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EA3E933A-B215-4259-A4DA-34EB6FC5DA9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6" r:id="rId2"/>
    <sheet name="Picture" sheetId="7" state="veryHidden" r:id="rId3"/>
  </sheets>
  <functionGroups builtInGroupCount="19"/>
  <definedNames>
    <definedName name="_xlnm._FilterDatabase" localSheetId="1" hidden="1">Cal!$AA$13:$CA$462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PI" hidden="1" xlm="1">#NAME?</definedName>
    <definedName name="_xleta.SINGLE" hidden="1" xlm="1">#NAME?</definedName>
    <definedName name="Pic">INDEX(Picture!$B$1:$B$5,Picture!$A$6)</definedName>
    <definedName name="_xlnm.Print_Area" localSheetId="1">Cal!$H$11:$S$124</definedName>
    <definedName name="_xlnm.Print_Area" localSheetId="0">Data!$BH$1:$CB$16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Y646" i="6" l="1"/>
  <c r="BX646" i="6"/>
  <c r="BU646" i="6"/>
  <c r="BV646" i="6" s="1"/>
  <c r="BW646" i="6" s="1"/>
  <c r="BR646" i="6"/>
  <c r="BK646" i="6"/>
  <c r="BI646" i="6"/>
  <c r="BX645" i="6"/>
  <c r="BY645" i="6" s="1"/>
  <c r="BU645" i="6"/>
  <c r="BV645" i="6" s="1"/>
  <c r="BW645" i="6" s="1"/>
  <c r="BR645" i="6"/>
  <c r="BK645" i="6"/>
  <c r="BI645" i="6"/>
  <c r="BY644" i="6"/>
  <c r="BX644" i="6"/>
  <c r="BV644" i="6"/>
  <c r="BW644" i="6" s="1"/>
  <c r="BU644" i="6"/>
  <c r="BR644" i="6"/>
  <c r="BK644" i="6"/>
  <c r="BI644" i="6"/>
  <c r="BX643" i="6"/>
  <c r="BY643" i="6" s="1"/>
  <c r="BU643" i="6"/>
  <c r="BV643" i="6" s="1"/>
  <c r="BW643" i="6" s="1"/>
  <c r="BR643" i="6"/>
  <c r="BK643" i="6"/>
  <c r="BI643" i="6"/>
  <c r="BY642" i="6"/>
  <c r="BX642" i="6"/>
  <c r="BU642" i="6"/>
  <c r="BV642" i="6" s="1"/>
  <c r="BW642" i="6" s="1"/>
  <c r="BR642" i="6"/>
  <c r="BK642" i="6"/>
  <c r="BI642" i="6"/>
  <c r="BY641" i="6"/>
  <c r="BX641" i="6"/>
  <c r="BV641" i="6"/>
  <c r="BW641" i="6" s="1"/>
  <c r="BU641" i="6"/>
  <c r="BR641" i="6"/>
  <c r="BK641" i="6"/>
  <c r="BI641" i="6"/>
  <c r="BX640" i="6"/>
  <c r="BY640" i="6" s="1"/>
  <c r="BW640" i="6"/>
  <c r="BU640" i="6"/>
  <c r="BV640" i="6" s="1"/>
  <c r="BR640" i="6"/>
  <c r="BK640" i="6"/>
  <c r="BI640" i="6"/>
  <c r="BX639" i="6"/>
  <c r="BY639" i="6" s="1"/>
  <c r="BV639" i="6"/>
  <c r="BW639" i="6" s="1"/>
  <c r="BU639" i="6"/>
  <c r="BR639" i="6"/>
  <c r="BK639" i="6"/>
  <c r="BI639" i="6"/>
  <c r="BX638" i="6"/>
  <c r="BY638" i="6" s="1"/>
  <c r="BU638" i="6"/>
  <c r="BV638" i="6" s="1"/>
  <c r="BW638" i="6" s="1"/>
  <c r="BR638" i="6"/>
  <c r="BK638" i="6"/>
  <c r="BI638" i="6"/>
  <c r="BX637" i="6"/>
  <c r="BY637" i="6" s="1"/>
  <c r="BU637" i="6"/>
  <c r="BV637" i="6" s="1"/>
  <c r="BW637" i="6" s="1"/>
  <c r="BR637" i="6"/>
  <c r="BK637" i="6"/>
  <c r="BI637" i="6"/>
  <c r="BY636" i="6"/>
  <c r="BX636" i="6"/>
  <c r="BU636" i="6"/>
  <c r="BV636" i="6" s="1"/>
  <c r="BW636" i="6" s="1"/>
  <c r="BR636" i="6"/>
  <c r="BK636" i="6"/>
  <c r="BI636" i="6"/>
  <c r="BX635" i="6"/>
  <c r="BY635" i="6" s="1"/>
  <c r="BW635" i="6"/>
  <c r="BV635" i="6"/>
  <c r="BU635" i="6"/>
  <c r="BR635" i="6"/>
  <c r="BK635" i="6"/>
  <c r="BI635" i="6"/>
  <c r="BG635" i="6"/>
  <c r="BH635" i="6" s="1"/>
  <c r="BX634" i="6"/>
  <c r="BY634" i="6" s="1"/>
  <c r="BU634" i="6"/>
  <c r="BV634" i="6" s="1"/>
  <c r="BW634" i="6" s="1"/>
  <c r="BR634" i="6"/>
  <c r="BK634" i="6"/>
  <c r="BI634" i="6"/>
  <c r="BX633" i="6"/>
  <c r="BY633" i="6" s="1"/>
  <c r="BU633" i="6"/>
  <c r="BV633" i="6" s="1"/>
  <c r="BW633" i="6" s="1"/>
  <c r="BR633" i="6"/>
  <c r="BK633" i="6"/>
  <c r="BI633" i="6"/>
  <c r="BX632" i="6"/>
  <c r="BY632" i="6" s="1"/>
  <c r="BW632" i="6"/>
  <c r="BU632" i="6"/>
  <c r="BV632" i="6" s="1"/>
  <c r="BR632" i="6"/>
  <c r="BK632" i="6"/>
  <c r="BI632" i="6"/>
  <c r="BY631" i="6"/>
  <c r="BX631" i="6"/>
  <c r="BV631" i="6"/>
  <c r="BW631" i="6" s="1"/>
  <c r="BU631" i="6"/>
  <c r="BR631" i="6"/>
  <c r="BK631" i="6"/>
  <c r="BI631" i="6"/>
  <c r="BX630" i="6"/>
  <c r="BY630" i="6" s="1"/>
  <c r="BU630" i="6"/>
  <c r="BV630" i="6" s="1"/>
  <c r="BW630" i="6" s="1"/>
  <c r="BR630" i="6"/>
  <c r="BK630" i="6"/>
  <c r="BI630" i="6"/>
  <c r="BY629" i="6"/>
  <c r="BX629" i="6"/>
  <c r="BU629" i="6"/>
  <c r="BV629" i="6" s="1"/>
  <c r="BW629" i="6" s="1"/>
  <c r="BR629" i="6"/>
  <c r="BK629" i="6"/>
  <c r="BI629" i="6"/>
  <c r="BX628" i="6"/>
  <c r="BY628" i="6" s="1"/>
  <c r="BV628" i="6"/>
  <c r="BW628" i="6" s="1"/>
  <c r="BU628" i="6"/>
  <c r="BR628" i="6"/>
  <c r="BQ628" i="6"/>
  <c r="BK628" i="6"/>
  <c r="BI628" i="6"/>
  <c r="BX627" i="6"/>
  <c r="BY627" i="6" s="1"/>
  <c r="BU627" i="6"/>
  <c r="BV627" i="6" s="1"/>
  <c r="BW627" i="6" s="1"/>
  <c r="BR627" i="6"/>
  <c r="BK627" i="6"/>
  <c r="BI627" i="6"/>
  <c r="BX626" i="6"/>
  <c r="BY626" i="6" s="1"/>
  <c r="BU626" i="6"/>
  <c r="BV626" i="6" s="1"/>
  <c r="BW626" i="6" s="1"/>
  <c r="BR626" i="6"/>
  <c r="BK626" i="6"/>
  <c r="BI626" i="6"/>
  <c r="BY625" i="6"/>
  <c r="BX625" i="6"/>
  <c r="BW625" i="6"/>
  <c r="BV625" i="6"/>
  <c r="BU625" i="6"/>
  <c r="BR625" i="6"/>
  <c r="BK625" i="6"/>
  <c r="BI625" i="6"/>
  <c r="BY624" i="6"/>
  <c r="BX624" i="6"/>
  <c r="BU624" i="6"/>
  <c r="BV624" i="6" s="1"/>
  <c r="BW624" i="6" s="1"/>
  <c r="BR624" i="6"/>
  <c r="BK624" i="6"/>
  <c r="BI624" i="6"/>
  <c r="BX623" i="6"/>
  <c r="BY623" i="6" s="1"/>
  <c r="BU623" i="6"/>
  <c r="BV623" i="6" s="1"/>
  <c r="BW623" i="6" s="1"/>
  <c r="BR623" i="6"/>
  <c r="BK623" i="6"/>
  <c r="BI623" i="6"/>
  <c r="BX622" i="6"/>
  <c r="BY622" i="6" s="1"/>
  <c r="BU622" i="6"/>
  <c r="BV622" i="6" s="1"/>
  <c r="BW622" i="6" s="1"/>
  <c r="BR622" i="6"/>
  <c r="BK622" i="6"/>
  <c r="BI622" i="6"/>
  <c r="BX621" i="6"/>
  <c r="BY621" i="6" s="1"/>
  <c r="BU621" i="6"/>
  <c r="BV621" i="6" s="1"/>
  <c r="BW621" i="6" s="1"/>
  <c r="BR621" i="6"/>
  <c r="BK621" i="6"/>
  <c r="BI621" i="6"/>
  <c r="BX620" i="6"/>
  <c r="BY620" i="6" s="1"/>
  <c r="BV620" i="6"/>
  <c r="BW620" i="6" s="1"/>
  <c r="BU620" i="6"/>
  <c r="BR620" i="6"/>
  <c r="BK620" i="6"/>
  <c r="BI620" i="6"/>
  <c r="BX619" i="6"/>
  <c r="BY619" i="6" s="1"/>
  <c r="BW619" i="6"/>
  <c r="BU619" i="6"/>
  <c r="BV619" i="6" s="1"/>
  <c r="BR619" i="6"/>
  <c r="BK619" i="6"/>
  <c r="BI619" i="6"/>
  <c r="BX618" i="6"/>
  <c r="BY618" i="6" s="1"/>
  <c r="BU618" i="6"/>
  <c r="BV618" i="6" s="1"/>
  <c r="BW618" i="6" s="1"/>
  <c r="BR618" i="6"/>
  <c r="BK618" i="6"/>
  <c r="BI618" i="6"/>
  <c r="BY617" i="6"/>
  <c r="BX617" i="6"/>
  <c r="BV617" i="6"/>
  <c r="BW617" i="6" s="1"/>
  <c r="BU617" i="6"/>
  <c r="BR617" i="6"/>
  <c r="BK617" i="6"/>
  <c r="BI617" i="6"/>
  <c r="BY616" i="6"/>
  <c r="BX616" i="6"/>
  <c r="BU616" i="6"/>
  <c r="BV616" i="6" s="1"/>
  <c r="BW616" i="6" s="1"/>
  <c r="BR616" i="6"/>
  <c r="BK616" i="6"/>
  <c r="BI616" i="6"/>
  <c r="BX615" i="6"/>
  <c r="BY615" i="6" s="1"/>
  <c r="BU615" i="6"/>
  <c r="BV615" i="6" s="1"/>
  <c r="BW615" i="6" s="1"/>
  <c r="BR615" i="6"/>
  <c r="BK615" i="6"/>
  <c r="BI615" i="6"/>
  <c r="BX614" i="6"/>
  <c r="BY614" i="6" s="1"/>
  <c r="BU614" i="6"/>
  <c r="BV614" i="6" s="1"/>
  <c r="BW614" i="6" s="1"/>
  <c r="BR614" i="6"/>
  <c r="BK614" i="6"/>
  <c r="BI614" i="6"/>
  <c r="BX613" i="6"/>
  <c r="BY613" i="6" s="1"/>
  <c r="BU613" i="6"/>
  <c r="BV613" i="6" s="1"/>
  <c r="BW613" i="6" s="1"/>
  <c r="BR613" i="6"/>
  <c r="BK613" i="6"/>
  <c r="BI613" i="6"/>
  <c r="BX612" i="6"/>
  <c r="BY612" i="6" s="1"/>
  <c r="BW612" i="6"/>
  <c r="BU612" i="6"/>
  <c r="BV612" i="6" s="1"/>
  <c r="BR612" i="6"/>
  <c r="BK612" i="6"/>
  <c r="BI612" i="6"/>
  <c r="BX611" i="6"/>
  <c r="BY611" i="6" s="1"/>
  <c r="BU611" i="6"/>
  <c r="BV611" i="6" s="1"/>
  <c r="BW611" i="6" s="1"/>
  <c r="BR611" i="6"/>
  <c r="BK611" i="6"/>
  <c r="BI611" i="6"/>
  <c r="BX610" i="6"/>
  <c r="BY610" i="6" s="1"/>
  <c r="BU610" i="6"/>
  <c r="BV610" i="6" s="1"/>
  <c r="BW610" i="6" s="1"/>
  <c r="BR610" i="6"/>
  <c r="BK610" i="6"/>
  <c r="BI610" i="6"/>
  <c r="BX609" i="6"/>
  <c r="BY609" i="6" s="1"/>
  <c r="BU609" i="6"/>
  <c r="BV609" i="6" s="1"/>
  <c r="BW609" i="6" s="1"/>
  <c r="BR609" i="6"/>
  <c r="BK609" i="6"/>
  <c r="BI609" i="6"/>
  <c r="BX608" i="6"/>
  <c r="BY608" i="6" s="1"/>
  <c r="BW608" i="6"/>
  <c r="BV608" i="6"/>
  <c r="BU608" i="6"/>
  <c r="BR608" i="6"/>
  <c r="BK608" i="6"/>
  <c r="BI608" i="6"/>
  <c r="BY607" i="6"/>
  <c r="BX607" i="6"/>
  <c r="BV607" i="6"/>
  <c r="BW607" i="6" s="1"/>
  <c r="BU607" i="6"/>
  <c r="BR607" i="6"/>
  <c r="BK607" i="6"/>
  <c r="BI607" i="6"/>
  <c r="BX606" i="6"/>
  <c r="BY606" i="6" s="1"/>
  <c r="BU606" i="6"/>
  <c r="BV606" i="6" s="1"/>
  <c r="BW606" i="6" s="1"/>
  <c r="BR606" i="6"/>
  <c r="BK606" i="6"/>
  <c r="BI606" i="6"/>
  <c r="BY605" i="6"/>
  <c r="BX605" i="6"/>
  <c r="BW605" i="6"/>
  <c r="BV605" i="6"/>
  <c r="BU605" i="6"/>
  <c r="BR605" i="6"/>
  <c r="BK605" i="6"/>
  <c r="BI605" i="6"/>
  <c r="BY604" i="6"/>
  <c r="BX604" i="6"/>
  <c r="BV604" i="6"/>
  <c r="BW604" i="6" s="1"/>
  <c r="BU604" i="6"/>
  <c r="BR604" i="6"/>
  <c r="BK604" i="6"/>
  <c r="BI604" i="6"/>
  <c r="BY603" i="6"/>
  <c r="BX603" i="6"/>
  <c r="BW603" i="6"/>
  <c r="BU603" i="6"/>
  <c r="BV603" i="6" s="1"/>
  <c r="BR603" i="6"/>
  <c r="BK603" i="6"/>
  <c r="BI603" i="6"/>
  <c r="BX602" i="6"/>
  <c r="BY602" i="6" s="1"/>
  <c r="BU602" i="6"/>
  <c r="BV602" i="6" s="1"/>
  <c r="BW602" i="6" s="1"/>
  <c r="BR602" i="6"/>
  <c r="BK602" i="6"/>
  <c r="BI602" i="6"/>
  <c r="BY601" i="6"/>
  <c r="BX601" i="6"/>
  <c r="BW601" i="6"/>
  <c r="BV601" i="6"/>
  <c r="BU601" i="6"/>
  <c r="BR601" i="6"/>
  <c r="BK601" i="6"/>
  <c r="BI601" i="6"/>
  <c r="BY600" i="6"/>
  <c r="BX600" i="6"/>
  <c r="BW600" i="6"/>
  <c r="BU600" i="6"/>
  <c r="BV600" i="6" s="1"/>
  <c r="BR600" i="6"/>
  <c r="BK600" i="6"/>
  <c r="BI600" i="6"/>
  <c r="BY599" i="6"/>
  <c r="BX599" i="6"/>
  <c r="BW599" i="6"/>
  <c r="BU599" i="6"/>
  <c r="BV599" i="6" s="1"/>
  <c r="BR599" i="6"/>
  <c r="BK599" i="6"/>
  <c r="BI599" i="6"/>
  <c r="BX598" i="6"/>
  <c r="BY598" i="6" s="1"/>
  <c r="BU598" i="6"/>
  <c r="BV598" i="6" s="1"/>
  <c r="BW598" i="6" s="1"/>
  <c r="BR598" i="6"/>
  <c r="BK598" i="6"/>
  <c r="BI598" i="6"/>
  <c r="BX597" i="6"/>
  <c r="BY597" i="6" s="1"/>
  <c r="BU597" i="6"/>
  <c r="BV597" i="6" s="1"/>
  <c r="BW597" i="6" s="1"/>
  <c r="BR597" i="6"/>
  <c r="BK597" i="6"/>
  <c r="BI597" i="6"/>
  <c r="BY596" i="6"/>
  <c r="BX596" i="6"/>
  <c r="BU596" i="6"/>
  <c r="BV596" i="6" s="1"/>
  <c r="BW596" i="6" s="1"/>
  <c r="BR596" i="6"/>
  <c r="BK596" i="6"/>
  <c r="BI596" i="6"/>
  <c r="BY595" i="6"/>
  <c r="BX595" i="6"/>
  <c r="BV595" i="6"/>
  <c r="BW595" i="6" s="1"/>
  <c r="BU595" i="6"/>
  <c r="BR595" i="6"/>
  <c r="BK595" i="6"/>
  <c r="BI595" i="6"/>
  <c r="BX594" i="6"/>
  <c r="BY594" i="6" s="1"/>
  <c r="BU594" i="6"/>
  <c r="BV594" i="6" s="1"/>
  <c r="BW594" i="6" s="1"/>
  <c r="BR594" i="6"/>
  <c r="BK594" i="6"/>
  <c r="BI594" i="6"/>
  <c r="BY593" i="6"/>
  <c r="BX593" i="6"/>
  <c r="BU593" i="6"/>
  <c r="BV593" i="6" s="1"/>
  <c r="BW593" i="6" s="1"/>
  <c r="BR593" i="6"/>
  <c r="BK593" i="6"/>
  <c r="BI593" i="6"/>
  <c r="BY592" i="6"/>
  <c r="BX592" i="6"/>
  <c r="BU592" i="6"/>
  <c r="BV592" i="6" s="1"/>
  <c r="BW592" i="6" s="1"/>
  <c r="BR592" i="6"/>
  <c r="BK592" i="6"/>
  <c r="BI592" i="6"/>
  <c r="BX591" i="6"/>
  <c r="BY591" i="6" s="1"/>
  <c r="BV591" i="6"/>
  <c r="BW591" i="6" s="1"/>
  <c r="BU591" i="6"/>
  <c r="BR591" i="6"/>
  <c r="BK591" i="6"/>
  <c r="BI591" i="6"/>
  <c r="BX590" i="6"/>
  <c r="BY590" i="6" s="1"/>
  <c r="BU590" i="6"/>
  <c r="BV590" i="6" s="1"/>
  <c r="BW590" i="6" s="1"/>
  <c r="BR590" i="6"/>
  <c r="BK590" i="6"/>
  <c r="BI590" i="6"/>
  <c r="BY589" i="6"/>
  <c r="BX589" i="6"/>
  <c r="BU589" i="6"/>
  <c r="BV589" i="6" s="1"/>
  <c r="BW589" i="6" s="1"/>
  <c r="BR589" i="6"/>
  <c r="BK589" i="6"/>
  <c r="BI589" i="6"/>
  <c r="BY588" i="6"/>
  <c r="BX588" i="6"/>
  <c r="BU588" i="6"/>
  <c r="BV588" i="6" s="1"/>
  <c r="BW588" i="6" s="1"/>
  <c r="BR588" i="6"/>
  <c r="BK588" i="6"/>
  <c r="BI588" i="6"/>
  <c r="BY587" i="6"/>
  <c r="BX587" i="6"/>
  <c r="BW587" i="6"/>
  <c r="BV587" i="6"/>
  <c r="BU587" i="6"/>
  <c r="BR587" i="6"/>
  <c r="BK587" i="6"/>
  <c r="BI587" i="6"/>
  <c r="BX586" i="6"/>
  <c r="BY586" i="6" s="1"/>
  <c r="BU586" i="6"/>
  <c r="BV586" i="6" s="1"/>
  <c r="BW586" i="6" s="1"/>
  <c r="BR586" i="6"/>
  <c r="BK586" i="6"/>
  <c r="BI586" i="6"/>
  <c r="BX585" i="6"/>
  <c r="BY585" i="6" s="1"/>
  <c r="BU585" i="6"/>
  <c r="BV585" i="6" s="1"/>
  <c r="BW585" i="6" s="1"/>
  <c r="BR585" i="6"/>
  <c r="BK585" i="6"/>
  <c r="BI585" i="6"/>
  <c r="BY584" i="6"/>
  <c r="BX584" i="6"/>
  <c r="BW584" i="6"/>
  <c r="BV584" i="6"/>
  <c r="BU584" i="6"/>
  <c r="BR584" i="6"/>
  <c r="BK584" i="6"/>
  <c r="BI584" i="6"/>
  <c r="BY583" i="6"/>
  <c r="BX583" i="6"/>
  <c r="BV583" i="6"/>
  <c r="BW583" i="6" s="1"/>
  <c r="BU583" i="6"/>
  <c r="BR583" i="6"/>
  <c r="BK583" i="6"/>
  <c r="BI583" i="6"/>
  <c r="BX582" i="6"/>
  <c r="BY582" i="6" s="1"/>
  <c r="BW582" i="6"/>
  <c r="BU582" i="6"/>
  <c r="BV582" i="6" s="1"/>
  <c r="BR582" i="6"/>
  <c r="BK582" i="6"/>
  <c r="BI582" i="6"/>
  <c r="BX581" i="6"/>
  <c r="BY581" i="6" s="1"/>
  <c r="BV581" i="6"/>
  <c r="BW581" i="6" s="1"/>
  <c r="BU581" i="6"/>
  <c r="BR581" i="6"/>
  <c r="BK581" i="6"/>
  <c r="BI581" i="6"/>
  <c r="BX580" i="6"/>
  <c r="BY580" i="6" s="1"/>
  <c r="BV580" i="6"/>
  <c r="BW580" i="6" s="1"/>
  <c r="BU580" i="6"/>
  <c r="BR580" i="6"/>
  <c r="BK580" i="6"/>
  <c r="BI580" i="6"/>
  <c r="BY579" i="6"/>
  <c r="BX579" i="6"/>
  <c r="BW579" i="6"/>
  <c r="BU579" i="6"/>
  <c r="BV579" i="6" s="1"/>
  <c r="BR579" i="6"/>
  <c r="BK579" i="6"/>
  <c r="BI579" i="6"/>
  <c r="BX578" i="6"/>
  <c r="BY578" i="6" s="1"/>
  <c r="BW578" i="6"/>
  <c r="BV578" i="6"/>
  <c r="BU578" i="6"/>
  <c r="BR578" i="6"/>
  <c r="BK578" i="6"/>
  <c r="BI578" i="6"/>
  <c r="BX577" i="6"/>
  <c r="BY577" i="6" s="1"/>
  <c r="BW577" i="6"/>
  <c r="BV577" i="6"/>
  <c r="BU577" i="6"/>
  <c r="BR577" i="6"/>
  <c r="BK577" i="6"/>
  <c r="BI577" i="6"/>
  <c r="BX576" i="6"/>
  <c r="BY576" i="6" s="1"/>
  <c r="BU576" i="6"/>
  <c r="BV576" i="6" s="1"/>
  <c r="BW576" i="6" s="1"/>
  <c r="BR576" i="6"/>
  <c r="BK576" i="6"/>
  <c r="BI576" i="6"/>
  <c r="BY575" i="6"/>
  <c r="BX575" i="6"/>
  <c r="BW575" i="6"/>
  <c r="BV575" i="6"/>
  <c r="BU575" i="6"/>
  <c r="BR575" i="6"/>
  <c r="BK575" i="6"/>
  <c r="BI575" i="6"/>
  <c r="BX574" i="6"/>
  <c r="BY574" i="6" s="1"/>
  <c r="BW574" i="6"/>
  <c r="BV574" i="6"/>
  <c r="BU574" i="6"/>
  <c r="BR574" i="6"/>
  <c r="BK574" i="6"/>
  <c r="BI574" i="6"/>
  <c r="BX573" i="6"/>
  <c r="BY573" i="6" s="1"/>
  <c r="BV573" i="6"/>
  <c r="BW573" i="6" s="1"/>
  <c r="BU573" i="6"/>
  <c r="BR573" i="6"/>
  <c r="BK573" i="6"/>
  <c r="BI573" i="6"/>
  <c r="BY572" i="6"/>
  <c r="BX572" i="6"/>
  <c r="BU572" i="6"/>
  <c r="BV572" i="6" s="1"/>
  <c r="BW572" i="6" s="1"/>
  <c r="BR572" i="6"/>
  <c r="BK572" i="6"/>
  <c r="BI572" i="6"/>
  <c r="BX571" i="6"/>
  <c r="BY571" i="6" s="1"/>
  <c r="BV571" i="6"/>
  <c r="BW571" i="6" s="1"/>
  <c r="BU571" i="6"/>
  <c r="BR571" i="6"/>
  <c r="BK571" i="6"/>
  <c r="BI571" i="6"/>
  <c r="BX570" i="6"/>
  <c r="BY570" i="6" s="1"/>
  <c r="BV570" i="6"/>
  <c r="BW570" i="6" s="1"/>
  <c r="BU570" i="6"/>
  <c r="BR570" i="6"/>
  <c r="BK570" i="6"/>
  <c r="BI570" i="6"/>
  <c r="BX569" i="6"/>
  <c r="BY569" i="6" s="1"/>
  <c r="BU569" i="6"/>
  <c r="BV569" i="6" s="1"/>
  <c r="BW569" i="6" s="1"/>
  <c r="BR569" i="6"/>
  <c r="BK569" i="6"/>
  <c r="BI569" i="6"/>
  <c r="BX568" i="6"/>
  <c r="BY568" i="6" s="1"/>
  <c r="BV568" i="6"/>
  <c r="BW568" i="6" s="1"/>
  <c r="BU568" i="6"/>
  <c r="BR568" i="6"/>
  <c r="BK568" i="6"/>
  <c r="BI568" i="6"/>
  <c r="BX567" i="6"/>
  <c r="BY567" i="6" s="1"/>
  <c r="BV567" i="6"/>
  <c r="BW567" i="6" s="1"/>
  <c r="BU567" i="6"/>
  <c r="BR567" i="6"/>
  <c r="BK567" i="6"/>
  <c r="BI567" i="6"/>
  <c r="BX566" i="6"/>
  <c r="BY566" i="6" s="1"/>
  <c r="BW566" i="6"/>
  <c r="BV566" i="6"/>
  <c r="BU566" i="6"/>
  <c r="BR566" i="6"/>
  <c r="BK566" i="6"/>
  <c r="BI566" i="6"/>
  <c r="BX565" i="6"/>
  <c r="BY565" i="6" s="1"/>
  <c r="BV565" i="6"/>
  <c r="BW565" i="6" s="1"/>
  <c r="BU565" i="6"/>
  <c r="BR565" i="6"/>
  <c r="BK565" i="6"/>
  <c r="BI565" i="6"/>
  <c r="BY564" i="6"/>
  <c r="BX564" i="6"/>
  <c r="BV564" i="6"/>
  <c r="BW564" i="6" s="1"/>
  <c r="BU564" i="6"/>
  <c r="BR564" i="6"/>
  <c r="BK564" i="6"/>
  <c r="BI564" i="6"/>
  <c r="BX563" i="6"/>
  <c r="BY563" i="6" s="1"/>
  <c r="BW563" i="6"/>
  <c r="BV563" i="6"/>
  <c r="BU563" i="6"/>
  <c r="BR563" i="6"/>
  <c r="BK563" i="6"/>
  <c r="BI563" i="6"/>
  <c r="BX562" i="6"/>
  <c r="BY562" i="6" s="1"/>
  <c r="BU562" i="6"/>
  <c r="BV562" i="6" s="1"/>
  <c r="BW562" i="6" s="1"/>
  <c r="BR562" i="6"/>
  <c r="BK562" i="6"/>
  <c r="BI562" i="6"/>
  <c r="BX561" i="6"/>
  <c r="BY561" i="6" s="1"/>
  <c r="BW561" i="6"/>
  <c r="BU561" i="6"/>
  <c r="BV561" i="6" s="1"/>
  <c r="BR561" i="6"/>
  <c r="BK561" i="6"/>
  <c r="BI561" i="6"/>
  <c r="BX560" i="6"/>
  <c r="BY560" i="6" s="1"/>
  <c r="BU560" i="6"/>
  <c r="BV560" i="6" s="1"/>
  <c r="BW560" i="6" s="1"/>
  <c r="BR560" i="6"/>
  <c r="BK560" i="6"/>
  <c r="BI560" i="6"/>
  <c r="BY559" i="6"/>
  <c r="BX559" i="6"/>
  <c r="BV559" i="6"/>
  <c r="BW559" i="6" s="1"/>
  <c r="BU559" i="6"/>
  <c r="BR559" i="6"/>
  <c r="BK559" i="6"/>
  <c r="BI559" i="6"/>
  <c r="BY558" i="6"/>
  <c r="BX558" i="6"/>
  <c r="BV558" i="6"/>
  <c r="BW558" i="6" s="1"/>
  <c r="BU558" i="6"/>
  <c r="BR558" i="6"/>
  <c r="BK558" i="6"/>
  <c r="BI558" i="6"/>
  <c r="BY557" i="6"/>
  <c r="BX557" i="6"/>
  <c r="BU557" i="6"/>
  <c r="BV557" i="6" s="1"/>
  <c r="BW557" i="6" s="1"/>
  <c r="BR557" i="6"/>
  <c r="BK557" i="6"/>
  <c r="BI557" i="6"/>
  <c r="BY556" i="6"/>
  <c r="BX556" i="6"/>
  <c r="BV556" i="6"/>
  <c r="BW556" i="6" s="1"/>
  <c r="BU556" i="6"/>
  <c r="BR556" i="6"/>
  <c r="BK556" i="6"/>
  <c r="BI556" i="6"/>
  <c r="BX555" i="6"/>
  <c r="BY555" i="6" s="1"/>
  <c r="BW555" i="6"/>
  <c r="BV555" i="6"/>
  <c r="BU555" i="6"/>
  <c r="BR555" i="6"/>
  <c r="BK555" i="6"/>
  <c r="BI555" i="6"/>
  <c r="BX554" i="6"/>
  <c r="BY554" i="6" s="1"/>
  <c r="BW554" i="6"/>
  <c r="BV554" i="6"/>
  <c r="BU554" i="6"/>
  <c r="BR554" i="6"/>
  <c r="BK554" i="6"/>
  <c r="BI554" i="6"/>
  <c r="BY553" i="6"/>
  <c r="BX553" i="6"/>
  <c r="BW553" i="6"/>
  <c r="BV553" i="6"/>
  <c r="BU553" i="6"/>
  <c r="BR553" i="6"/>
  <c r="BK553" i="6"/>
  <c r="BI553" i="6"/>
  <c r="BB553" i="6"/>
  <c r="BY552" i="6"/>
  <c r="BX552" i="6"/>
  <c r="BV552" i="6"/>
  <c r="BW552" i="6" s="1"/>
  <c r="BU552" i="6"/>
  <c r="BR552" i="6"/>
  <c r="BK552" i="6"/>
  <c r="BI552" i="6"/>
  <c r="BX551" i="6"/>
  <c r="BY551" i="6" s="1"/>
  <c r="BV551" i="6"/>
  <c r="BW551" i="6" s="1"/>
  <c r="BU551" i="6"/>
  <c r="BR551" i="6"/>
  <c r="BK551" i="6"/>
  <c r="BI551" i="6"/>
  <c r="BX550" i="6"/>
  <c r="BY550" i="6" s="1"/>
  <c r="BU550" i="6"/>
  <c r="BV550" i="6" s="1"/>
  <c r="BW550" i="6" s="1"/>
  <c r="BR550" i="6"/>
  <c r="BK550" i="6"/>
  <c r="BI550" i="6"/>
  <c r="BY549" i="6"/>
  <c r="BX549" i="6"/>
  <c r="BW549" i="6"/>
  <c r="BV549" i="6"/>
  <c r="BU549" i="6"/>
  <c r="BR549" i="6"/>
  <c r="BK549" i="6"/>
  <c r="BI549" i="6"/>
  <c r="BX548" i="6"/>
  <c r="BY548" i="6" s="1"/>
  <c r="BV548" i="6"/>
  <c r="BW548" i="6" s="1"/>
  <c r="BU548" i="6"/>
  <c r="BR548" i="6"/>
  <c r="BK548" i="6"/>
  <c r="BI548" i="6"/>
  <c r="BX547" i="6"/>
  <c r="BY547" i="6" s="1"/>
  <c r="BW547" i="6"/>
  <c r="BV547" i="6"/>
  <c r="BU547" i="6"/>
  <c r="BR547" i="6"/>
  <c r="BK547" i="6"/>
  <c r="BI547" i="6"/>
  <c r="BX546" i="6"/>
  <c r="BY546" i="6" s="1"/>
  <c r="BW546" i="6"/>
  <c r="BU546" i="6"/>
  <c r="BV546" i="6" s="1"/>
  <c r="BR546" i="6"/>
  <c r="BK546" i="6"/>
  <c r="BI546" i="6"/>
  <c r="BX545" i="6"/>
  <c r="BY545" i="6" s="1"/>
  <c r="BW545" i="6"/>
  <c r="BU545" i="6"/>
  <c r="BV545" i="6" s="1"/>
  <c r="BR545" i="6"/>
  <c r="BK545" i="6"/>
  <c r="BI545" i="6"/>
  <c r="BY544" i="6"/>
  <c r="BX544" i="6"/>
  <c r="BV544" i="6"/>
  <c r="BW544" i="6" s="1"/>
  <c r="BU544" i="6"/>
  <c r="BR544" i="6"/>
  <c r="BK544" i="6"/>
  <c r="BI544" i="6"/>
  <c r="BX543" i="6"/>
  <c r="BY543" i="6" s="1"/>
  <c r="BV543" i="6"/>
  <c r="BW543" i="6" s="1"/>
  <c r="BU543" i="6"/>
  <c r="BR543" i="6"/>
  <c r="BK543" i="6"/>
  <c r="BI543" i="6"/>
  <c r="BX542" i="6"/>
  <c r="BY542" i="6" s="1"/>
  <c r="BV542" i="6"/>
  <c r="BW542" i="6" s="1"/>
  <c r="BU542" i="6"/>
  <c r="BR542" i="6"/>
  <c r="BK542" i="6"/>
  <c r="BI542" i="6"/>
  <c r="BX541" i="6"/>
  <c r="BY541" i="6" s="1"/>
  <c r="BV541" i="6"/>
  <c r="BW541" i="6" s="1"/>
  <c r="BU541" i="6"/>
  <c r="BR541" i="6"/>
  <c r="BK541" i="6"/>
  <c r="BI541" i="6"/>
  <c r="BY540" i="6"/>
  <c r="BX540" i="6"/>
  <c r="BU540" i="6"/>
  <c r="BV540" i="6" s="1"/>
  <c r="BW540" i="6" s="1"/>
  <c r="BR540" i="6"/>
  <c r="BK540" i="6"/>
  <c r="BI540" i="6"/>
  <c r="BY539" i="6"/>
  <c r="BX539" i="6"/>
  <c r="BW539" i="6"/>
  <c r="BV539" i="6"/>
  <c r="BU539" i="6"/>
  <c r="BR539" i="6"/>
  <c r="BK539" i="6"/>
  <c r="BI539" i="6"/>
  <c r="BX538" i="6"/>
  <c r="BY538" i="6" s="1"/>
  <c r="BU538" i="6"/>
  <c r="BV538" i="6" s="1"/>
  <c r="BW538" i="6" s="1"/>
  <c r="BR538" i="6"/>
  <c r="BK538" i="6"/>
  <c r="BI538" i="6"/>
  <c r="BY537" i="6"/>
  <c r="BX537" i="6"/>
  <c r="BW537" i="6"/>
  <c r="BV537" i="6"/>
  <c r="BU537" i="6"/>
  <c r="BR537" i="6"/>
  <c r="BK537" i="6"/>
  <c r="BI537" i="6"/>
  <c r="BX536" i="6"/>
  <c r="BY536" i="6" s="1"/>
  <c r="BU536" i="6"/>
  <c r="BV536" i="6" s="1"/>
  <c r="BW536" i="6" s="1"/>
  <c r="BR536" i="6"/>
  <c r="BK536" i="6"/>
  <c r="BI536" i="6"/>
  <c r="BX535" i="6"/>
  <c r="BY535" i="6" s="1"/>
  <c r="BW535" i="6"/>
  <c r="BV535" i="6"/>
  <c r="BU535" i="6"/>
  <c r="BR535" i="6"/>
  <c r="BK535" i="6"/>
  <c r="BI535" i="6"/>
  <c r="BX534" i="6"/>
  <c r="BY534" i="6" s="1"/>
  <c r="BU534" i="6"/>
  <c r="BV534" i="6" s="1"/>
  <c r="BW534" i="6" s="1"/>
  <c r="BR534" i="6"/>
  <c r="BK534" i="6"/>
  <c r="BI534" i="6"/>
  <c r="BX533" i="6"/>
  <c r="BY533" i="6" s="1"/>
  <c r="BV533" i="6"/>
  <c r="BW533" i="6" s="1"/>
  <c r="BU533" i="6"/>
  <c r="BR533" i="6"/>
  <c r="BK533" i="6"/>
  <c r="BI533" i="6"/>
  <c r="BX532" i="6"/>
  <c r="BY532" i="6" s="1"/>
  <c r="BU532" i="6"/>
  <c r="BV532" i="6" s="1"/>
  <c r="BW532" i="6" s="1"/>
  <c r="BR532" i="6"/>
  <c r="BK532" i="6"/>
  <c r="BI532" i="6"/>
  <c r="BY531" i="6"/>
  <c r="BX531" i="6"/>
  <c r="BV531" i="6"/>
  <c r="BW531" i="6" s="1"/>
  <c r="BU531" i="6"/>
  <c r="BR531" i="6"/>
  <c r="BK531" i="6"/>
  <c r="BI531" i="6"/>
  <c r="BY530" i="6"/>
  <c r="BX530" i="6"/>
  <c r="BU530" i="6"/>
  <c r="BV530" i="6" s="1"/>
  <c r="BW530" i="6" s="1"/>
  <c r="BR530" i="6"/>
  <c r="BK530" i="6"/>
  <c r="BI530" i="6"/>
  <c r="BY529" i="6"/>
  <c r="BX529" i="6"/>
  <c r="BU529" i="6"/>
  <c r="BV529" i="6" s="1"/>
  <c r="BW529" i="6" s="1"/>
  <c r="BR529" i="6"/>
  <c r="BK529" i="6"/>
  <c r="BI529" i="6"/>
  <c r="BX528" i="6"/>
  <c r="BY528" i="6" s="1"/>
  <c r="BU528" i="6"/>
  <c r="BV528" i="6" s="1"/>
  <c r="BW528" i="6" s="1"/>
  <c r="BR528" i="6"/>
  <c r="BK528" i="6"/>
  <c r="BI528" i="6"/>
  <c r="BY527" i="6"/>
  <c r="BX527" i="6"/>
  <c r="BV527" i="6"/>
  <c r="BW527" i="6" s="1"/>
  <c r="BU527" i="6"/>
  <c r="BR527" i="6"/>
  <c r="BK527" i="6"/>
  <c r="BI527" i="6"/>
  <c r="BY526" i="6"/>
  <c r="BX526" i="6"/>
  <c r="BU526" i="6"/>
  <c r="BV526" i="6" s="1"/>
  <c r="BW526" i="6" s="1"/>
  <c r="BR526" i="6"/>
  <c r="BK526" i="6"/>
  <c r="BI526" i="6"/>
  <c r="BY525" i="6"/>
  <c r="BX525" i="6"/>
  <c r="BW525" i="6"/>
  <c r="BV525" i="6"/>
  <c r="BU525" i="6"/>
  <c r="BR525" i="6"/>
  <c r="BK525" i="6"/>
  <c r="BI525" i="6"/>
  <c r="BY524" i="6"/>
  <c r="BX524" i="6"/>
  <c r="BV524" i="6"/>
  <c r="BW524" i="6" s="1"/>
  <c r="BU524" i="6"/>
  <c r="BR524" i="6"/>
  <c r="BK524" i="6"/>
  <c r="BI524" i="6"/>
  <c r="BY523" i="6"/>
  <c r="BX523" i="6"/>
  <c r="BW523" i="6"/>
  <c r="BV523" i="6"/>
  <c r="BU523" i="6"/>
  <c r="BR523" i="6"/>
  <c r="BK523" i="6"/>
  <c r="BI523" i="6"/>
  <c r="BX522" i="6"/>
  <c r="BY522" i="6" s="1"/>
  <c r="BW522" i="6"/>
  <c r="BV522" i="6"/>
  <c r="BU522" i="6"/>
  <c r="BR522" i="6"/>
  <c r="BK522" i="6"/>
  <c r="BI522" i="6"/>
  <c r="BX521" i="6"/>
  <c r="BY521" i="6" s="1"/>
  <c r="BU521" i="6"/>
  <c r="BV521" i="6" s="1"/>
  <c r="BW521" i="6" s="1"/>
  <c r="BR521" i="6"/>
  <c r="BK521" i="6"/>
  <c r="BI521" i="6"/>
  <c r="BX520" i="6"/>
  <c r="BY520" i="6" s="1"/>
  <c r="BV520" i="6"/>
  <c r="BW520" i="6" s="1"/>
  <c r="BU520" i="6"/>
  <c r="BR520" i="6"/>
  <c r="BK520" i="6"/>
  <c r="BI520" i="6"/>
  <c r="BX519" i="6"/>
  <c r="BY519" i="6" s="1"/>
  <c r="BW519" i="6"/>
  <c r="BV519" i="6"/>
  <c r="BU519" i="6"/>
  <c r="BR519" i="6"/>
  <c r="BK519" i="6"/>
  <c r="BI519" i="6"/>
  <c r="BX518" i="6"/>
  <c r="BY518" i="6" s="1"/>
  <c r="BW518" i="6"/>
  <c r="BU518" i="6"/>
  <c r="BV518" i="6" s="1"/>
  <c r="BR518" i="6"/>
  <c r="BK518" i="6"/>
  <c r="BI518" i="6"/>
  <c r="BX517" i="6"/>
  <c r="BY517" i="6" s="1"/>
  <c r="BU517" i="6"/>
  <c r="BV517" i="6" s="1"/>
  <c r="BW517" i="6" s="1"/>
  <c r="BR517" i="6"/>
  <c r="BK517" i="6"/>
  <c r="BI517" i="6"/>
  <c r="BX516" i="6"/>
  <c r="BY516" i="6" s="1"/>
  <c r="BV516" i="6"/>
  <c r="BW516" i="6" s="1"/>
  <c r="BU516" i="6"/>
  <c r="BR516" i="6"/>
  <c r="BK516" i="6"/>
  <c r="BI516" i="6"/>
  <c r="BA516" i="6"/>
  <c r="BB516" i="6" s="1"/>
  <c r="BX515" i="6"/>
  <c r="BY515" i="6" s="1"/>
  <c r="BV515" i="6"/>
  <c r="BW515" i="6" s="1"/>
  <c r="BU515" i="6"/>
  <c r="BR515" i="6"/>
  <c r="BK515" i="6"/>
  <c r="BI515" i="6"/>
  <c r="BY514" i="6"/>
  <c r="BX514" i="6"/>
  <c r="BU514" i="6"/>
  <c r="BV514" i="6" s="1"/>
  <c r="BW514" i="6" s="1"/>
  <c r="BR514" i="6"/>
  <c r="BK514" i="6"/>
  <c r="BI514" i="6"/>
  <c r="BX513" i="6"/>
  <c r="BY513" i="6" s="1"/>
  <c r="BW513" i="6"/>
  <c r="BU513" i="6"/>
  <c r="BV513" i="6" s="1"/>
  <c r="BR513" i="6"/>
  <c r="BK513" i="6"/>
  <c r="BI513" i="6"/>
  <c r="BY512" i="6"/>
  <c r="BX512" i="6"/>
  <c r="BU512" i="6"/>
  <c r="BV512" i="6" s="1"/>
  <c r="BW512" i="6" s="1"/>
  <c r="BR512" i="6"/>
  <c r="BK512" i="6"/>
  <c r="BI512" i="6"/>
  <c r="BX511" i="6"/>
  <c r="BY511" i="6" s="1"/>
  <c r="BW511" i="6"/>
  <c r="BV511" i="6"/>
  <c r="BU511" i="6"/>
  <c r="BR511" i="6"/>
  <c r="BK511" i="6"/>
  <c r="BI511" i="6"/>
  <c r="BB511" i="6"/>
  <c r="BX510" i="6"/>
  <c r="BY510" i="6" s="1"/>
  <c r="BV510" i="6"/>
  <c r="BW510" i="6" s="1"/>
  <c r="BU510" i="6"/>
  <c r="BR510" i="6"/>
  <c r="BK510" i="6"/>
  <c r="BI510" i="6"/>
  <c r="BY509" i="6"/>
  <c r="BX509" i="6"/>
  <c r="BU509" i="6"/>
  <c r="BV509" i="6" s="1"/>
  <c r="BW509" i="6" s="1"/>
  <c r="BR509" i="6"/>
  <c r="BK509" i="6"/>
  <c r="BI509" i="6"/>
  <c r="BX508" i="6"/>
  <c r="BY508" i="6" s="1"/>
  <c r="BW508" i="6"/>
  <c r="BU508" i="6"/>
  <c r="BV508" i="6" s="1"/>
  <c r="BR508" i="6"/>
  <c r="BK508" i="6"/>
  <c r="BI508" i="6"/>
  <c r="BX507" i="6"/>
  <c r="BY507" i="6" s="1"/>
  <c r="BV507" i="6"/>
  <c r="BW507" i="6" s="1"/>
  <c r="BU507" i="6"/>
  <c r="BR507" i="6"/>
  <c r="BK507" i="6"/>
  <c r="BI507" i="6"/>
  <c r="BY506" i="6"/>
  <c r="BX506" i="6"/>
  <c r="BV506" i="6"/>
  <c r="BW506" i="6" s="1"/>
  <c r="BU506" i="6"/>
  <c r="BR506" i="6"/>
  <c r="BK506" i="6"/>
  <c r="BI506" i="6"/>
  <c r="BX505" i="6"/>
  <c r="BY505" i="6" s="1"/>
  <c r="BU505" i="6"/>
  <c r="BV505" i="6" s="1"/>
  <c r="BW505" i="6" s="1"/>
  <c r="BR505" i="6"/>
  <c r="BK505" i="6"/>
  <c r="BI505" i="6"/>
  <c r="BX504" i="6"/>
  <c r="BY504" i="6" s="1"/>
  <c r="BW504" i="6"/>
  <c r="BV504" i="6"/>
  <c r="BU504" i="6"/>
  <c r="BR504" i="6"/>
  <c r="BK504" i="6"/>
  <c r="BI504" i="6"/>
  <c r="BX503" i="6"/>
  <c r="BY503" i="6" s="1"/>
  <c r="BW503" i="6"/>
  <c r="BV503" i="6"/>
  <c r="BU503" i="6"/>
  <c r="BR503" i="6"/>
  <c r="BK503" i="6"/>
  <c r="BI503" i="6"/>
  <c r="BY502" i="6"/>
  <c r="BX502" i="6"/>
  <c r="BV502" i="6"/>
  <c r="BW502" i="6" s="1"/>
  <c r="BU502" i="6"/>
  <c r="BR502" i="6"/>
  <c r="BK502" i="6"/>
  <c r="BI502" i="6"/>
  <c r="BY501" i="6"/>
  <c r="BX501" i="6"/>
  <c r="BV501" i="6"/>
  <c r="BW501" i="6" s="1"/>
  <c r="BU501" i="6"/>
  <c r="BR501" i="6"/>
  <c r="BK501" i="6"/>
  <c r="BI501" i="6"/>
  <c r="BY500" i="6"/>
  <c r="BX500" i="6"/>
  <c r="BW500" i="6"/>
  <c r="BU500" i="6"/>
  <c r="BV500" i="6" s="1"/>
  <c r="BR500" i="6"/>
  <c r="BK500" i="6"/>
  <c r="BI500" i="6"/>
  <c r="BX499" i="6"/>
  <c r="BY499" i="6" s="1"/>
  <c r="BW499" i="6"/>
  <c r="BV499" i="6"/>
  <c r="BU499" i="6"/>
  <c r="BR499" i="6"/>
  <c r="BK499" i="6"/>
  <c r="BI499" i="6"/>
  <c r="BY498" i="6"/>
  <c r="BX498" i="6"/>
  <c r="BU498" i="6"/>
  <c r="BV498" i="6" s="1"/>
  <c r="BW498" i="6" s="1"/>
  <c r="BR498" i="6"/>
  <c r="BK498" i="6"/>
  <c r="BI498" i="6"/>
  <c r="BX497" i="6"/>
  <c r="BY497" i="6" s="1"/>
  <c r="BU497" i="6"/>
  <c r="BV497" i="6" s="1"/>
  <c r="BW497" i="6" s="1"/>
  <c r="BR497" i="6"/>
  <c r="BK497" i="6"/>
  <c r="BI497" i="6"/>
  <c r="BY496" i="6"/>
  <c r="BX496" i="6"/>
  <c r="BV496" i="6"/>
  <c r="BW496" i="6" s="1"/>
  <c r="BU496" i="6"/>
  <c r="BR496" i="6"/>
  <c r="BK496" i="6"/>
  <c r="BI496" i="6"/>
  <c r="BX495" i="6"/>
  <c r="BY495" i="6" s="1"/>
  <c r="BV495" i="6"/>
  <c r="BW495" i="6" s="1"/>
  <c r="BU495" i="6"/>
  <c r="BR495" i="6"/>
  <c r="BK495" i="6"/>
  <c r="BI495" i="6"/>
  <c r="BX494" i="6"/>
  <c r="BY494" i="6" s="1"/>
  <c r="BV494" i="6"/>
  <c r="BW494" i="6" s="1"/>
  <c r="BU494" i="6"/>
  <c r="BR494" i="6"/>
  <c r="BK494" i="6"/>
  <c r="BI494" i="6"/>
  <c r="BY493" i="6"/>
  <c r="BX493" i="6"/>
  <c r="BU493" i="6"/>
  <c r="BV493" i="6" s="1"/>
  <c r="BW493" i="6" s="1"/>
  <c r="BR493" i="6"/>
  <c r="BK493" i="6"/>
  <c r="BI493" i="6"/>
  <c r="BX492" i="6"/>
  <c r="BY492" i="6" s="1"/>
  <c r="BW492" i="6"/>
  <c r="BU492" i="6"/>
  <c r="BV492" i="6" s="1"/>
  <c r="BR492" i="6"/>
  <c r="BK492" i="6"/>
  <c r="BI492" i="6"/>
  <c r="BY491" i="6"/>
  <c r="BX491" i="6"/>
  <c r="BV491" i="6"/>
  <c r="BW491" i="6" s="1"/>
  <c r="BU491" i="6"/>
  <c r="BR491" i="6"/>
  <c r="BK491" i="6"/>
  <c r="BI491" i="6"/>
  <c r="BY490" i="6"/>
  <c r="BX490" i="6"/>
  <c r="BW490" i="6"/>
  <c r="BU490" i="6"/>
  <c r="BV490" i="6" s="1"/>
  <c r="BR490" i="6"/>
  <c r="BK490" i="6"/>
  <c r="BI490" i="6"/>
  <c r="BY489" i="6"/>
  <c r="BX489" i="6"/>
  <c r="BW489" i="6"/>
  <c r="BU489" i="6"/>
  <c r="BV489" i="6" s="1"/>
  <c r="BR489" i="6"/>
  <c r="BK489" i="6"/>
  <c r="BI489" i="6"/>
  <c r="BX488" i="6"/>
  <c r="BY488" i="6" s="1"/>
  <c r="BU488" i="6"/>
  <c r="BV488" i="6" s="1"/>
  <c r="BW488" i="6" s="1"/>
  <c r="BR488" i="6"/>
  <c r="BK488" i="6"/>
  <c r="BI488" i="6"/>
  <c r="BX487" i="6"/>
  <c r="BY487" i="6" s="1"/>
  <c r="BV487" i="6"/>
  <c r="BW487" i="6" s="1"/>
  <c r="BU487" i="6"/>
  <c r="BR487" i="6"/>
  <c r="BK487" i="6"/>
  <c r="BI487" i="6"/>
  <c r="BX486" i="6"/>
  <c r="BY486" i="6" s="1"/>
  <c r="BV486" i="6"/>
  <c r="BW486" i="6" s="1"/>
  <c r="BU486" i="6"/>
  <c r="BR486" i="6"/>
  <c r="BK486" i="6"/>
  <c r="BI486" i="6"/>
  <c r="BX485" i="6"/>
  <c r="BY485" i="6" s="1"/>
  <c r="BW485" i="6"/>
  <c r="BV485" i="6"/>
  <c r="BU485" i="6"/>
  <c r="BR485" i="6"/>
  <c r="BK485" i="6"/>
  <c r="BI485" i="6"/>
  <c r="BX484" i="6"/>
  <c r="BY484" i="6" s="1"/>
  <c r="BU484" i="6"/>
  <c r="BV484" i="6" s="1"/>
  <c r="BW484" i="6" s="1"/>
  <c r="BR484" i="6"/>
  <c r="BK484" i="6"/>
  <c r="BI484" i="6"/>
  <c r="BX483" i="6"/>
  <c r="BY483" i="6" s="1"/>
  <c r="BV483" i="6"/>
  <c r="BW483" i="6" s="1"/>
  <c r="BU483" i="6"/>
  <c r="BR483" i="6"/>
  <c r="BK483" i="6"/>
  <c r="BI483" i="6"/>
  <c r="BX482" i="6"/>
  <c r="BY482" i="6" s="1"/>
  <c r="BU482" i="6"/>
  <c r="BV482" i="6" s="1"/>
  <c r="BW482" i="6" s="1"/>
  <c r="BS482" i="6"/>
  <c r="BT482" i="6" s="1"/>
  <c r="BR482" i="6"/>
  <c r="BK482" i="6"/>
  <c r="BI482" i="6"/>
  <c r="BY481" i="6"/>
  <c r="BX481" i="6"/>
  <c r="BU481" i="6"/>
  <c r="BV481" i="6" s="1"/>
  <c r="BW481" i="6" s="1"/>
  <c r="BR481" i="6"/>
  <c r="BK481" i="6"/>
  <c r="BI481" i="6"/>
  <c r="BX480" i="6"/>
  <c r="BY480" i="6" s="1"/>
  <c r="BU480" i="6"/>
  <c r="BV480" i="6" s="1"/>
  <c r="BW480" i="6" s="1"/>
  <c r="BR480" i="6"/>
  <c r="BK480" i="6"/>
  <c r="BI480" i="6"/>
  <c r="BX479" i="6"/>
  <c r="BY479" i="6" s="1"/>
  <c r="BW479" i="6"/>
  <c r="BV479" i="6"/>
  <c r="BU479" i="6"/>
  <c r="BR479" i="6"/>
  <c r="BK479" i="6"/>
  <c r="BI479" i="6"/>
  <c r="BX478" i="6"/>
  <c r="BY478" i="6" s="1"/>
  <c r="BU478" i="6"/>
  <c r="BV478" i="6" s="1"/>
  <c r="BW478" i="6" s="1"/>
  <c r="BR478" i="6"/>
  <c r="BK478" i="6"/>
  <c r="BI478" i="6"/>
  <c r="BY477" i="6"/>
  <c r="BX477" i="6"/>
  <c r="BU477" i="6"/>
  <c r="BV477" i="6" s="1"/>
  <c r="BW477" i="6" s="1"/>
  <c r="BR477" i="6"/>
  <c r="BK477" i="6"/>
  <c r="BI477" i="6"/>
  <c r="BY476" i="6"/>
  <c r="BX476" i="6"/>
  <c r="BU476" i="6"/>
  <c r="BV476" i="6" s="1"/>
  <c r="BW476" i="6" s="1"/>
  <c r="BR476" i="6"/>
  <c r="BK476" i="6"/>
  <c r="BI476" i="6"/>
  <c r="BX475" i="6"/>
  <c r="BY475" i="6" s="1"/>
  <c r="BV475" i="6"/>
  <c r="BW475" i="6" s="1"/>
  <c r="BU475" i="6"/>
  <c r="BR475" i="6"/>
  <c r="BK475" i="6"/>
  <c r="BI475" i="6"/>
  <c r="BY474" i="6"/>
  <c r="BX474" i="6"/>
  <c r="BU474" i="6"/>
  <c r="BV474" i="6" s="1"/>
  <c r="BW474" i="6" s="1"/>
  <c r="BR474" i="6"/>
  <c r="BK474" i="6"/>
  <c r="BI474" i="6"/>
  <c r="BX473" i="6"/>
  <c r="BY473" i="6" s="1"/>
  <c r="BV473" i="6"/>
  <c r="BW473" i="6" s="1"/>
  <c r="BU473" i="6"/>
  <c r="BR473" i="6"/>
  <c r="BK473" i="6"/>
  <c r="BI473" i="6"/>
  <c r="BX472" i="6"/>
  <c r="BY472" i="6" s="1"/>
  <c r="BW472" i="6"/>
  <c r="BV472" i="6"/>
  <c r="BU472" i="6"/>
  <c r="BR472" i="6"/>
  <c r="BK472" i="6"/>
  <c r="BI472" i="6"/>
  <c r="BX471" i="6"/>
  <c r="BY471" i="6" s="1"/>
  <c r="BV471" i="6"/>
  <c r="BW471" i="6" s="1"/>
  <c r="BU471" i="6"/>
  <c r="BR471" i="6"/>
  <c r="BK471" i="6"/>
  <c r="BI471" i="6"/>
  <c r="BX470" i="6"/>
  <c r="BY470" i="6" s="1"/>
  <c r="BW470" i="6"/>
  <c r="BU470" i="6"/>
  <c r="BV470" i="6" s="1"/>
  <c r="BR470" i="6"/>
  <c r="BK470" i="6"/>
  <c r="BI470" i="6"/>
  <c r="BX469" i="6"/>
  <c r="BY469" i="6" s="1"/>
  <c r="BW469" i="6"/>
  <c r="BV469" i="6"/>
  <c r="BU469" i="6"/>
  <c r="BR469" i="6"/>
  <c r="BK469" i="6"/>
  <c r="BI469" i="6"/>
  <c r="BX468" i="6"/>
  <c r="BY468" i="6" s="1"/>
  <c r="BU468" i="6"/>
  <c r="BV468" i="6" s="1"/>
  <c r="BW468" i="6" s="1"/>
  <c r="BR468" i="6"/>
  <c r="BK468" i="6"/>
  <c r="BI468" i="6"/>
  <c r="BX467" i="6"/>
  <c r="BY467" i="6" s="1"/>
  <c r="BW467" i="6"/>
  <c r="BV467" i="6"/>
  <c r="BU467" i="6"/>
  <c r="BR467" i="6"/>
  <c r="BK467" i="6"/>
  <c r="BI467" i="6"/>
  <c r="BX466" i="6"/>
  <c r="BY466" i="6" s="1"/>
  <c r="BV466" i="6"/>
  <c r="BW466" i="6" s="1"/>
  <c r="BU466" i="6"/>
  <c r="BR466" i="6"/>
  <c r="BK466" i="6"/>
  <c r="BI466" i="6"/>
  <c r="BY465" i="6"/>
  <c r="BX465" i="6"/>
  <c r="BU465" i="6"/>
  <c r="BV465" i="6" s="1"/>
  <c r="BW465" i="6" s="1"/>
  <c r="BR465" i="6"/>
  <c r="BK465" i="6"/>
  <c r="BI465" i="6"/>
  <c r="BY464" i="6"/>
  <c r="BX464" i="6"/>
  <c r="BV464" i="6"/>
  <c r="BW464" i="6" s="1"/>
  <c r="BU464" i="6"/>
  <c r="BR464" i="6"/>
  <c r="BK464" i="6"/>
  <c r="BI464" i="6"/>
  <c r="BY463" i="6"/>
  <c r="BX463" i="6"/>
  <c r="BV463" i="6"/>
  <c r="BW463" i="6" s="1"/>
  <c r="BU463" i="6"/>
  <c r="BR463" i="6"/>
  <c r="BK463" i="6"/>
  <c r="BI463" i="6"/>
  <c r="BY462" i="6"/>
  <c r="BX462" i="6"/>
  <c r="BU462" i="6"/>
  <c r="BV462" i="6" s="1"/>
  <c r="BW462" i="6" s="1"/>
  <c r="BR462" i="6"/>
  <c r="BK462" i="6"/>
  <c r="BI462" i="6"/>
  <c r="BX461" i="6"/>
  <c r="BY461" i="6" s="1"/>
  <c r="BW461" i="6"/>
  <c r="BV461" i="6"/>
  <c r="BU461" i="6"/>
  <c r="BR461" i="6"/>
  <c r="BK461" i="6"/>
  <c r="BI461" i="6"/>
  <c r="BY460" i="6"/>
  <c r="BX460" i="6"/>
  <c r="BV460" i="6"/>
  <c r="BW460" i="6" s="1"/>
  <c r="BU460" i="6"/>
  <c r="BR460" i="6"/>
  <c r="BK460" i="6"/>
  <c r="BI460" i="6"/>
  <c r="BY459" i="6"/>
  <c r="BX459" i="6"/>
  <c r="BW459" i="6"/>
  <c r="BV459" i="6"/>
  <c r="BU459" i="6"/>
  <c r="BR459" i="6"/>
  <c r="BK459" i="6"/>
  <c r="BI459" i="6"/>
  <c r="BX458" i="6"/>
  <c r="BY458" i="6" s="1"/>
  <c r="BU458" i="6"/>
  <c r="BV458" i="6" s="1"/>
  <c r="BW458" i="6" s="1"/>
  <c r="BR458" i="6"/>
  <c r="BK458" i="6"/>
  <c r="BI458" i="6"/>
  <c r="BX457" i="6"/>
  <c r="BY457" i="6" s="1"/>
  <c r="BV457" i="6"/>
  <c r="BW457" i="6" s="1"/>
  <c r="BU457" i="6"/>
  <c r="BR457" i="6"/>
  <c r="BK457" i="6"/>
  <c r="BI457" i="6"/>
  <c r="BY456" i="6"/>
  <c r="BX456" i="6"/>
  <c r="BV456" i="6"/>
  <c r="BW456" i="6" s="1"/>
  <c r="BU456" i="6"/>
  <c r="BR456" i="6"/>
  <c r="BK456" i="6"/>
  <c r="BI456" i="6"/>
  <c r="BX455" i="6"/>
  <c r="BY455" i="6" s="1"/>
  <c r="BW455" i="6"/>
  <c r="BV455" i="6"/>
  <c r="BU455" i="6"/>
  <c r="BR455" i="6"/>
  <c r="BK455" i="6"/>
  <c r="BI455" i="6"/>
  <c r="BF455" i="6"/>
  <c r="BG455" i="6" s="1"/>
  <c r="BH455" i="6" s="1"/>
  <c r="BX454" i="6"/>
  <c r="BY454" i="6" s="1"/>
  <c r="BU454" i="6"/>
  <c r="BV454" i="6" s="1"/>
  <c r="BW454" i="6" s="1"/>
  <c r="BR454" i="6"/>
  <c r="BK454" i="6"/>
  <c r="BI454" i="6"/>
  <c r="BY453" i="6"/>
  <c r="BX453" i="6"/>
  <c r="BU453" i="6"/>
  <c r="BV453" i="6" s="1"/>
  <c r="BW453" i="6" s="1"/>
  <c r="BR453" i="6"/>
  <c r="BK453" i="6"/>
  <c r="BI453" i="6"/>
  <c r="BY452" i="6"/>
  <c r="BX452" i="6"/>
  <c r="BU452" i="6"/>
  <c r="BV452" i="6" s="1"/>
  <c r="BW452" i="6" s="1"/>
  <c r="BR452" i="6"/>
  <c r="BK452" i="6"/>
  <c r="BI452" i="6"/>
  <c r="BX451" i="6"/>
  <c r="BY451" i="6" s="1"/>
  <c r="BW451" i="6"/>
  <c r="BV451" i="6"/>
  <c r="BU451" i="6"/>
  <c r="BR451" i="6"/>
  <c r="BK451" i="6"/>
  <c r="BI451" i="6"/>
  <c r="BX450" i="6"/>
  <c r="BY450" i="6" s="1"/>
  <c r="BW450" i="6"/>
  <c r="BU450" i="6"/>
  <c r="BV450" i="6" s="1"/>
  <c r="BR450" i="6"/>
  <c r="BK450" i="6"/>
  <c r="BI450" i="6"/>
  <c r="BY449" i="6"/>
  <c r="BX449" i="6"/>
  <c r="BU449" i="6"/>
  <c r="BV449" i="6" s="1"/>
  <c r="BW449" i="6" s="1"/>
  <c r="BR449" i="6"/>
  <c r="BK449" i="6"/>
  <c r="BI449" i="6"/>
  <c r="BX448" i="6"/>
  <c r="BY448" i="6" s="1"/>
  <c r="BV448" i="6"/>
  <c r="BW448" i="6" s="1"/>
  <c r="BU448" i="6"/>
  <c r="BR448" i="6"/>
  <c r="BK448" i="6"/>
  <c r="BI448" i="6"/>
  <c r="BY447" i="6"/>
  <c r="BX447" i="6"/>
  <c r="BW447" i="6"/>
  <c r="BV447" i="6"/>
  <c r="BU447" i="6"/>
  <c r="BR447" i="6"/>
  <c r="BK447" i="6"/>
  <c r="BI447" i="6"/>
  <c r="BY446" i="6"/>
  <c r="BX446" i="6"/>
  <c r="BU446" i="6"/>
  <c r="BV446" i="6" s="1"/>
  <c r="BW446" i="6" s="1"/>
  <c r="BR446" i="6"/>
  <c r="BK446" i="6"/>
  <c r="BI446" i="6"/>
  <c r="BX445" i="6"/>
  <c r="BY445" i="6" s="1"/>
  <c r="BU445" i="6"/>
  <c r="BV445" i="6" s="1"/>
  <c r="BW445" i="6" s="1"/>
  <c r="BR445" i="6"/>
  <c r="BK445" i="6"/>
  <c r="BI445" i="6"/>
  <c r="BY444" i="6"/>
  <c r="BX444" i="6"/>
  <c r="BU444" i="6"/>
  <c r="BV444" i="6" s="1"/>
  <c r="BW444" i="6" s="1"/>
  <c r="BR444" i="6"/>
  <c r="BK444" i="6"/>
  <c r="BI444" i="6"/>
  <c r="BX443" i="6"/>
  <c r="BY443" i="6" s="1"/>
  <c r="BW443" i="6"/>
  <c r="BV443" i="6"/>
  <c r="BU443" i="6"/>
  <c r="BR443" i="6"/>
  <c r="BK443" i="6"/>
  <c r="BI443" i="6"/>
  <c r="BY442" i="6"/>
  <c r="BX442" i="6"/>
  <c r="BU442" i="6"/>
  <c r="BV442" i="6" s="1"/>
  <c r="BW442" i="6" s="1"/>
  <c r="BR442" i="6"/>
  <c r="BK442" i="6"/>
  <c r="BI442" i="6"/>
  <c r="BY441" i="6"/>
  <c r="BX441" i="6"/>
  <c r="BV441" i="6"/>
  <c r="BW441" i="6" s="1"/>
  <c r="BU441" i="6"/>
  <c r="BR441" i="6"/>
  <c r="BK441" i="6"/>
  <c r="BI441" i="6"/>
  <c r="BX440" i="6"/>
  <c r="BY440" i="6" s="1"/>
  <c r="BV440" i="6"/>
  <c r="BW440" i="6" s="1"/>
  <c r="BU440" i="6"/>
  <c r="BR440" i="6"/>
  <c r="BK440" i="6"/>
  <c r="BI440" i="6"/>
  <c r="BX439" i="6"/>
  <c r="BY439" i="6" s="1"/>
  <c r="BW439" i="6"/>
  <c r="BV439" i="6"/>
  <c r="BU439" i="6"/>
  <c r="BR439" i="6"/>
  <c r="BK439" i="6"/>
  <c r="BI439" i="6"/>
  <c r="BX438" i="6"/>
  <c r="BY438" i="6" s="1"/>
  <c r="BW438" i="6"/>
  <c r="BV438" i="6"/>
  <c r="BU438" i="6"/>
  <c r="BR438" i="6"/>
  <c r="BK438" i="6"/>
  <c r="BI438" i="6"/>
  <c r="BY437" i="6"/>
  <c r="BX437" i="6"/>
  <c r="BV437" i="6"/>
  <c r="BW437" i="6" s="1"/>
  <c r="BU437" i="6"/>
  <c r="BR437" i="6"/>
  <c r="BK437" i="6"/>
  <c r="BI437" i="6"/>
  <c r="BX436" i="6"/>
  <c r="BY436" i="6" s="1"/>
  <c r="BW436" i="6"/>
  <c r="BU436" i="6"/>
  <c r="BV436" i="6" s="1"/>
  <c r="BR436" i="6"/>
  <c r="BK436" i="6"/>
  <c r="BI436" i="6"/>
  <c r="BX435" i="6"/>
  <c r="BY435" i="6" s="1"/>
  <c r="BV435" i="6"/>
  <c r="BW435" i="6" s="1"/>
  <c r="BU435" i="6"/>
  <c r="BR435" i="6"/>
  <c r="BK435" i="6"/>
  <c r="BI435" i="6"/>
  <c r="BX434" i="6"/>
  <c r="BY434" i="6" s="1"/>
  <c r="BU434" i="6"/>
  <c r="BV434" i="6" s="1"/>
  <c r="BW434" i="6" s="1"/>
  <c r="BR434" i="6"/>
  <c r="BK434" i="6"/>
  <c r="BI434" i="6"/>
  <c r="BX433" i="6"/>
  <c r="BY433" i="6" s="1"/>
  <c r="BU433" i="6"/>
  <c r="BV433" i="6" s="1"/>
  <c r="BW433" i="6" s="1"/>
  <c r="BR433" i="6"/>
  <c r="BK433" i="6"/>
  <c r="BI433" i="6"/>
  <c r="BX432" i="6"/>
  <c r="BY432" i="6" s="1"/>
  <c r="BU432" i="6"/>
  <c r="BV432" i="6" s="1"/>
  <c r="BW432" i="6" s="1"/>
  <c r="BR432" i="6"/>
  <c r="BK432" i="6"/>
  <c r="BI432" i="6"/>
  <c r="BX431" i="6"/>
  <c r="BY431" i="6" s="1"/>
  <c r="BV431" i="6"/>
  <c r="BW431" i="6" s="1"/>
  <c r="BU431" i="6"/>
  <c r="BR431" i="6"/>
  <c r="BK431" i="6"/>
  <c r="BI431" i="6"/>
  <c r="BX430" i="6"/>
  <c r="BY430" i="6" s="1"/>
  <c r="BV430" i="6"/>
  <c r="BW430" i="6" s="1"/>
  <c r="BU430" i="6"/>
  <c r="BR430" i="6"/>
  <c r="BK430" i="6"/>
  <c r="BI430" i="6"/>
  <c r="BY429" i="6"/>
  <c r="BX429" i="6"/>
  <c r="BU429" i="6"/>
  <c r="BV429" i="6" s="1"/>
  <c r="BW429" i="6" s="1"/>
  <c r="BR429" i="6"/>
  <c r="BK429" i="6"/>
  <c r="BI429" i="6"/>
  <c r="BY428" i="6"/>
  <c r="BX428" i="6"/>
  <c r="BU428" i="6"/>
  <c r="BV428" i="6" s="1"/>
  <c r="BW428" i="6" s="1"/>
  <c r="BR428" i="6"/>
  <c r="BK428" i="6"/>
  <c r="BI428" i="6"/>
  <c r="BD428" i="6"/>
  <c r="BE428" i="6" s="1"/>
  <c r="BY427" i="6"/>
  <c r="BX427" i="6"/>
  <c r="BV427" i="6"/>
  <c r="BW427" i="6" s="1"/>
  <c r="BU427" i="6"/>
  <c r="BR427" i="6"/>
  <c r="BK427" i="6"/>
  <c r="BI427" i="6"/>
  <c r="BY426" i="6"/>
  <c r="BX426" i="6"/>
  <c r="BV426" i="6"/>
  <c r="BW426" i="6" s="1"/>
  <c r="BU426" i="6"/>
  <c r="BR426" i="6"/>
  <c r="BK426" i="6"/>
  <c r="BI426" i="6"/>
  <c r="BX425" i="6"/>
  <c r="BY425" i="6" s="1"/>
  <c r="BV425" i="6"/>
  <c r="BW425" i="6" s="1"/>
  <c r="BU425" i="6"/>
  <c r="BR425" i="6"/>
  <c r="BK425" i="6"/>
  <c r="BI425" i="6"/>
  <c r="BY424" i="6"/>
  <c r="BX424" i="6"/>
  <c r="BU424" i="6"/>
  <c r="BV424" i="6" s="1"/>
  <c r="BW424" i="6" s="1"/>
  <c r="BR424" i="6"/>
  <c r="BK424" i="6"/>
  <c r="BI424" i="6"/>
  <c r="BX423" i="6"/>
  <c r="BY423" i="6" s="1"/>
  <c r="BW423" i="6"/>
  <c r="BV423" i="6"/>
  <c r="BU423" i="6"/>
  <c r="BR423" i="6"/>
  <c r="BK423" i="6"/>
  <c r="BI423" i="6"/>
  <c r="BX422" i="6"/>
  <c r="BY422" i="6" s="1"/>
  <c r="BV422" i="6"/>
  <c r="BW422" i="6" s="1"/>
  <c r="BU422" i="6"/>
  <c r="BR422" i="6"/>
  <c r="BK422" i="6"/>
  <c r="BI422" i="6"/>
  <c r="BX421" i="6"/>
  <c r="BY421" i="6" s="1"/>
  <c r="BW421" i="6"/>
  <c r="BV421" i="6"/>
  <c r="BU421" i="6"/>
  <c r="BR421" i="6"/>
  <c r="BK421" i="6"/>
  <c r="BI421" i="6"/>
  <c r="BX420" i="6"/>
  <c r="BY420" i="6" s="1"/>
  <c r="BW420" i="6"/>
  <c r="BV420" i="6"/>
  <c r="BU420" i="6"/>
  <c r="BR420" i="6"/>
  <c r="BK420" i="6"/>
  <c r="BI420" i="6"/>
  <c r="BY419" i="6"/>
  <c r="BX419" i="6"/>
  <c r="BU419" i="6"/>
  <c r="BV419" i="6" s="1"/>
  <c r="BW419" i="6" s="1"/>
  <c r="BR419" i="6"/>
  <c r="BK419" i="6"/>
  <c r="BI419" i="6"/>
  <c r="BX418" i="6"/>
  <c r="BY418" i="6" s="1"/>
  <c r="BW418" i="6"/>
  <c r="BV418" i="6"/>
  <c r="BU418" i="6"/>
  <c r="BR418" i="6"/>
  <c r="BK418" i="6"/>
  <c r="BI418" i="6"/>
  <c r="BX417" i="6"/>
  <c r="BY417" i="6" s="1"/>
  <c r="BV417" i="6"/>
  <c r="BW417" i="6" s="1"/>
  <c r="BU417" i="6"/>
  <c r="BR417" i="6"/>
  <c r="BK417" i="6"/>
  <c r="BI417" i="6"/>
  <c r="BY416" i="6"/>
  <c r="BX416" i="6"/>
  <c r="BV416" i="6"/>
  <c r="BW416" i="6" s="1"/>
  <c r="BU416" i="6"/>
  <c r="BR416" i="6"/>
  <c r="BK416" i="6"/>
  <c r="BI416" i="6"/>
  <c r="BY415" i="6"/>
  <c r="BX415" i="6"/>
  <c r="BU415" i="6"/>
  <c r="BV415" i="6" s="1"/>
  <c r="BW415" i="6" s="1"/>
  <c r="BR415" i="6"/>
  <c r="BK415" i="6"/>
  <c r="BI415" i="6"/>
  <c r="BX414" i="6"/>
  <c r="BY414" i="6" s="1"/>
  <c r="BV414" i="6"/>
  <c r="BW414" i="6" s="1"/>
  <c r="BU414" i="6"/>
  <c r="BR414" i="6"/>
  <c r="BK414" i="6"/>
  <c r="BI414" i="6"/>
  <c r="BX413" i="6"/>
  <c r="BY413" i="6" s="1"/>
  <c r="BU413" i="6"/>
  <c r="BV413" i="6" s="1"/>
  <c r="BW413" i="6" s="1"/>
  <c r="BR413" i="6"/>
  <c r="BK413" i="6"/>
  <c r="BI413" i="6"/>
  <c r="BA413" i="6"/>
  <c r="BB413" i="6" s="1"/>
  <c r="BY412" i="6"/>
  <c r="BX412" i="6"/>
  <c r="BU412" i="6"/>
  <c r="BV412" i="6" s="1"/>
  <c r="BW412" i="6" s="1"/>
  <c r="BR412" i="6"/>
  <c r="BK412" i="6"/>
  <c r="BI412" i="6"/>
  <c r="BY411" i="6"/>
  <c r="BX411" i="6"/>
  <c r="BV411" i="6"/>
  <c r="BW411" i="6" s="1"/>
  <c r="BU411" i="6"/>
  <c r="BR411" i="6"/>
  <c r="BK411" i="6"/>
  <c r="BI411" i="6"/>
  <c r="BX410" i="6"/>
  <c r="BY410" i="6" s="1"/>
  <c r="BW410" i="6"/>
  <c r="BV410" i="6"/>
  <c r="BU410" i="6"/>
  <c r="BR410" i="6"/>
  <c r="BK410" i="6"/>
  <c r="BI410" i="6"/>
  <c r="BX409" i="6"/>
  <c r="BY409" i="6" s="1"/>
  <c r="BW409" i="6"/>
  <c r="BV409" i="6"/>
  <c r="BU409" i="6"/>
  <c r="BR409" i="6"/>
  <c r="BK409" i="6"/>
  <c r="BI409" i="6"/>
  <c r="BY408" i="6"/>
  <c r="BX408" i="6"/>
  <c r="BV408" i="6"/>
  <c r="BW408" i="6" s="1"/>
  <c r="BU408" i="6"/>
  <c r="BR408" i="6"/>
  <c r="BK408" i="6"/>
  <c r="BI408" i="6"/>
  <c r="BX407" i="6"/>
  <c r="BY407" i="6" s="1"/>
  <c r="BW407" i="6"/>
  <c r="BV407" i="6"/>
  <c r="BU407" i="6"/>
  <c r="BR407" i="6"/>
  <c r="BK407" i="6"/>
  <c r="BI407" i="6"/>
  <c r="BX406" i="6"/>
  <c r="BY406" i="6" s="1"/>
  <c r="BV406" i="6"/>
  <c r="BW406" i="6" s="1"/>
  <c r="BU406" i="6"/>
  <c r="BR406" i="6"/>
  <c r="BK406" i="6"/>
  <c r="BI406" i="6"/>
  <c r="BX405" i="6"/>
  <c r="BY405" i="6" s="1"/>
  <c r="BU405" i="6"/>
  <c r="BV405" i="6" s="1"/>
  <c r="BW405" i="6" s="1"/>
  <c r="BR405" i="6"/>
  <c r="BK405" i="6"/>
  <c r="BI405" i="6"/>
  <c r="BY404" i="6"/>
  <c r="BX404" i="6"/>
  <c r="BW404" i="6"/>
  <c r="BU404" i="6"/>
  <c r="BV404" i="6" s="1"/>
  <c r="BR404" i="6"/>
  <c r="BK404" i="6"/>
  <c r="BI404" i="6"/>
  <c r="BX403" i="6"/>
  <c r="BY403" i="6" s="1"/>
  <c r="BU403" i="6"/>
  <c r="BV403" i="6" s="1"/>
  <c r="BW403" i="6" s="1"/>
  <c r="BR403" i="6"/>
  <c r="BK403" i="6"/>
  <c r="BI403" i="6"/>
  <c r="BX402" i="6"/>
  <c r="BY402" i="6" s="1"/>
  <c r="BV402" i="6"/>
  <c r="BW402" i="6" s="1"/>
  <c r="BU402" i="6"/>
  <c r="BR402" i="6"/>
  <c r="BK402" i="6"/>
  <c r="BI402" i="6"/>
  <c r="BY401" i="6"/>
  <c r="BX401" i="6"/>
  <c r="BU401" i="6"/>
  <c r="BV401" i="6" s="1"/>
  <c r="BW401" i="6" s="1"/>
  <c r="BR401" i="6"/>
  <c r="BK401" i="6"/>
  <c r="BI401" i="6"/>
  <c r="BY400" i="6"/>
  <c r="BX400" i="6"/>
  <c r="BU400" i="6"/>
  <c r="BV400" i="6" s="1"/>
  <c r="BW400" i="6" s="1"/>
  <c r="BR400" i="6"/>
  <c r="BK400" i="6"/>
  <c r="BI400" i="6"/>
  <c r="BX399" i="6"/>
  <c r="BY399" i="6" s="1"/>
  <c r="BV399" i="6"/>
  <c r="BW399" i="6" s="1"/>
  <c r="BU399" i="6"/>
  <c r="BR399" i="6"/>
  <c r="BK399" i="6"/>
  <c r="BI399" i="6"/>
  <c r="BY398" i="6"/>
  <c r="BX398" i="6"/>
  <c r="BV398" i="6"/>
  <c r="BW398" i="6" s="1"/>
  <c r="BU398" i="6"/>
  <c r="BR398" i="6"/>
  <c r="BK398" i="6"/>
  <c r="BI398" i="6"/>
  <c r="BX397" i="6"/>
  <c r="BY397" i="6" s="1"/>
  <c r="BU397" i="6"/>
  <c r="BV397" i="6" s="1"/>
  <c r="BW397" i="6" s="1"/>
  <c r="BR397" i="6"/>
  <c r="BK397" i="6"/>
  <c r="BI397" i="6"/>
  <c r="BY396" i="6"/>
  <c r="BX396" i="6"/>
  <c r="BU396" i="6"/>
  <c r="BV396" i="6" s="1"/>
  <c r="BW396" i="6" s="1"/>
  <c r="BR396" i="6"/>
  <c r="BK396" i="6"/>
  <c r="BI396" i="6"/>
  <c r="BY395" i="6"/>
  <c r="BX395" i="6"/>
  <c r="BW395" i="6"/>
  <c r="BV395" i="6"/>
  <c r="BU395" i="6"/>
  <c r="BR395" i="6"/>
  <c r="BK395" i="6"/>
  <c r="BI395" i="6"/>
  <c r="BY394" i="6"/>
  <c r="BX394" i="6"/>
  <c r="BV394" i="6"/>
  <c r="BW394" i="6" s="1"/>
  <c r="BU394" i="6"/>
  <c r="BR394" i="6"/>
  <c r="BK394" i="6"/>
  <c r="BI394" i="6"/>
  <c r="BX393" i="6"/>
  <c r="BY393" i="6" s="1"/>
  <c r="BU393" i="6"/>
  <c r="BV393" i="6" s="1"/>
  <c r="BW393" i="6" s="1"/>
  <c r="BR393" i="6"/>
  <c r="BK393" i="6"/>
  <c r="BI393" i="6"/>
  <c r="BY392" i="6"/>
  <c r="BX392" i="6"/>
  <c r="BW392" i="6"/>
  <c r="BU392" i="6"/>
  <c r="BV392" i="6" s="1"/>
  <c r="BR392" i="6"/>
  <c r="BK392" i="6"/>
  <c r="BI392" i="6"/>
  <c r="BX391" i="6"/>
  <c r="BY391" i="6" s="1"/>
  <c r="BW391" i="6"/>
  <c r="BV391" i="6"/>
  <c r="BU391" i="6"/>
  <c r="BR391" i="6"/>
  <c r="BK391" i="6"/>
  <c r="BI391" i="6"/>
  <c r="BY390" i="6"/>
  <c r="BX390" i="6"/>
  <c r="BU390" i="6"/>
  <c r="BV390" i="6" s="1"/>
  <c r="BW390" i="6" s="1"/>
  <c r="BR390" i="6"/>
  <c r="BK390" i="6"/>
  <c r="BI390" i="6"/>
  <c r="BX389" i="6"/>
  <c r="BY389" i="6" s="1"/>
  <c r="BU389" i="6"/>
  <c r="BV389" i="6" s="1"/>
  <c r="BW389" i="6" s="1"/>
  <c r="BR389" i="6"/>
  <c r="BK389" i="6"/>
  <c r="BI389" i="6"/>
  <c r="BY388" i="6"/>
  <c r="BX388" i="6"/>
  <c r="BV388" i="6"/>
  <c r="BW388" i="6" s="1"/>
  <c r="BU388" i="6"/>
  <c r="BR388" i="6"/>
  <c r="BK388" i="6"/>
  <c r="BI388" i="6"/>
  <c r="BX387" i="6"/>
  <c r="BY387" i="6" s="1"/>
  <c r="BV387" i="6"/>
  <c r="BW387" i="6" s="1"/>
  <c r="BU387" i="6"/>
  <c r="BR387" i="6"/>
  <c r="BK387" i="6"/>
  <c r="BI387" i="6"/>
  <c r="BY386" i="6"/>
  <c r="BX386" i="6"/>
  <c r="BU386" i="6"/>
  <c r="BV386" i="6" s="1"/>
  <c r="BW386" i="6" s="1"/>
  <c r="BR386" i="6"/>
  <c r="BK386" i="6"/>
  <c r="BI386" i="6"/>
  <c r="BY385" i="6"/>
  <c r="BX385" i="6"/>
  <c r="BU385" i="6"/>
  <c r="BV385" i="6" s="1"/>
  <c r="BW385" i="6" s="1"/>
  <c r="BR385" i="6"/>
  <c r="BK385" i="6"/>
  <c r="BI385" i="6"/>
  <c r="BY384" i="6"/>
  <c r="BX384" i="6"/>
  <c r="BU384" i="6"/>
  <c r="BV384" i="6" s="1"/>
  <c r="BW384" i="6" s="1"/>
  <c r="BR384" i="6"/>
  <c r="BK384" i="6"/>
  <c r="BI384" i="6"/>
  <c r="BX383" i="6"/>
  <c r="BY383" i="6" s="1"/>
  <c r="BU383" i="6"/>
  <c r="BV383" i="6" s="1"/>
  <c r="BW383" i="6" s="1"/>
  <c r="BR383" i="6"/>
  <c r="BK383" i="6"/>
  <c r="BI383" i="6"/>
  <c r="BX382" i="6"/>
  <c r="BY382" i="6" s="1"/>
  <c r="BW382" i="6"/>
  <c r="BU382" i="6"/>
  <c r="BV382" i="6" s="1"/>
  <c r="BR382" i="6"/>
  <c r="BK382" i="6"/>
  <c r="BI382" i="6"/>
  <c r="BX381" i="6"/>
  <c r="BY381" i="6" s="1"/>
  <c r="BU381" i="6"/>
  <c r="BV381" i="6" s="1"/>
  <c r="BW381" i="6" s="1"/>
  <c r="BR381" i="6"/>
  <c r="BK381" i="6"/>
  <c r="BI381" i="6"/>
  <c r="BY380" i="6"/>
  <c r="BX380" i="6"/>
  <c r="BU380" i="6"/>
  <c r="BV380" i="6" s="1"/>
  <c r="BW380" i="6" s="1"/>
  <c r="BR380" i="6"/>
  <c r="BK380" i="6"/>
  <c r="BI380" i="6"/>
  <c r="BX379" i="6"/>
  <c r="BY379" i="6" s="1"/>
  <c r="BW379" i="6"/>
  <c r="BV379" i="6"/>
  <c r="BU379" i="6"/>
  <c r="BR379" i="6"/>
  <c r="BK379" i="6"/>
  <c r="BI379" i="6"/>
  <c r="BY378" i="6"/>
  <c r="BX378" i="6"/>
  <c r="BW378" i="6"/>
  <c r="BV378" i="6"/>
  <c r="BU378" i="6"/>
  <c r="BR378" i="6"/>
  <c r="BK378" i="6"/>
  <c r="BI378" i="6"/>
  <c r="BX377" i="6"/>
  <c r="BY377" i="6" s="1"/>
  <c r="BU377" i="6"/>
  <c r="BV377" i="6" s="1"/>
  <c r="BW377" i="6" s="1"/>
  <c r="BR377" i="6"/>
  <c r="BK377" i="6"/>
  <c r="BI377" i="6"/>
  <c r="BY376" i="6"/>
  <c r="BX376" i="6"/>
  <c r="BU376" i="6"/>
  <c r="BV376" i="6" s="1"/>
  <c r="BW376" i="6" s="1"/>
  <c r="BR376" i="6"/>
  <c r="BK376" i="6"/>
  <c r="BI376" i="6"/>
  <c r="BX375" i="6"/>
  <c r="BY375" i="6" s="1"/>
  <c r="BU375" i="6"/>
  <c r="BV375" i="6" s="1"/>
  <c r="BW375" i="6" s="1"/>
  <c r="BR375" i="6"/>
  <c r="BK375" i="6"/>
  <c r="BI375" i="6"/>
  <c r="BX374" i="6"/>
  <c r="BY374" i="6" s="1"/>
  <c r="BW374" i="6"/>
  <c r="BU374" i="6"/>
  <c r="BV374" i="6" s="1"/>
  <c r="BR374" i="6"/>
  <c r="BK374" i="6"/>
  <c r="BI374" i="6"/>
  <c r="BY373" i="6"/>
  <c r="BX373" i="6"/>
  <c r="BU373" i="6"/>
  <c r="BV373" i="6" s="1"/>
  <c r="BW373" i="6" s="1"/>
  <c r="BR373" i="6"/>
  <c r="BK373" i="6"/>
  <c r="BI373" i="6"/>
  <c r="BX372" i="6"/>
  <c r="BY372" i="6" s="1"/>
  <c r="BV372" i="6"/>
  <c r="BW372" i="6" s="1"/>
  <c r="BU372" i="6"/>
  <c r="BR372" i="6"/>
  <c r="BK372" i="6"/>
  <c r="BI372" i="6"/>
  <c r="BY371" i="6"/>
  <c r="BX371" i="6"/>
  <c r="BV371" i="6"/>
  <c r="BW371" i="6" s="1"/>
  <c r="BU371" i="6"/>
  <c r="BR371" i="6"/>
  <c r="BK371" i="6"/>
  <c r="BI371" i="6"/>
  <c r="BX370" i="6"/>
  <c r="BY370" i="6" s="1"/>
  <c r="BU370" i="6"/>
  <c r="BV370" i="6" s="1"/>
  <c r="BW370" i="6" s="1"/>
  <c r="BR370" i="6"/>
  <c r="BK370" i="6"/>
  <c r="BI370" i="6"/>
  <c r="BX369" i="6"/>
  <c r="BY369" i="6" s="1"/>
  <c r="BU369" i="6"/>
  <c r="BV369" i="6" s="1"/>
  <c r="BW369" i="6" s="1"/>
  <c r="BR369" i="6"/>
  <c r="BK369" i="6"/>
  <c r="BI369" i="6"/>
  <c r="BY368" i="6"/>
  <c r="BX368" i="6"/>
  <c r="BV368" i="6"/>
  <c r="BW368" i="6" s="1"/>
  <c r="BU368" i="6"/>
  <c r="BR368" i="6"/>
  <c r="BK368" i="6"/>
  <c r="BI368" i="6"/>
  <c r="BX367" i="6"/>
  <c r="BY367" i="6" s="1"/>
  <c r="BU367" i="6"/>
  <c r="BV367" i="6" s="1"/>
  <c r="BW367" i="6" s="1"/>
  <c r="BR367" i="6"/>
  <c r="BK367" i="6"/>
  <c r="BI367" i="6"/>
  <c r="BX366" i="6"/>
  <c r="BY366" i="6" s="1"/>
  <c r="BW366" i="6"/>
  <c r="BU366" i="6"/>
  <c r="BV366" i="6" s="1"/>
  <c r="BR366" i="6"/>
  <c r="BK366" i="6"/>
  <c r="BI366" i="6"/>
  <c r="BX365" i="6"/>
  <c r="BY365" i="6" s="1"/>
  <c r="BU365" i="6"/>
  <c r="BV365" i="6" s="1"/>
  <c r="BW365" i="6" s="1"/>
  <c r="BR365" i="6"/>
  <c r="BK365" i="6"/>
  <c r="BI365" i="6"/>
  <c r="BY364" i="6"/>
  <c r="BX364" i="6"/>
  <c r="BU364" i="6"/>
  <c r="BV364" i="6" s="1"/>
  <c r="BW364" i="6" s="1"/>
  <c r="BR364" i="6"/>
  <c r="BK364" i="6"/>
  <c r="BI364" i="6"/>
  <c r="BY363" i="6"/>
  <c r="BX363" i="6"/>
  <c r="BV363" i="6"/>
  <c r="BW363" i="6" s="1"/>
  <c r="BU363" i="6"/>
  <c r="BR363" i="6"/>
  <c r="BK363" i="6"/>
  <c r="BI363" i="6"/>
  <c r="BY362" i="6"/>
  <c r="BX362" i="6"/>
  <c r="BU362" i="6"/>
  <c r="BV362" i="6" s="1"/>
  <c r="BW362" i="6" s="1"/>
  <c r="BR362" i="6"/>
  <c r="BK362" i="6"/>
  <c r="BI362" i="6"/>
  <c r="BY361" i="6"/>
  <c r="BX361" i="6"/>
  <c r="BV361" i="6"/>
  <c r="BW361" i="6" s="1"/>
  <c r="BU361" i="6"/>
  <c r="BR361" i="6"/>
  <c r="BK361" i="6"/>
  <c r="BI361" i="6"/>
  <c r="BX360" i="6"/>
  <c r="BY360" i="6" s="1"/>
  <c r="BV360" i="6"/>
  <c r="BW360" i="6" s="1"/>
  <c r="BU360" i="6"/>
  <c r="BR360" i="6"/>
  <c r="BK360" i="6"/>
  <c r="BI360" i="6"/>
  <c r="BX359" i="6"/>
  <c r="BY359" i="6" s="1"/>
  <c r="BU359" i="6"/>
  <c r="BV359" i="6" s="1"/>
  <c r="BW359" i="6" s="1"/>
  <c r="BR359" i="6"/>
  <c r="BK359" i="6"/>
  <c r="BI359" i="6"/>
  <c r="BY358" i="6"/>
  <c r="BX358" i="6"/>
  <c r="BU358" i="6"/>
  <c r="BV358" i="6" s="1"/>
  <c r="BW358" i="6" s="1"/>
  <c r="BR358" i="6"/>
  <c r="BK358" i="6"/>
  <c r="BI358" i="6"/>
  <c r="BX357" i="6"/>
  <c r="BY357" i="6" s="1"/>
  <c r="BU357" i="6"/>
  <c r="BV357" i="6" s="1"/>
  <c r="BW357" i="6" s="1"/>
  <c r="BR357" i="6"/>
  <c r="BK357" i="6"/>
  <c r="BI357" i="6"/>
  <c r="BY356" i="6"/>
  <c r="BX356" i="6"/>
  <c r="BV356" i="6"/>
  <c r="BW356" i="6" s="1"/>
  <c r="BU356" i="6"/>
  <c r="BR356" i="6"/>
  <c r="BK356" i="6"/>
  <c r="BI356" i="6"/>
  <c r="BX355" i="6"/>
  <c r="BY355" i="6" s="1"/>
  <c r="BW355" i="6"/>
  <c r="BU355" i="6"/>
  <c r="BV355" i="6" s="1"/>
  <c r="BR355" i="6"/>
  <c r="BK355" i="6"/>
  <c r="BI355" i="6"/>
  <c r="BX354" i="6"/>
  <c r="BY354" i="6" s="1"/>
  <c r="BU354" i="6"/>
  <c r="BV354" i="6" s="1"/>
  <c r="BW354" i="6" s="1"/>
  <c r="BR354" i="6"/>
  <c r="BK354" i="6"/>
  <c r="BI354" i="6"/>
  <c r="BY353" i="6"/>
  <c r="BX353" i="6"/>
  <c r="BV353" i="6"/>
  <c r="BW353" i="6" s="1"/>
  <c r="BU353" i="6"/>
  <c r="BR353" i="6"/>
  <c r="BK353" i="6"/>
  <c r="BI353" i="6"/>
  <c r="BX352" i="6"/>
  <c r="BY352" i="6" s="1"/>
  <c r="BW352" i="6"/>
  <c r="BU352" i="6"/>
  <c r="BV352" i="6" s="1"/>
  <c r="BR352" i="6"/>
  <c r="BK352" i="6"/>
  <c r="BI352" i="6"/>
  <c r="BY351" i="6"/>
  <c r="BX351" i="6"/>
  <c r="BU351" i="6"/>
  <c r="BV351" i="6" s="1"/>
  <c r="BW351" i="6" s="1"/>
  <c r="BR351" i="6"/>
  <c r="BK351" i="6"/>
  <c r="BI351" i="6"/>
  <c r="BY350" i="6"/>
  <c r="BX350" i="6"/>
  <c r="BU350" i="6"/>
  <c r="BV350" i="6" s="1"/>
  <c r="BW350" i="6" s="1"/>
  <c r="BR350" i="6"/>
  <c r="BK350" i="6"/>
  <c r="BI350" i="6"/>
  <c r="BY349" i="6"/>
  <c r="BX349" i="6"/>
  <c r="BU349" i="6"/>
  <c r="BV349" i="6" s="1"/>
  <c r="BW349" i="6" s="1"/>
  <c r="BR349" i="6"/>
  <c r="BK349" i="6"/>
  <c r="BI349" i="6"/>
  <c r="BX348" i="6"/>
  <c r="BY348" i="6" s="1"/>
  <c r="BV348" i="6"/>
  <c r="BW348" i="6" s="1"/>
  <c r="BU348" i="6"/>
  <c r="BR348" i="6"/>
  <c r="BK348" i="6"/>
  <c r="BI348" i="6"/>
  <c r="BY347" i="6"/>
  <c r="BX347" i="6"/>
  <c r="BV347" i="6"/>
  <c r="BW347" i="6" s="1"/>
  <c r="BU347" i="6"/>
  <c r="BR347" i="6"/>
  <c r="BK347" i="6"/>
  <c r="BI347" i="6"/>
  <c r="BX346" i="6"/>
  <c r="BY346" i="6" s="1"/>
  <c r="BW346" i="6"/>
  <c r="BU346" i="6"/>
  <c r="BV346" i="6" s="1"/>
  <c r="BR346" i="6"/>
  <c r="BK346" i="6"/>
  <c r="BI346" i="6"/>
  <c r="BY345" i="6"/>
  <c r="BX345" i="6"/>
  <c r="BV345" i="6"/>
  <c r="BW345" i="6" s="1"/>
  <c r="BU345" i="6"/>
  <c r="BR345" i="6"/>
  <c r="BK345" i="6"/>
  <c r="BI345" i="6"/>
  <c r="BX344" i="6"/>
  <c r="BY344" i="6" s="1"/>
  <c r="BU344" i="6"/>
  <c r="BV344" i="6" s="1"/>
  <c r="BW344" i="6" s="1"/>
  <c r="BR344" i="6"/>
  <c r="BK344" i="6"/>
  <c r="BI344" i="6"/>
  <c r="BX343" i="6"/>
  <c r="BY343" i="6" s="1"/>
  <c r="BV343" i="6"/>
  <c r="BW343" i="6" s="1"/>
  <c r="BU343" i="6"/>
  <c r="BR343" i="6"/>
  <c r="BS343" i="6" s="1"/>
  <c r="BT343" i="6" s="1"/>
  <c r="BK343" i="6"/>
  <c r="BI343" i="6"/>
  <c r="BY342" i="6"/>
  <c r="BX342" i="6"/>
  <c r="BU342" i="6"/>
  <c r="BV342" i="6" s="1"/>
  <c r="BW342" i="6" s="1"/>
  <c r="BR342" i="6"/>
  <c r="BK342" i="6"/>
  <c r="BI342" i="6"/>
  <c r="BX341" i="6"/>
  <c r="BY341" i="6" s="1"/>
  <c r="BV341" i="6"/>
  <c r="BW341" i="6" s="1"/>
  <c r="BU341" i="6"/>
  <c r="BR341" i="6"/>
  <c r="BK341" i="6"/>
  <c r="BI341" i="6"/>
  <c r="BB341" i="6"/>
  <c r="BY340" i="6"/>
  <c r="BX340" i="6"/>
  <c r="BW340" i="6"/>
  <c r="BU340" i="6"/>
  <c r="BV340" i="6" s="1"/>
  <c r="BR340" i="6"/>
  <c r="BK340" i="6"/>
  <c r="BI340" i="6"/>
  <c r="BX339" i="6"/>
  <c r="BY339" i="6" s="1"/>
  <c r="BV339" i="6"/>
  <c r="BW339" i="6" s="1"/>
  <c r="BU339" i="6"/>
  <c r="BR339" i="6"/>
  <c r="BK339" i="6"/>
  <c r="BI339" i="6"/>
  <c r="BY338" i="6"/>
  <c r="BX338" i="6"/>
  <c r="BV338" i="6"/>
  <c r="BW338" i="6" s="1"/>
  <c r="BU338" i="6"/>
  <c r="BS338" i="6"/>
  <c r="BT338" i="6" s="1"/>
  <c r="BR338" i="6"/>
  <c r="BK338" i="6"/>
  <c r="BI338" i="6"/>
  <c r="BX337" i="6"/>
  <c r="BY337" i="6" s="1"/>
  <c r="BU337" i="6"/>
  <c r="BV337" i="6" s="1"/>
  <c r="BW337" i="6" s="1"/>
  <c r="BR337" i="6"/>
  <c r="BK337" i="6"/>
  <c r="BI337" i="6"/>
  <c r="BX336" i="6"/>
  <c r="BY336" i="6" s="1"/>
  <c r="BV336" i="6"/>
  <c r="BW336" i="6" s="1"/>
  <c r="BU336" i="6"/>
  <c r="BR336" i="6"/>
  <c r="BK336" i="6"/>
  <c r="BI336" i="6"/>
  <c r="BX335" i="6"/>
  <c r="BY335" i="6" s="1"/>
  <c r="BW335" i="6"/>
  <c r="BV335" i="6"/>
  <c r="BU335" i="6"/>
  <c r="BR335" i="6"/>
  <c r="BK335" i="6"/>
  <c r="BI335" i="6"/>
  <c r="BY334" i="6"/>
  <c r="BX334" i="6"/>
  <c r="BU334" i="6"/>
  <c r="BV334" i="6" s="1"/>
  <c r="BW334" i="6" s="1"/>
  <c r="BR334" i="6"/>
  <c r="BK334" i="6"/>
  <c r="BI334" i="6"/>
  <c r="BX333" i="6"/>
  <c r="BY333" i="6" s="1"/>
  <c r="BV333" i="6"/>
  <c r="BW333" i="6" s="1"/>
  <c r="BU333" i="6"/>
  <c r="BR333" i="6"/>
  <c r="BK333" i="6"/>
  <c r="BI333" i="6"/>
  <c r="BX332" i="6"/>
  <c r="BY332" i="6" s="1"/>
  <c r="BV332" i="6"/>
  <c r="BW332" i="6" s="1"/>
  <c r="BU332" i="6"/>
  <c r="BR332" i="6"/>
  <c r="BK332" i="6"/>
  <c r="BI332" i="6"/>
  <c r="BY331" i="6"/>
  <c r="BX331" i="6"/>
  <c r="BV331" i="6"/>
  <c r="BW331" i="6" s="1"/>
  <c r="BU331" i="6"/>
  <c r="BR331" i="6"/>
  <c r="BK331" i="6"/>
  <c r="BI331" i="6"/>
  <c r="BY330" i="6"/>
  <c r="BX330" i="6"/>
  <c r="BU330" i="6"/>
  <c r="BV330" i="6" s="1"/>
  <c r="BW330" i="6" s="1"/>
  <c r="BR330" i="6"/>
  <c r="BK330" i="6"/>
  <c r="BI330" i="6"/>
  <c r="BX329" i="6"/>
  <c r="BY329" i="6" s="1"/>
  <c r="BW329" i="6"/>
  <c r="BU329" i="6"/>
  <c r="BV329" i="6" s="1"/>
  <c r="BR329" i="6"/>
  <c r="BK329" i="6"/>
  <c r="BI329" i="6"/>
  <c r="BX328" i="6"/>
  <c r="BY328" i="6" s="1"/>
  <c r="BW328" i="6"/>
  <c r="BV328" i="6"/>
  <c r="BU328" i="6"/>
  <c r="BR328" i="6"/>
  <c r="BK328" i="6"/>
  <c r="BI328" i="6"/>
  <c r="BY327" i="6"/>
  <c r="BX327" i="6"/>
  <c r="BV327" i="6"/>
  <c r="BW327" i="6" s="1"/>
  <c r="BU327" i="6"/>
  <c r="BR327" i="6"/>
  <c r="BK327" i="6"/>
  <c r="BI327" i="6"/>
  <c r="BX326" i="6"/>
  <c r="BY326" i="6" s="1"/>
  <c r="BU326" i="6"/>
  <c r="BV326" i="6" s="1"/>
  <c r="BW326" i="6" s="1"/>
  <c r="BR326" i="6"/>
  <c r="BK326" i="6"/>
  <c r="BI326" i="6"/>
  <c r="BX325" i="6"/>
  <c r="BY325" i="6" s="1"/>
  <c r="BV325" i="6"/>
  <c r="BW325" i="6" s="1"/>
  <c r="BU325" i="6"/>
  <c r="BR325" i="6"/>
  <c r="BK325" i="6"/>
  <c r="BI325" i="6"/>
  <c r="BX324" i="6"/>
  <c r="BY324" i="6" s="1"/>
  <c r="BU324" i="6"/>
  <c r="BV324" i="6" s="1"/>
  <c r="BW324" i="6" s="1"/>
  <c r="BR324" i="6"/>
  <c r="BK324" i="6"/>
  <c r="BI324" i="6"/>
  <c r="BX323" i="6"/>
  <c r="BY323" i="6" s="1"/>
  <c r="BV323" i="6"/>
  <c r="BW323" i="6" s="1"/>
  <c r="BU323" i="6"/>
  <c r="BR323" i="6"/>
  <c r="BK323" i="6"/>
  <c r="BI323" i="6"/>
  <c r="BY322" i="6"/>
  <c r="BX322" i="6"/>
  <c r="BU322" i="6"/>
  <c r="BV322" i="6" s="1"/>
  <c r="BW322" i="6" s="1"/>
  <c r="BR322" i="6"/>
  <c r="BK322" i="6"/>
  <c r="BI322" i="6"/>
  <c r="BX321" i="6"/>
  <c r="BY321" i="6" s="1"/>
  <c r="BV321" i="6"/>
  <c r="BW321" i="6" s="1"/>
  <c r="BU321" i="6"/>
  <c r="BR321" i="6"/>
  <c r="BK321" i="6"/>
  <c r="BI321" i="6"/>
  <c r="BX320" i="6"/>
  <c r="BY320" i="6" s="1"/>
  <c r="BU320" i="6"/>
  <c r="BV320" i="6" s="1"/>
  <c r="BW320" i="6" s="1"/>
  <c r="BR320" i="6"/>
  <c r="BK320" i="6"/>
  <c r="BI320" i="6"/>
  <c r="BX319" i="6"/>
  <c r="BY319" i="6" s="1"/>
  <c r="BW319" i="6"/>
  <c r="BV319" i="6"/>
  <c r="BU319" i="6"/>
  <c r="BR319" i="6"/>
  <c r="BS319" i="6" s="1"/>
  <c r="BT319" i="6" s="1"/>
  <c r="BK319" i="6"/>
  <c r="BI319" i="6"/>
  <c r="BX318" i="6"/>
  <c r="BY318" i="6" s="1"/>
  <c r="BU318" i="6"/>
  <c r="BV318" i="6" s="1"/>
  <c r="BW318" i="6" s="1"/>
  <c r="BR318" i="6"/>
  <c r="BK318" i="6"/>
  <c r="BI318" i="6"/>
  <c r="BY317" i="6"/>
  <c r="BX317" i="6"/>
  <c r="BW317" i="6"/>
  <c r="BV317" i="6"/>
  <c r="BU317" i="6"/>
  <c r="BR317" i="6"/>
  <c r="BK317" i="6"/>
  <c r="BI317" i="6"/>
  <c r="BB317" i="6"/>
  <c r="BX316" i="6"/>
  <c r="BY316" i="6" s="1"/>
  <c r="BV316" i="6"/>
  <c r="BW316" i="6" s="1"/>
  <c r="BU316" i="6"/>
  <c r="BR316" i="6"/>
  <c r="BK316" i="6"/>
  <c r="BI316" i="6"/>
  <c r="BY315" i="6"/>
  <c r="BX315" i="6"/>
  <c r="BU315" i="6"/>
  <c r="BV315" i="6" s="1"/>
  <c r="BW315" i="6" s="1"/>
  <c r="BR315" i="6"/>
  <c r="BK315" i="6"/>
  <c r="BI315" i="6"/>
  <c r="BY314" i="6"/>
  <c r="BX314" i="6"/>
  <c r="BV314" i="6"/>
  <c r="BW314" i="6" s="1"/>
  <c r="BU314" i="6"/>
  <c r="BR314" i="6"/>
  <c r="BK314" i="6"/>
  <c r="BI314" i="6"/>
  <c r="BY313" i="6"/>
  <c r="BX313" i="6"/>
  <c r="BW313" i="6"/>
  <c r="BV313" i="6"/>
  <c r="BU313" i="6"/>
  <c r="BR313" i="6"/>
  <c r="BK313" i="6"/>
  <c r="BI313" i="6"/>
  <c r="BY312" i="6"/>
  <c r="BX312" i="6"/>
  <c r="BU312" i="6"/>
  <c r="BV312" i="6" s="1"/>
  <c r="BW312" i="6" s="1"/>
  <c r="BR312" i="6"/>
  <c r="BK312" i="6"/>
  <c r="BI312" i="6"/>
  <c r="BX311" i="6"/>
  <c r="BY311" i="6" s="1"/>
  <c r="BV311" i="6"/>
  <c r="BW311" i="6" s="1"/>
  <c r="BU311" i="6"/>
  <c r="BR311" i="6"/>
  <c r="BK311" i="6"/>
  <c r="BI311" i="6"/>
  <c r="BY310" i="6"/>
  <c r="BX310" i="6"/>
  <c r="BU310" i="6"/>
  <c r="BV310" i="6" s="1"/>
  <c r="BW310" i="6" s="1"/>
  <c r="BR310" i="6"/>
  <c r="BK310" i="6"/>
  <c r="BI310" i="6"/>
  <c r="BY309" i="6"/>
  <c r="BX309" i="6"/>
  <c r="BW309" i="6"/>
  <c r="BV309" i="6"/>
  <c r="BU309" i="6"/>
  <c r="BR309" i="6"/>
  <c r="BK309" i="6"/>
  <c r="BI309" i="6"/>
  <c r="BX308" i="6"/>
  <c r="BY308" i="6" s="1"/>
  <c r="BU308" i="6"/>
  <c r="BV308" i="6" s="1"/>
  <c r="BW308" i="6" s="1"/>
  <c r="BR308" i="6"/>
  <c r="BK308" i="6"/>
  <c r="BI308" i="6"/>
  <c r="BC308" i="6"/>
  <c r="BQ308" i="6" s="1"/>
  <c r="BA308" i="6"/>
  <c r="BB308" i="6" s="1"/>
  <c r="BD308" i="6" s="1"/>
  <c r="BE308" i="6" s="1"/>
  <c r="BY307" i="6"/>
  <c r="BX307" i="6"/>
  <c r="BW307" i="6"/>
  <c r="BU307" i="6"/>
  <c r="BV307" i="6" s="1"/>
  <c r="BR307" i="6"/>
  <c r="BK307" i="6"/>
  <c r="BI307" i="6"/>
  <c r="BY306" i="6"/>
  <c r="BX306" i="6"/>
  <c r="BV306" i="6"/>
  <c r="BW306" i="6" s="1"/>
  <c r="BU306" i="6"/>
  <c r="BR306" i="6"/>
  <c r="BK306" i="6"/>
  <c r="BI306" i="6"/>
  <c r="BB306" i="6"/>
  <c r="BD306" i="6" s="1"/>
  <c r="BE306" i="6" s="1"/>
  <c r="BA306" i="6"/>
  <c r="BY305" i="6"/>
  <c r="BX305" i="6"/>
  <c r="BV305" i="6"/>
  <c r="BW305" i="6" s="1"/>
  <c r="BU305" i="6"/>
  <c r="BR305" i="6"/>
  <c r="BK305" i="6"/>
  <c r="BI305" i="6"/>
  <c r="BY304" i="6"/>
  <c r="BX304" i="6"/>
  <c r="BU304" i="6"/>
  <c r="BV304" i="6" s="1"/>
  <c r="BW304" i="6" s="1"/>
  <c r="BR304" i="6"/>
  <c r="BK304" i="6"/>
  <c r="BI304" i="6"/>
  <c r="BY303" i="6"/>
  <c r="BX303" i="6"/>
  <c r="BV303" i="6"/>
  <c r="BW303" i="6" s="1"/>
  <c r="BU303" i="6"/>
  <c r="BR303" i="6"/>
  <c r="BK303" i="6"/>
  <c r="BI303" i="6"/>
  <c r="BY302" i="6"/>
  <c r="BX302" i="6"/>
  <c r="BU302" i="6"/>
  <c r="BV302" i="6" s="1"/>
  <c r="BW302" i="6" s="1"/>
  <c r="BR302" i="6"/>
  <c r="BK302" i="6"/>
  <c r="BI302" i="6"/>
  <c r="BY301" i="6"/>
  <c r="BX301" i="6"/>
  <c r="BW301" i="6"/>
  <c r="BV301" i="6"/>
  <c r="BU301" i="6"/>
  <c r="BR301" i="6"/>
  <c r="BK301" i="6"/>
  <c r="BI301" i="6"/>
  <c r="BY300" i="6"/>
  <c r="BX300" i="6"/>
  <c r="BW300" i="6"/>
  <c r="BV300" i="6"/>
  <c r="BU300" i="6"/>
  <c r="BR300" i="6"/>
  <c r="BK300" i="6"/>
  <c r="BI300" i="6"/>
  <c r="BX299" i="6"/>
  <c r="BY299" i="6" s="1"/>
  <c r="BW299" i="6"/>
  <c r="BU299" i="6"/>
  <c r="BV299" i="6" s="1"/>
  <c r="BR299" i="6"/>
  <c r="BK299" i="6"/>
  <c r="BI299" i="6"/>
  <c r="BX298" i="6"/>
  <c r="BY298" i="6" s="1"/>
  <c r="BV298" i="6"/>
  <c r="BW298" i="6" s="1"/>
  <c r="BU298" i="6"/>
  <c r="BR298" i="6"/>
  <c r="BK298" i="6"/>
  <c r="BI298" i="6"/>
  <c r="BC298" i="6"/>
  <c r="BQ298" i="6" s="1"/>
  <c r="BY297" i="6"/>
  <c r="BX297" i="6"/>
  <c r="BW297" i="6"/>
  <c r="BV297" i="6"/>
  <c r="BU297" i="6"/>
  <c r="BR297" i="6"/>
  <c r="BK297" i="6"/>
  <c r="BI297" i="6"/>
  <c r="BY296" i="6"/>
  <c r="BX296" i="6"/>
  <c r="BV296" i="6"/>
  <c r="BW296" i="6" s="1"/>
  <c r="BU296" i="6"/>
  <c r="BR296" i="6"/>
  <c r="BK296" i="6"/>
  <c r="BI296" i="6"/>
  <c r="BX295" i="6"/>
  <c r="BY295" i="6" s="1"/>
  <c r="BV295" i="6"/>
  <c r="BW295" i="6" s="1"/>
  <c r="BU295" i="6"/>
  <c r="BR295" i="6"/>
  <c r="BK295" i="6"/>
  <c r="BI295" i="6"/>
  <c r="BX294" i="6"/>
  <c r="BY294" i="6" s="1"/>
  <c r="BU294" i="6"/>
  <c r="BV294" i="6" s="1"/>
  <c r="BW294" i="6" s="1"/>
  <c r="BR294" i="6"/>
  <c r="BK294" i="6"/>
  <c r="BI294" i="6"/>
  <c r="BY293" i="6"/>
  <c r="BX293" i="6"/>
  <c r="BV293" i="6"/>
  <c r="BW293" i="6" s="1"/>
  <c r="BU293" i="6"/>
  <c r="BR293" i="6"/>
  <c r="BK293" i="6"/>
  <c r="BI293" i="6"/>
  <c r="BY292" i="6"/>
  <c r="BX292" i="6"/>
  <c r="BW292" i="6"/>
  <c r="BV292" i="6"/>
  <c r="BU292" i="6"/>
  <c r="BR292" i="6"/>
  <c r="BK292" i="6"/>
  <c r="BI292" i="6"/>
  <c r="BX291" i="6"/>
  <c r="BY291" i="6" s="1"/>
  <c r="BV291" i="6"/>
  <c r="BW291" i="6" s="1"/>
  <c r="BU291" i="6"/>
  <c r="BR291" i="6"/>
  <c r="BK291" i="6"/>
  <c r="BI291" i="6"/>
  <c r="BF291" i="6"/>
  <c r="BG291" i="6" s="1"/>
  <c r="BH291" i="6" s="1"/>
  <c r="BX290" i="6"/>
  <c r="BY290" i="6" s="1"/>
  <c r="BV290" i="6"/>
  <c r="BW290" i="6" s="1"/>
  <c r="BU290" i="6"/>
  <c r="BR290" i="6"/>
  <c r="BK290" i="6"/>
  <c r="BI290" i="6"/>
  <c r="BY289" i="6"/>
  <c r="BX289" i="6"/>
  <c r="BV289" i="6"/>
  <c r="BW289" i="6" s="1"/>
  <c r="BU289" i="6"/>
  <c r="BR289" i="6"/>
  <c r="BK289" i="6"/>
  <c r="BI289" i="6"/>
  <c r="BX288" i="6"/>
  <c r="BY288" i="6" s="1"/>
  <c r="BV288" i="6"/>
  <c r="BW288" i="6" s="1"/>
  <c r="BU288" i="6"/>
  <c r="BR288" i="6"/>
  <c r="BK288" i="6"/>
  <c r="BI288" i="6"/>
  <c r="BX287" i="6"/>
  <c r="BY287" i="6" s="1"/>
  <c r="BU287" i="6"/>
  <c r="BV287" i="6" s="1"/>
  <c r="BW287" i="6" s="1"/>
  <c r="BR287" i="6"/>
  <c r="BK287" i="6"/>
  <c r="BI287" i="6"/>
  <c r="BB287" i="6"/>
  <c r="BX286" i="6"/>
  <c r="BY286" i="6" s="1"/>
  <c r="BU286" i="6"/>
  <c r="BV286" i="6" s="1"/>
  <c r="BW286" i="6" s="1"/>
  <c r="BR286" i="6"/>
  <c r="BK286" i="6"/>
  <c r="BI286" i="6"/>
  <c r="BY285" i="6"/>
  <c r="BX285" i="6"/>
  <c r="BW285" i="6"/>
  <c r="BV285" i="6"/>
  <c r="BU285" i="6"/>
  <c r="BR285" i="6"/>
  <c r="BK285" i="6"/>
  <c r="BI285" i="6"/>
  <c r="BY284" i="6"/>
  <c r="BX284" i="6"/>
  <c r="BU284" i="6"/>
  <c r="BV284" i="6" s="1"/>
  <c r="BW284" i="6" s="1"/>
  <c r="BR284" i="6"/>
  <c r="BK284" i="6"/>
  <c r="BI284" i="6"/>
  <c r="BX283" i="6"/>
  <c r="BY283" i="6" s="1"/>
  <c r="BV283" i="6"/>
  <c r="BW283" i="6" s="1"/>
  <c r="BU283" i="6"/>
  <c r="BR283" i="6"/>
  <c r="BK283" i="6"/>
  <c r="BI283" i="6"/>
  <c r="BX282" i="6"/>
  <c r="BY282" i="6" s="1"/>
  <c r="BW282" i="6"/>
  <c r="BV282" i="6"/>
  <c r="BU282" i="6"/>
  <c r="BR282" i="6"/>
  <c r="BK282" i="6"/>
  <c r="BI282" i="6"/>
  <c r="BY281" i="6"/>
  <c r="BX281" i="6"/>
  <c r="BV281" i="6"/>
  <c r="BW281" i="6" s="1"/>
  <c r="BU281" i="6"/>
  <c r="BR281" i="6"/>
  <c r="BK281" i="6"/>
  <c r="BI281" i="6"/>
  <c r="BY280" i="6"/>
  <c r="BX280" i="6"/>
  <c r="BV280" i="6"/>
  <c r="BW280" i="6" s="1"/>
  <c r="BU280" i="6"/>
  <c r="BR280" i="6"/>
  <c r="BK280" i="6"/>
  <c r="BI280" i="6"/>
  <c r="BY279" i="6"/>
  <c r="BX279" i="6"/>
  <c r="BV279" i="6"/>
  <c r="BW279" i="6" s="1"/>
  <c r="BU279" i="6"/>
  <c r="BR279" i="6"/>
  <c r="BK279" i="6"/>
  <c r="BI279" i="6"/>
  <c r="BX278" i="6"/>
  <c r="BY278" i="6" s="1"/>
  <c r="BU278" i="6"/>
  <c r="BV278" i="6" s="1"/>
  <c r="BW278" i="6" s="1"/>
  <c r="BR278" i="6"/>
  <c r="BK278" i="6"/>
  <c r="BI278" i="6"/>
  <c r="BY277" i="6"/>
  <c r="BX277" i="6"/>
  <c r="BW277" i="6"/>
  <c r="BV277" i="6"/>
  <c r="BU277" i="6"/>
  <c r="BR277" i="6"/>
  <c r="BK277" i="6"/>
  <c r="BI277" i="6"/>
  <c r="BX276" i="6"/>
  <c r="BY276" i="6" s="1"/>
  <c r="BV276" i="6"/>
  <c r="BW276" i="6" s="1"/>
  <c r="BU276" i="6"/>
  <c r="BR276" i="6"/>
  <c r="BK276" i="6"/>
  <c r="BI276" i="6"/>
  <c r="BY275" i="6"/>
  <c r="BX275" i="6"/>
  <c r="BU275" i="6"/>
  <c r="BV275" i="6" s="1"/>
  <c r="BW275" i="6" s="1"/>
  <c r="BR275" i="6"/>
  <c r="BK275" i="6"/>
  <c r="BI275" i="6"/>
  <c r="BX274" i="6"/>
  <c r="BY274" i="6" s="1"/>
  <c r="BV274" i="6"/>
  <c r="BW274" i="6" s="1"/>
  <c r="BU274" i="6"/>
  <c r="BR274" i="6"/>
  <c r="BK274" i="6"/>
  <c r="BI274" i="6"/>
  <c r="BY273" i="6"/>
  <c r="BX273" i="6"/>
  <c r="BW273" i="6"/>
  <c r="BV273" i="6"/>
  <c r="BU273" i="6"/>
  <c r="BR273" i="6"/>
  <c r="BK273" i="6"/>
  <c r="BI273" i="6"/>
  <c r="BX272" i="6"/>
  <c r="BY272" i="6" s="1"/>
  <c r="BU272" i="6"/>
  <c r="BV272" i="6" s="1"/>
  <c r="BW272" i="6" s="1"/>
  <c r="BR272" i="6"/>
  <c r="BK272" i="6"/>
  <c r="BI272" i="6"/>
  <c r="BX271" i="6"/>
  <c r="BY271" i="6" s="1"/>
  <c r="BU271" i="6"/>
  <c r="BV271" i="6" s="1"/>
  <c r="BW271" i="6" s="1"/>
  <c r="BR271" i="6"/>
  <c r="BK271" i="6"/>
  <c r="BI271" i="6"/>
  <c r="BX270" i="6"/>
  <c r="BY270" i="6" s="1"/>
  <c r="BV270" i="6"/>
  <c r="BW270" i="6" s="1"/>
  <c r="BU270" i="6"/>
  <c r="BR270" i="6"/>
  <c r="BQ270" i="6"/>
  <c r="BK270" i="6"/>
  <c r="BI270" i="6"/>
  <c r="BY269" i="6"/>
  <c r="BX269" i="6"/>
  <c r="BW269" i="6"/>
  <c r="BV269" i="6"/>
  <c r="BU269" i="6"/>
  <c r="BR269" i="6"/>
  <c r="BK269" i="6"/>
  <c r="BI269" i="6"/>
  <c r="BY268" i="6"/>
  <c r="BX268" i="6"/>
  <c r="BW268" i="6"/>
  <c r="BU268" i="6"/>
  <c r="BV268" i="6" s="1"/>
  <c r="BR268" i="6"/>
  <c r="BK268" i="6"/>
  <c r="BI268" i="6"/>
  <c r="BD268" i="6"/>
  <c r="BE268" i="6" s="1"/>
  <c r="BY267" i="6"/>
  <c r="BX267" i="6"/>
  <c r="BV267" i="6"/>
  <c r="BW267" i="6" s="1"/>
  <c r="BU267" i="6"/>
  <c r="BR267" i="6"/>
  <c r="BK267" i="6"/>
  <c r="BI267" i="6"/>
  <c r="BY266" i="6"/>
  <c r="BX266" i="6"/>
  <c r="BW266" i="6"/>
  <c r="BV266" i="6"/>
  <c r="BU266" i="6"/>
  <c r="BR266" i="6"/>
  <c r="BK266" i="6"/>
  <c r="BI266" i="6"/>
  <c r="BY265" i="6"/>
  <c r="BX265" i="6"/>
  <c r="BV265" i="6"/>
  <c r="BW265" i="6" s="1"/>
  <c r="BU265" i="6"/>
  <c r="BR265" i="6"/>
  <c r="BK265" i="6"/>
  <c r="BI265" i="6"/>
  <c r="BY264" i="6"/>
  <c r="BX264" i="6"/>
  <c r="BV264" i="6"/>
  <c r="BW264" i="6" s="1"/>
  <c r="BU264" i="6"/>
  <c r="BR264" i="6"/>
  <c r="BK264" i="6"/>
  <c r="BI264" i="6"/>
  <c r="BY263" i="6"/>
  <c r="BX263" i="6"/>
  <c r="BV263" i="6"/>
  <c r="BW263" i="6" s="1"/>
  <c r="BU263" i="6"/>
  <c r="BR263" i="6"/>
  <c r="BK263" i="6"/>
  <c r="BI263" i="6"/>
  <c r="BX262" i="6"/>
  <c r="BY262" i="6" s="1"/>
  <c r="BV262" i="6"/>
  <c r="BW262" i="6" s="1"/>
  <c r="BU262" i="6"/>
  <c r="BR262" i="6"/>
  <c r="BK262" i="6"/>
  <c r="BI262" i="6"/>
  <c r="BA262" i="6"/>
  <c r="BB262" i="6" s="1"/>
  <c r="BD262" i="6" s="1"/>
  <c r="BE262" i="6" s="1"/>
  <c r="BY261" i="6"/>
  <c r="BX261" i="6"/>
  <c r="BV261" i="6"/>
  <c r="BW261" i="6" s="1"/>
  <c r="BU261" i="6"/>
  <c r="BR261" i="6"/>
  <c r="BK261" i="6"/>
  <c r="BI261" i="6"/>
  <c r="BY260" i="6"/>
  <c r="BX260" i="6"/>
  <c r="BV260" i="6"/>
  <c r="BW260" i="6" s="1"/>
  <c r="BU260" i="6"/>
  <c r="BR260" i="6"/>
  <c r="BK260" i="6"/>
  <c r="BI260" i="6"/>
  <c r="BX259" i="6"/>
  <c r="BY259" i="6" s="1"/>
  <c r="BW259" i="6"/>
  <c r="BV259" i="6"/>
  <c r="BU259" i="6"/>
  <c r="BR259" i="6"/>
  <c r="BK259" i="6"/>
  <c r="BI259" i="6"/>
  <c r="BX258" i="6"/>
  <c r="BY258" i="6" s="1"/>
  <c r="BV258" i="6"/>
  <c r="BW258" i="6" s="1"/>
  <c r="BU258" i="6"/>
  <c r="BR258" i="6"/>
  <c r="BK258" i="6"/>
  <c r="BI258" i="6"/>
  <c r="BY257" i="6"/>
  <c r="BX257" i="6"/>
  <c r="BW257" i="6"/>
  <c r="BV257" i="6"/>
  <c r="BU257" i="6"/>
  <c r="BR257" i="6"/>
  <c r="BK257" i="6"/>
  <c r="BI257" i="6"/>
  <c r="BX256" i="6"/>
  <c r="BY256" i="6" s="1"/>
  <c r="BV256" i="6"/>
  <c r="BW256" i="6" s="1"/>
  <c r="BU256" i="6"/>
  <c r="BR256" i="6"/>
  <c r="BK256" i="6"/>
  <c r="BI256" i="6"/>
  <c r="BX255" i="6"/>
  <c r="BY255" i="6" s="1"/>
  <c r="BW255" i="6"/>
  <c r="BU255" i="6"/>
  <c r="BV255" i="6" s="1"/>
  <c r="BR255" i="6"/>
  <c r="BQ255" i="6"/>
  <c r="BK255" i="6"/>
  <c r="BI255" i="6"/>
  <c r="BX254" i="6"/>
  <c r="BY254" i="6" s="1"/>
  <c r="BU254" i="6"/>
  <c r="BV254" i="6" s="1"/>
  <c r="BW254" i="6" s="1"/>
  <c r="BR254" i="6"/>
  <c r="BK254" i="6"/>
  <c r="BI254" i="6"/>
  <c r="BY253" i="6"/>
  <c r="BX253" i="6"/>
  <c r="BW253" i="6"/>
  <c r="BV253" i="6"/>
  <c r="BU253" i="6"/>
  <c r="BR253" i="6"/>
  <c r="BK253" i="6"/>
  <c r="BI253" i="6"/>
  <c r="BY252" i="6"/>
  <c r="BX252" i="6"/>
  <c r="BV252" i="6"/>
  <c r="BW252" i="6" s="1"/>
  <c r="BU252" i="6"/>
  <c r="BR252" i="6"/>
  <c r="BK252" i="6"/>
  <c r="BI252" i="6"/>
  <c r="BY251" i="6"/>
  <c r="BX251" i="6"/>
  <c r="BV251" i="6"/>
  <c r="BW251" i="6" s="1"/>
  <c r="BU251" i="6"/>
  <c r="BR251" i="6"/>
  <c r="BK251" i="6"/>
  <c r="BI251" i="6"/>
  <c r="BX250" i="6"/>
  <c r="BY250" i="6" s="1"/>
  <c r="BU250" i="6"/>
  <c r="BV250" i="6" s="1"/>
  <c r="BW250" i="6" s="1"/>
  <c r="BR250" i="6"/>
  <c r="BK250" i="6"/>
  <c r="BI250" i="6"/>
  <c r="BY249" i="6"/>
  <c r="BX249" i="6"/>
  <c r="BW249" i="6"/>
  <c r="BV249" i="6"/>
  <c r="BU249" i="6"/>
  <c r="BR249" i="6"/>
  <c r="BK249" i="6"/>
  <c r="BI249" i="6"/>
  <c r="BY248" i="6"/>
  <c r="BX248" i="6"/>
  <c r="BV248" i="6"/>
  <c r="BW248" i="6" s="1"/>
  <c r="BU248" i="6"/>
  <c r="BR248" i="6"/>
  <c r="BK248" i="6"/>
  <c r="BI248" i="6"/>
  <c r="BX247" i="6"/>
  <c r="BY247" i="6" s="1"/>
  <c r="BW247" i="6"/>
  <c r="BV247" i="6"/>
  <c r="BU247" i="6"/>
  <c r="BR247" i="6"/>
  <c r="BK247" i="6"/>
  <c r="BI247" i="6"/>
  <c r="BX246" i="6"/>
  <c r="BY246" i="6" s="1"/>
  <c r="BW246" i="6"/>
  <c r="BU246" i="6"/>
  <c r="BV246" i="6" s="1"/>
  <c r="BR246" i="6"/>
  <c r="BK246" i="6"/>
  <c r="BI246" i="6"/>
  <c r="BX245" i="6"/>
  <c r="BY245" i="6" s="1"/>
  <c r="BV245" i="6"/>
  <c r="BW245" i="6" s="1"/>
  <c r="BU245" i="6"/>
  <c r="BR245" i="6"/>
  <c r="BK245" i="6"/>
  <c r="BI245" i="6"/>
  <c r="BX244" i="6"/>
  <c r="BY244" i="6" s="1"/>
  <c r="BU244" i="6"/>
  <c r="BV244" i="6" s="1"/>
  <c r="BW244" i="6" s="1"/>
  <c r="BR244" i="6"/>
  <c r="BK244" i="6"/>
  <c r="BI244" i="6"/>
  <c r="BB244" i="6"/>
  <c r="BD244" i="6" s="1"/>
  <c r="BE244" i="6" s="1"/>
  <c r="BX243" i="6"/>
  <c r="BY243" i="6" s="1"/>
  <c r="BV243" i="6"/>
  <c r="BW243" i="6" s="1"/>
  <c r="BU243" i="6"/>
  <c r="BR243" i="6"/>
  <c r="BK243" i="6"/>
  <c r="BI243" i="6"/>
  <c r="BX242" i="6"/>
  <c r="BY242" i="6" s="1"/>
  <c r="BW242" i="6"/>
  <c r="BU242" i="6"/>
  <c r="BV242" i="6" s="1"/>
  <c r="BR242" i="6"/>
  <c r="BK242" i="6"/>
  <c r="BI242" i="6"/>
  <c r="BX241" i="6"/>
  <c r="BY241" i="6" s="1"/>
  <c r="BV241" i="6"/>
  <c r="BW241" i="6" s="1"/>
  <c r="BU241" i="6"/>
  <c r="BR241" i="6"/>
  <c r="BK241" i="6"/>
  <c r="BI241" i="6"/>
  <c r="BY240" i="6"/>
  <c r="BX240" i="6"/>
  <c r="BU240" i="6"/>
  <c r="BV240" i="6" s="1"/>
  <c r="BW240" i="6" s="1"/>
  <c r="BR240" i="6"/>
  <c r="BK240" i="6"/>
  <c r="BI240" i="6"/>
  <c r="BX239" i="6"/>
  <c r="BY239" i="6" s="1"/>
  <c r="BU239" i="6"/>
  <c r="BV239" i="6" s="1"/>
  <c r="BW239" i="6" s="1"/>
  <c r="BR239" i="6"/>
  <c r="BK239" i="6"/>
  <c r="BI239" i="6"/>
  <c r="BY238" i="6"/>
  <c r="BX238" i="6"/>
  <c r="BW238" i="6"/>
  <c r="BU238" i="6"/>
  <c r="BV238" i="6" s="1"/>
  <c r="BR238" i="6"/>
  <c r="BK238" i="6"/>
  <c r="BI238" i="6"/>
  <c r="BX237" i="6"/>
  <c r="BY237" i="6" s="1"/>
  <c r="BU237" i="6"/>
  <c r="BV237" i="6" s="1"/>
  <c r="BW237" i="6" s="1"/>
  <c r="BR237" i="6"/>
  <c r="BK237" i="6"/>
  <c r="BI237" i="6"/>
  <c r="BX236" i="6"/>
  <c r="BY236" i="6" s="1"/>
  <c r="BU236" i="6"/>
  <c r="BV236" i="6" s="1"/>
  <c r="BW236" i="6" s="1"/>
  <c r="BR236" i="6"/>
  <c r="BK236" i="6"/>
  <c r="BI236" i="6"/>
  <c r="BA236" i="6"/>
  <c r="BB236" i="6" s="1"/>
  <c r="BD236" i="6" s="1"/>
  <c r="BE236" i="6" s="1"/>
  <c r="BY235" i="6"/>
  <c r="BX235" i="6"/>
  <c r="BV235" i="6"/>
  <c r="BW235" i="6" s="1"/>
  <c r="BU235" i="6"/>
  <c r="BR235" i="6"/>
  <c r="BK235" i="6"/>
  <c r="BI235" i="6"/>
  <c r="BX234" i="6"/>
  <c r="BY234" i="6" s="1"/>
  <c r="BU234" i="6"/>
  <c r="BV234" i="6" s="1"/>
  <c r="BW234" i="6" s="1"/>
  <c r="BR234" i="6"/>
  <c r="BK234" i="6"/>
  <c r="BI234" i="6"/>
  <c r="BA234" i="6"/>
  <c r="BB234" i="6" s="1"/>
  <c r="BY233" i="6"/>
  <c r="BX233" i="6"/>
  <c r="BV233" i="6"/>
  <c r="BW233" i="6" s="1"/>
  <c r="BU233" i="6"/>
  <c r="BR233" i="6"/>
  <c r="BK233" i="6"/>
  <c r="BI233" i="6"/>
  <c r="BY232" i="6"/>
  <c r="BX232" i="6"/>
  <c r="BW232" i="6"/>
  <c r="BV232" i="6"/>
  <c r="BU232" i="6"/>
  <c r="BR232" i="6"/>
  <c r="BK232" i="6"/>
  <c r="BI232" i="6"/>
  <c r="BB232" i="6"/>
  <c r="BD232" i="6" s="1"/>
  <c r="BE232" i="6" s="1"/>
  <c r="BA232" i="6"/>
  <c r="BY231" i="6"/>
  <c r="BX231" i="6"/>
  <c r="BU231" i="6"/>
  <c r="BV231" i="6" s="1"/>
  <c r="BW231" i="6" s="1"/>
  <c r="BR231" i="6"/>
  <c r="BK231" i="6"/>
  <c r="BI231" i="6"/>
  <c r="BF231" i="6"/>
  <c r="BG231" i="6" s="1"/>
  <c r="BH231" i="6" s="1"/>
  <c r="BC231" i="6"/>
  <c r="BQ231" i="6" s="1"/>
  <c r="BS231" i="6" s="1"/>
  <c r="BT231" i="6" s="1"/>
  <c r="BX230" i="6"/>
  <c r="BY230" i="6" s="1"/>
  <c r="BU230" i="6"/>
  <c r="BV230" i="6" s="1"/>
  <c r="BW230" i="6" s="1"/>
  <c r="BR230" i="6"/>
  <c r="BK230" i="6"/>
  <c r="BI230" i="6"/>
  <c r="BX229" i="6"/>
  <c r="BY229" i="6" s="1"/>
  <c r="BU229" i="6"/>
  <c r="BV229" i="6" s="1"/>
  <c r="BW229" i="6" s="1"/>
  <c r="BR229" i="6"/>
  <c r="BK229" i="6"/>
  <c r="BI229" i="6"/>
  <c r="BX228" i="6"/>
  <c r="BY228" i="6" s="1"/>
  <c r="BW228" i="6"/>
  <c r="BV228" i="6"/>
  <c r="BU228" i="6"/>
  <c r="BR228" i="6"/>
  <c r="BQ228" i="6"/>
  <c r="BK228" i="6"/>
  <c r="BI228" i="6"/>
  <c r="BY227" i="6"/>
  <c r="BX227" i="6"/>
  <c r="BU227" i="6"/>
  <c r="BV227" i="6" s="1"/>
  <c r="BW227" i="6" s="1"/>
  <c r="BR227" i="6"/>
  <c r="BK227" i="6"/>
  <c r="BI227" i="6"/>
  <c r="BY226" i="6"/>
  <c r="BX226" i="6"/>
  <c r="BW226" i="6"/>
  <c r="BU226" i="6"/>
  <c r="BV226" i="6" s="1"/>
  <c r="BR226" i="6"/>
  <c r="BK226" i="6"/>
  <c r="BI226" i="6"/>
  <c r="BX225" i="6"/>
  <c r="BY225" i="6" s="1"/>
  <c r="BV225" i="6"/>
  <c r="BW225" i="6" s="1"/>
  <c r="BU225" i="6"/>
  <c r="BR225" i="6"/>
  <c r="BK225" i="6"/>
  <c r="BI225" i="6"/>
  <c r="BX224" i="6"/>
  <c r="BY224" i="6" s="1"/>
  <c r="BW224" i="6"/>
  <c r="BU224" i="6"/>
  <c r="BV224" i="6" s="1"/>
  <c r="BR224" i="6"/>
  <c r="BK224" i="6"/>
  <c r="BI224" i="6"/>
  <c r="BX223" i="6"/>
  <c r="BY223" i="6" s="1"/>
  <c r="BU223" i="6"/>
  <c r="BV223" i="6" s="1"/>
  <c r="BW223" i="6" s="1"/>
  <c r="BR223" i="6"/>
  <c r="BK223" i="6"/>
  <c r="BI223" i="6"/>
  <c r="BY222" i="6"/>
  <c r="BX222" i="6"/>
  <c r="BV222" i="6"/>
  <c r="BW222" i="6" s="1"/>
  <c r="BU222" i="6"/>
  <c r="BR222" i="6"/>
  <c r="BK222" i="6"/>
  <c r="BI222" i="6"/>
  <c r="BY221" i="6"/>
  <c r="BX221" i="6"/>
  <c r="BV221" i="6"/>
  <c r="BW221" i="6" s="1"/>
  <c r="BU221" i="6"/>
  <c r="BR221" i="6"/>
  <c r="BK221" i="6"/>
  <c r="BI221" i="6"/>
  <c r="BX220" i="6"/>
  <c r="BY220" i="6" s="1"/>
  <c r="BW220" i="6"/>
  <c r="BU220" i="6"/>
  <c r="BV220" i="6" s="1"/>
  <c r="BR220" i="6"/>
  <c r="BK220" i="6"/>
  <c r="BI220" i="6"/>
  <c r="BX219" i="6"/>
  <c r="BY219" i="6" s="1"/>
  <c r="BU219" i="6"/>
  <c r="BV219" i="6" s="1"/>
  <c r="BW219" i="6" s="1"/>
  <c r="BR219" i="6"/>
  <c r="BK219" i="6"/>
  <c r="BI219" i="6"/>
  <c r="BY218" i="6"/>
  <c r="BX218" i="6"/>
  <c r="BW218" i="6"/>
  <c r="BU218" i="6"/>
  <c r="BV218" i="6" s="1"/>
  <c r="BR218" i="6"/>
  <c r="BQ218" i="6"/>
  <c r="BK218" i="6"/>
  <c r="BI218" i="6"/>
  <c r="BA218" i="6"/>
  <c r="BB218" i="6" s="1"/>
  <c r="BD218" i="6" s="1"/>
  <c r="BE218" i="6" s="1"/>
  <c r="BX217" i="6"/>
  <c r="BY217" i="6" s="1"/>
  <c r="BV217" i="6"/>
  <c r="BW217" i="6" s="1"/>
  <c r="BU217" i="6"/>
  <c r="BR217" i="6"/>
  <c r="BK217" i="6"/>
  <c r="BI217" i="6"/>
  <c r="BD217" i="6"/>
  <c r="BE217" i="6" s="1"/>
  <c r="BX216" i="6"/>
  <c r="BY216" i="6" s="1"/>
  <c r="BW216" i="6"/>
  <c r="BU216" i="6"/>
  <c r="BV216" i="6" s="1"/>
  <c r="BR216" i="6"/>
  <c r="BK216" i="6"/>
  <c r="BI216" i="6"/>
  <c r="BA216" i="6"/>
  <c r="BB216" i="6" s="1"/>
  <c r="BD216" i="6" s="1"/>
  <c r="BE216" i="6" s="1"/>
  <c r="BX215" i="6"/>
  <c r="BY215" i="6" s="1"/>
  <c r="BW215" i="6"/>
  <c r="BU215" i="6"/>
  <c r="BV215" i="6" s="1"/>
  <c r="BR215" i="6"/>
  <c r="BK215" i="6"/>
  <c r="BI215" i="6"/>
  <c r="BY214" i="6"/>
  <c r="BX214" i="6"/>
  <c r="BU214" i="6"/>
  <c r="BV214" i="6" s="1"/>
  <c r="BW214" i="6" s="1"/>
  <c r="BR214" i="6"/>
  <c r="BK214" i="6"/>
  <c r="BI214" i="6"/>
  <c r="BX213" i="6"/>
  <c r="BY213" i="6" s="1"/>
  <c r="BU213" i="6"/>
  <c r="BV213" i="6" s="1"/>
  <c r="BW213" i="6" s="1"/>
  <c r="BR213" i="6"/>
  <c r="BS213" i="6" s="1"/>
  <c r="BT213" i="6" s="1"/>
  <c r="BK213" i="6"/>
  <c r="BI213" i="6"/>
  <c r="BH213" i="6"/>
  <c r="BE213" i="6"/>
  <c r="BY212" i="6"/>
  <c r="BX212" i="6"/>
  <c r="BW212" i="6"/>
  <c r="BU212" i="6"/>
  <c r="BV212" i="6" s="1"/>
  <c r="BR212" i="6"/>
  <c r="BK212" i="6"/>
  <c r="BI212" i="6"/>
  <c r="BY211" i="6"/>
  <c r="BX211" i="6"/>
  <c r="BU211" i="6"/>
  <c r="BV211" i="6" s="1"/>
  <c r="BW211" i="6" s="1"/>
  <c r="BR211" i="6"/>
  <c r="BK211" i="6"/>
  <c r="BI211" i="6"/>
  <c r="BY210" i="6"/>
  <c r="BX210" i="6"/>
  <c r="BU210" i="6"/>
  <c r="BV210" i="6" s="1"/>
  <c r="BW210" i="6" s="1"/>
  <c r="BR210" i="6"/>
  <c r="BK210" i="6"/>
  <c r="BI210" i="6"/>
  <c r="BY209" i="6"/>
  <c r="BX209" i="6"/>
  <c r="BV209" i="6"/>
  <c r="BW209" i="6" s="1"/>
  <c r="BU209" i="6"/>
  <c r="BR209" i="6"/>
  <c r="BK209" i="6"/>
  <c r="BI209" i="6"/>
  <c r="BY208" i="6"/>
  <c r="BX208" i="6"/>
  <c r="BW208" i="6"/>
  <c r="BU208" i="6"/>
  <c r="BV208" i="6" s="1"/>
  <c r="BR208" i="6"/>
  <c r="BK208" i="6"/>
  <c r="BI208" i="6"/>
  <c r="BH208" i="6"/>
  <c r="BX207" i="6"/>
  <c r="BY207" i="6" s="1"/>
  <c r="BW207" i="6"/>
  <c r="BU207" i="6"/>
  <c r="BV207" i="6" s="1"/>
  <c r="BR207" i="6"/>
  <c r="BK207" i="6"/>
  <c r="BI207" i="6"/>
  <c r="BX206" i="6"/>
  <c r="BY206" i="6" s="1"/>
  <c r="BU206" i="6"/>
  <c r="BV206" i="6" s="1"/>
  <c r="BW206" i="6" s="1"/>
  <c r="BR206" i="6"/>
  <c r="BK206" i="6"/>
  <c r="BI206" i="6"/>
  <c r="BX205" i="6"/>
  <c r="BY205" i="6" s="1"/>
  <c r="BW205" i="6"/>
  <c r="BV205" i="6"/>
  <c r="BU205" i="6"/>
  <c r="BR205" i="6"/>
  <c r="BK205" i="6"/>
  <c r="BI205" i="6"/>
  <c r="BY204" i="6"/>
  <c r="BX204" i="6"/>
  <c r="BU204" i="6"/>
  <c r="BV204" i="6" s="1"/>
  <c r="BW204" i="6" s="1"/>
  <c r="BR204" i="6"/>
  <c r="BK204" i="6"/>
  <c r="BI204" i="6"/>
  <c r="BY203" i="6"/>
  <c r="BX203" i="6"/>
  <c r="BV203" i="6"/>
  <c r="BW203" i="6" s="1"/>
  <c r="BU203" i="6"/>
  <c r="BR203" i="6"/>
  <c r="BK203" i="6"/>
  <c r="BI203" i="6"/>
  <c r="BB203" i="6"/>
  <c r="BX202" i="6"/>
  <c r="BY202" i="6" s="1"/>
  <c r="BV202" i="6"/>
  <c r="BW202" i="6" s="1"/>
  <c r="BU202" i="6"/>
  <c r="BR202" i="6"/>
  <c r="BK202" i="6"/>
  <c r="BI202" i="6"/>
  <c r="BE202" i="6"/>
  <c r="BX201" i="6"/>
  <c r="BY201" i="6" s="1"/>
  <c r="BV201" i="6"/>
  <c r="BW201" i="6" s="1"/>
  <c r="BU201" i="6"/>
  <c r="BR201" i="6"/>
  <c r="BK201" i="6"/>
  <c r="BI201" i="6"/>
  <c r="BX200" i="6"/>
  <c r="BY200" i="6" s="1"/>
  <c r="BW200" i="6"/>
  <c r="BU200" i="6"/>
  <c r="BV200" i="6" s="1"/>
  <c r="BR200" i="6"/>
  <c r="BK200" i="6"/>
  <c r="BI200" i="6"/>
  <c r="BX199" i="6"/>
  <c r="BY199" i="6" s="1"/>
  <c r="BU199" i="6"/>
  <c r="BV199" i="6" s="1"/>
  <c r="BW199" i="6" s="1"/>
  <c r="BR199" i="6"/>
  <c r="BK199" i="6"/>
  <c r="BI199" i="6"/>
  <c r="BF199" i="6"/>
  <c r="BG199" i="6" s="1"/>
  <c r="BH199" i="6" s="1"/>
  <c r="BC199" i="6"/>
  <c r="BQ199" i="6" s="1"/>
  <c r="BS199" i="6" s="1"/>
  <c r="BT199" i="6" s="1"/>
  <c r="BX198" i="6"/>
  <c r="BY198" i="6" s="1"/>
  <c r="BW198" i="6"/>
  <c r="BV198" i="6"/>
  <c r="BU198" i="6"/>
  <c r="BR198" i="6"/>
  <c r="BK198" i="6"/>
  <c r="BI198" i="6"/>
  <c r="BY197" i="6"/>
  <c r="BX197" i="6"/>
  <c r="BU197" i="6"/>
  <c r="BV197" i="6" s="1"/>
  <c r="BW197" i="6" s="1"/>
  <c r="BR197" i="6"/>
  <c r="BK197" i="6"/>
  <c r="BI197" i="6"/>
  <c r="BX196" i="6"/>
  <c r="BY196" i="6" s="1"/>
  <c r="BU196" i="6"/>
  <c r="BV196" i="6" s="1"/>
  <c r="BW196" i="6" s="1"/>
  <c r="BR196" i="6"/>
  <c r="BQ196" i="6"/>
  <c r="BK196" i="6"/>
  <c r="BI196" i="6"/>
  <c r="BX195" i="6"/>
  <c r="BY195" i="6" s="1"/>
  <c r="BV195" i="6"/>
  <c r="BW195" i="6" s="1"/>
  <c r="BU195" i="6"/>
  <c r="BR195" i="6"/>
  <c r="BK195" i="6"/>
  <c r="BI195" i="6"/>
  <c r="BX194" i="6"/>
  <c r="BY194" i="6" s="1"/>
  <c r="BV194" i="6"/>
  <c r="BW194" i="6" s="1"/>
  <c r="BU194" i="6"/>
  <c r="BR194" i="6"/>
  <c r="BK194" i="6"/>
  <c r="BI194" i="6"/>
  <c r="BX193" i="6"/>
  <c r="BY193" i="6" s="1"/>
  <c r="BW193" i="6"/>
  <c r="BU193" i="6"/>
  <c r="BV193" i="6" s="1"/>
  <c r="BR193" i="6"/>
  <c r="BK193" i="6"/>
  <c r="BI193" i="6"/>
  <c r="BY192" i="6"/>
  <c r="BX192" i="6"/>
  <c r="BU192" i="6"/>
  <c r="BV192" i="6" s="1"/>
  <c r="BW192" i="6" s="1"/>
  <c r="BR192" i="6"/>
  <c r="BK192" i="6"/>
  <c r="BI192" i="6"/>
  <c r="BY191" i="6"/>
  <c r="BX191" i="6"/>
  <c r="BW191" i="6"/>
  <c r="BV191" i="6"/>
  <c r="BU191" i="6"/>
  <c r="BR191" i="6"/>
  <c r="BK191" i="6"/>
  <c r="BI191" i="6"/>
  <c r="BY190" i="6"/>
  <c r="BX190" i="6"/>
  <c r="BW190" i="6"/>
  <c r="BU190" i="6"/>
  <c r="BV190" i="6" s="1"/>
  <c r="BR190" i="6"/>
  <c r="BK190" i="6"/>
  <c r="BI190" i="6"/>
  <c r="BX189" i="6"/>
  <c r="BY189" i="6" s="1"/>
  <c r="BW189" i="6"/>
  <c r="BV189" i="6"/>
  <c r="BU189" i="6"/>
  <c r="BR189" i="6"/>
  <c r="BK189" i="6"/>
  <c r="BI189" i="6"/>
  <c r="BY188" i="6"/>
  <c r="BX188" i="6"/>
  <c r="BW188" i="6"/>
  <c r="BU188" i="6"/>
  <c r="BV188" i="6" s="1"/>
  <c r="BR188" i="6"/>
  <c r="BK188" i="6"/>
  <c r="BI188" i="6"/>
  <c r="BY187" i="6"/>
  <c r="BX187" i="6"/>
  <c r="BW187" i="6"/>
  <c r="BV187" i="6"/>
  <c r="BU187" i="6"/>
  <c r="BR187" i="6"/>
  <c r="BK187" i="6"/>
  <c r="BI187" i="6"/>
  <c r="BX186" i="6"/>
  <c r="BY186" i="6" s="1"/>
  <c r="BU186" i="6"/>
  <c r="BV186" i="6" s="1"/>
  <c r="BW186" i="6" s="1"/>
  <c r="BR186" i="6"/>
  <c r="BK186" i="6"/>
  <c r="BI186" i="6"/>
  <c r="BX185" i="6"/>
  <c r="BY185" i="6" s="1"/>
  <c r="BV185" i="6"/>
  <c r="BW185" i="6" s="1"/>
  <c r="BU185" i="6"/>
  <c r="BR185" i="6"/>
  <c r="BK185" i="6"/>
  <c r="BI185" i="6"/>
  <c r="BX184" i="6"/>
  <c r="BY184" i="6" s="1"/>
  <c r="BW184" i="6"/>
  <c r="BU184" i="6"/>
  <c r="BV184" i="6" s="1"/>
  <c r="BR184" i="6"/>
  <c r="BK184" i="6"/>
  <c r="BI184" i="6"/>
  <c r="BY183" i="6"/>
  <c r="BX183" i="6"/>
  <c r="BW183" i="6"/>
  <c r="BU183" i="6"/>
  <c r="BV183" i="6" s="1"/>
  <c r="BR183" i="6"/>
  <c r="BK183" i="6"/>
  <c r="BI183" i="6"/>
  <c r="BY182" i="6"/>
  <c r="BX182" i="6"/>
  <c r="BU182" i="6"/>
  <c r="BV182" i="6" s="1"/>
  <c r="BW182" i="6" s="1"/>
  <c r="BR182" i="6"/>
  <c r="BK182" i="6"/>
  <c r="BI182" i="6"/>
  <c r="BA182" i="6"/>
  <c r="BB182" i="6" s="1"/>
  <c r="BY181" i="6"/>
  <c r="BX181" i="6"/>
  <c r="BV181" i="6"/>
  <c r="BW181" i="6" s="1"/>
  <c r="BU181" i="6"/>
  <c r="BR181" i="6"/>
  <c r="BK181" i="6"/>
  <c r="BI181" i="6"/>
  <c r="BA181" i="6"/>
  <c r="BB181" i="6" s="1"/>
  <c r="BD181" i="6" s="1"/>
  <c r="BE181" i="6" s="1"/>
  <c r="BY180" i="6"/>
  <c r="BX180" i="6"/>
  <c r="BU180" i="6"/>
  <c r="BV180" i="6" s="1"/>
  <c r="BW180" i="6" s="1"/>
  <c r="BR180" i="6"/>
  <c r="BK180" i="6"/>
  <c r="BI180" i="6"/>
  <c r="BX179" i="6"/>
  <c r="BY179" i="6" s="1"/>
  <c r="BU179" i="6"/>
  <c r="BV179" i="6" s="1"/>
  <c r="BW179" i="6" s="1"/>
  <c r="BR179" i="6"/>
  <c r="BK179" i="6"/>
  <c r="BI179" i="6"/>
  <c r="BX178" i="6"/>
  <c r="BY178" i="6" s="1"/>
  <c r="BV178" i="6"/>
  <c r="BW178" i="6" s="1"/>
  <c r="BU178" i="6"/>
  <c r="BR178" i="6"/>
  <c r="BK178" i="6"/>
  <c r="BI178" i="6"/>
  <c r="BA178" i="6"/>
  <c r="BB178" i="6" s="1"/>
  <c r="BD178" i="6" s="1"/>
  <c r="BE178" i="6" s="1"/>
  <c r="BX177" i="6"/>
  <c r="BY177" i="6" s="1"/>
  <c r="BU177" i="6"/>
  <c r="BV177" i="6" s="1"/>
  <c r="BW177" i="6" s="1"/>
  <c r="BR177" i="6"/>
  <c r="BK177" i="6"/>
  <c r="BI177" i="6"/>
  <c r="BY176" i="6"/>
  <c r="BX176" i="6"/>
  <c r="BU176" i="6"/>
  <c r="BV176" i="6" s="1"/>
  <c r="BW176" i="6" s="1"/>
  <c r="BR176" i="6"/>
  <c r="BK176" i="6"/>
  <c r="BI176" i="6"/>
  <c r="BY175" i="6"/>
  <c r="BX175" i="6"/>
  <c r="BW175" i="6"/>
  <c r="BU175" i="6"/>
  <c r="BV175" i="6" s="1"/>
  <c r="BR175" i="6"/>
  <c r="BK175" i="6"/>
  <c r="BI175" i="6"/>
  <c r="BB175" i="6"/>
  <c r="BD175" i="6" s="1"/>
  <c r="BE175" i="6" s="1"/>
  <c r="BX174" i="6"/>
  <c r="BY174" i="6" s="1"/>
  <c r="BU174" i="6"/>
  <c r="BV174" i="6" s="1"/>
  <c r="BW174" i="6" s="1"/>
  <c r="BR174" i="6"/>
  <c r="BK174" i="6"/>
  <c r="BI174" i="6"/>
  <c r="BX173" i="6"/>
  <c r="BY173" i="6" s="1"/>
  <c r="BV173" i="6"/>
  <c r="BW173" i="6" s="1"/>
  <c r="BU173" i="6"/>
  <c r="BR173" i="6"/>
  <c r="BK173" i="6"/>
  <c r="BI173" i="6"/>
  <c r="BX172" i="6"/>
  <c r="BY172" i="6" s="1"/>
  <c r="BW172" i="6"/>
  <c r="BU172" i="6"/>
  <c r="BV172" i="6" s="1"/>
  <c r="BR172" i="6"/>
  <c r="BK172" i="6"/>
  <c r="BI172" i="6"/>
  <c r="BH172" i="6"/>
  <c r="BD172" i="6"/>
  <c r="BE172" i="6" s="1"/>
  <c r="BX171" i="6"/>
  <c r="BY171" i="6" s="1"/>
  <c r="BV171" i="6"/>
  <c r="BW171" i="6" s="1"/>
  <c r="BU171" i="6"/>
  <c r="BR171" i="6"/>
  <c r="BK171" i="6"/>
  <c r="BI171" i="6"/>
  <c r="BC171" i="6"/>
  <c r="BX170" i="6"/>
  <c r="BY170" i="6" s="1"/>
  <c r="BW170" i="6"/>
  <c r="BV170" i="6"/>
  <c r="BU170" i="6"/>
  <c r="BR170" i="6"/>
  <c r="BK170" i="6"/>
  <c r="BI170" i="6"/>
  <c r="BH170" i="6"/>
  <c r="BX169" i="6"/>
  <c r="BY169" i="6" s="1"/>
  <c r="BV169" i="6"/>
  <c r="BW169" i="6" s="1"/>
  <c r="BU169" i="6"/>
  <c r="BR169" i="6"/>
  <c r="BK169" i="6"/>
  <c r="BI169" i="6"/>
  <c r="BX168" i="6"/>
  <c r="BY168" i="6" s="1"/>
  <c r="BU168" i="6"/>
  <c r="BV168" i="6" s="1"/>
  <c r="BW168" i="6" s="1"/>
  <c r="BR168" i="6"/>
  <c r="BK168" i="6"/>
  <c r="BI168" i="6"/>
  <c r="BX167" i="6"/>
  <c r="BY167" i="6" s="1"/>
  <c r="BU167" i="6"/>
  <c r="BV167" i="6" s="1"/>
  <c r="BW167" i="6" s="1"/>
  <c r="BR167" i="6"/>
  <c r="BK167" i="6"/>
  <c r="BI167" i="6"/>
  <c r="BX166" i="6"/>
  <c r="BY166" i="6" s="1"/>
  <c r="BW166" i="6"/>
  <c r="BV166" i="6"/>
  <c r="BU166" i="6"/>
  <c r="BR166" i="6"/>
  <c r="BK166" i="6"/>
  <c r="BI166" i="6"/>
  <c r="BY165" i="6"/>
  <c r="BX165" i="6"/>
  <c r="BU165" i="6"/>
  <c r="BV165" i="6" s="1"/>
  <c r="BW165" i="6" s="1"/>
  <c r="BR165" i="6"/>
  <c r="BK165" i="6"/>
  <c r="BI165" i="6"/>
  <c r="BX164" i="6"/>
  <c r="BY164" i="6" s="1"/>
  <c r="BU164" i="6"/>
  <c r="BV164" i="6" s="1"/>
  <c r="BW164" i="6" s="1"/>
  <c r="BR164" i="6"/>
  <c r="BK164" i="6"/>
  <c r="BI164" i="6"/>
  <c r="BX163" i="6"/>
  <c r="BY163" i="6" s="1"/>
  <c r="BV163" i="6"/>
  <c r="BW163" i="6" s="1"/>
  <c r="BU163" i="6"/>
  <c r="BR163" i="6"/>
  <c r="BK163" i="6"/>
  <c r="BI163" i="6"/>
  <c r="BX162" i="6"/>
  <c r="BY162" i="6" s="1"/>
  <c r="BW162" i="6"/>
  <c r="BU162" i="6"/>
  <c r="BV162" i="6" s="1"/>
  <c r="BR162" i="6"/>
  <c r="BK162" i="6"/>
  <c r="BI162" i="6"/>
  <c r="BY161" i="6"/>
  <c r="BX161" i="6"/>
  <c r="BW161" i="6"/>
  <c r="BU161" i="6"/>
  <c r="BV161" i="6" s="1"/>
  <c r="BR161" i="6"/>
  <c r="BK161" i="6"/>
  <c r="BI161" i="6"/>
  <c r="BY160" i="6"/>
  <c r="BX160" i="6"/>
  <c r="BU160" i="6"/>
  <c r="BV160" i="6" s="1"/>
  <c r="BW160" i="6" s="1"/>
  <c r="BR160" i="6"/>
  <c r="BK160" i="6"/>
  <c r="BI160" i="6"/>
  <c r="BY159" i="6"/>
  <c r="BX159" i="6"/>
  <c r="BU159" i="6"/>
  <c r="BV159" i="6" s="1"/>
  <c r="BW159" i="6" s="1"/>
  <c r="BR159" i="6"/>
  <c r="BK159" i="6"/>
  <c r="BI159" i="6"/>
  <c r="BX158" i="6"/>
  <c r="BY158" i="6" s="1"/>
  <c r="BW158" i="6"/>
  <c r="BU158" i="6"/>
  <c r="BV158" i="6" s="1"/>
  <c r="BR158" i="6"/>
  <c r="BK158" i="6"/>
  <c r="BI158" i="6"/>
  <c r="BX157" i="6"/>
  <c r="BY157" i="6" s="1"/>
  <c r="BW157" i="6"/>
  <c r="BU157" i="6"/>
  <c r="BV157" i="6" s="1"/>
  <c r="BR157" i="6"/>
  <c r="BK157" i="6"/>
  <c r="BI157" i="6"/>
  <c r="BX156" i="6"/>
  <c r="BY156" i="6" s="1"/>
  <c r="BU156" i="6"/>
  <c r="BV156" i="6" s="1"/>
  <c r="BW156" i="6" s="1"/>
  <c r="BR156" i="6"/>
  <c r="BK156" i="6"/>
  <c r="BI156" i="6"/>
  <c r="BX155" i="6"/>
  <c r="BY155" i="6" s="1"/>
  <c r="BV155" i="6"/>
  <c r="BW155" i="6" s="1"/>
  <c r="BU155" i="6"/>
  <c r="BR155" i="6"/>
  <c r="BK155" i="6"/>
  <c r="BI155" i="6"/>
  <c r="BC155" i="6"/>
  <c r="BQ155" i="6" s="1"/>
  <c r="BX154" i="6"/>
  <c r="BY154" i="6" s="1"/>
  <c r="BU154" i="6"/>
  <c r="BV154" i="6" s="1"/>
  <c r="BW154" i="6" s="1"/>
  <c r="BS154" i="6"/>
  <c r="BT154" i="6" s="1"/>
  <c r="BR154" i="6"/>
  <c r="BK154" i="6"/>
  <c r="BI154" i="6"/>
  <c r="BX153" i="6"/>
  <c r="BY153" i="6" s="1"/>
  <c r="BV153" i="6"/>
  <c r="BW153" i="6" s="1"/>
  <c r="BU153" i="6"/>
  <c r="BR153" i="6"/>
  <c r="BK153" i="6"/>
  <c r="BI153" i="6"/>
  <c r="BX152" i="6"/>
  <c r="BY152" i="6" s="1"/>
  <c r="BU152" i="6"/>
  <c r="BV152" i="6" s="1"/>
  <c r="BW152" i="6" s="1"/>
  <c r="BR152" i="6"/>
  <c r="BK152" i="6"/>
  <c r="BI152" i="6"/>
  <c r="BX151" i="6"/>
  <c r="BY151" i="6" s="1"/>
  <c r="BV151" i="6"/>
  <c r="BW151" i="6" s="1"/>
  <c r="BU151" i="6"/>
  <c r="BR151" i="6"/>
  <c r="BK151" i="6"/>
  <c r="BI151" i="6"/>
  <c r="BC151" i="6"/>
  <c r="BQ151" i="6" s="1"/>
  <c r="BS151" i="6" s="1"/>
  <c r="BT151" i="6" s="1"/>
  <c r="BY150" i="6"/>
  <c r="BX150" i="6"/>
  <c r="BW150" i="6"/>
  <c r="BU150" i="6"/>
  <c r="BV150" i="6" s="1"/>
  <c r="BR150" i="6"/>
  <c r="BK150" i="6"/>
  <c r="BI150" i="6"/>
  <c r="BF150" i="6"/>
  <c r="BG150" i="6" s="1"/>
  <c r="BH150" i="6" s="1"/>
  <c r="BY149" i="6"/>
  <c r="BX149" i="6"/>
  <c r="BU149" i="6"/>
  <c r="BV149" i="6" s="1"/>
  <c r="BW149" i="6" s="1"/>
  <c r="BR149" i="6"/>
  <c r="BK149" i="6"/>
  <c r="BI149" i="6"/>
  <c r="BY148" i="6"/>
  <c r="BX148" i="6"/>
  <c r="BW148" i="6"/>
  <c r="BU148" i="6"/>
  <c r="BV148" i="6" s="1"/>
  <c r="BR148" i="6"/>
  <c r="BK148" i="6"/>
  <c r="BI148" i="6"/>
  <c r="BY147" i="6"/>
  <c r="BX147" i="6"/>
  <c r="BV147" i="6"/>
  <c r="BW147" i="6" s="1"/>
  <c r="BU147" i="6"/>
  <c r="BR147" i="6"/>
  <c r="BK147" i="6"/>
  <c r="BI147" i="6"/>
  <c r="BA147" i="6"/>
  <c r="BB147" i="6" s="1"/>
  <c r="BY146" i="6"/>
  <c r="BX146" i="6"/>
  <c r="BV146" i="6"/>
  <c r="BW146" i="6" s="1"/>
  <c r="BU146" i="6"/>
  <c r="BR146" i="6"/>
  <c r="BK146" i="6"/>
  <c r="BI146" i="6"/>
  <c r="BH146" i="6"/>
  <c r="BY145" i="6"/>
  <c r="BX145" i="6"/>
  <c r="BU145" i="6"/>
  <c r="BV145" i="6" s="1"/>
  <c r="BW145" i="6" s="1"/>
  <c r="BR145" i="6"/>
  <c r="BK145" i="6"/>
  <c r="BI145" i="6"/>
  <c r="BX144" i="6"/>
  <c r="BY144" i="6" s="1"/>
  <c r="BV144" i="6"/>
  <c r="BW144" i="6" s="1"/>
  <c r="BU144" i="6"/>
  <c r="BR144" i="6"/>
  <c r="BK144" i="6"/>
  <c r="BI144" i="6"/>
  <c r="BF144" i="6"/>
  <c r="BG144" i="6" s="1"/>
  <c r="BH144" i="6" s="1"/>
  <c r="BY143" i="6"/>
  <c r="BX143" i="6"/>
  <c r="BV143" i="6"/>
  <c r="BW143" i="6" s="1"/>
  <c r="BU143" i="6"/>
  <c r="BR143" i="6"/>
  <c r="BK143" i="6"/>
  <c r="BI143" i="6"/>
  <c r="BY142" i="6"/>
  <c r="BX142" i="6"/>
  <c r="BU142" i="6"/>
  <c r="BV142" i="6" s="1"/>
  <c r="BW142" i="6" s="1"/>
  <c r="BR142" i="6"/>
  <c r="BS142" i="6" s="1"/>
  <c r="BT142" i="6" s="1"/>
  <c r="BK142" i="6"/>
  <c r="BI142" i="6"/>
  <c r="BY141" i="6"/>
  <c r="BX141" i="6"/>
  <c r="BW141" i="6"/>
  <c r="BU141" i="6"/>
  <c r="BV141" i="6" s="1"/>
  <c r="BR141" i="6"/>
  <c r="BK141" i="6"/>
  <c r="BI141" i="6"/>
  <c r="BX140" i="6"/>
  <c r="BY140" i="6" s="1"/>
  <c r="BV140" i="6"/>
  <c r="BW140" i="6" s="1"/>
  <c r="BU140" i="6"/>
  <c r="BR140" i="6"/>
  <c r="BS140" i="6" s="1"/>
  <c r="BT140" i="6" s="1"/>
  <c r="BK140" i="6"/>
  <c r="BI140" i="6"/>
  <c r="BC140" i="6"/>
  <c r="BQ140" i="6" s="1"/>
  <c r="BY139" i="6"/>
  <c r="BX139" i="6"/>
  <c r="BW139" i="6"/>
  <c r="BV139" i="6"/>
  <c r="BU139" i="6"/>
  <c r="BR139" i="6"/>
  <c r="BK139" i="6"/>
  <c r="BI139" i="6"/>
  <c r="BE139" i="6"/>
  <c r="BY138" i="6"/>
  <c r="BX138" i="6"/>
  <c r="BU138" i="6"/>
  <c r="BV138" i="6" s="1"/>
  <c r="BW138" i="6" s="1"/>
  <c r="BR138" i="6"/>
  <c r="BK138" i="6"/>
  <c r="BI138" i="6"/>
  <c r="BX137" i="6"/>
  <c r="BY137" i="6" s="1"/>
  <c r="BU137" i="6"/>
  <c r="BV137" i="6" s="1"/>
  <c r="BW137" i="6" s="1"/>
  <c r="BR137" i="6"/>
  <c r="BK137" i="6"/>
  <c r="BI137" i="6"/>
  <c r="BY136" i="6"/>
  <c r="BX136" i="6"/>
  <c r="BW136" i="6"/>
  <c r="BU136" i="6"/>
  <c r="BV136" i="6" s="1"/>
  <c r="BR136" i="6"/>
  <c r="BK136" i="6"/>
  <c r="BI136" i="6"/>
  <c r="BY135" i="6"/>
  <c r="BX135" i="6"/>
  <c r="BV135" i="6"/>
  <c r="BW135" i="6" s="1"/>
  <c r="BU135" i="6"/>
  <c r="BR135" i="6"/>
  <c r="BK135" i="6"/>
  <c r="BI135" i="6"/>
  <c r="BY134" i="6"/>
  <c r="BX134" i="6"/>
  <c r="BW134" i="6"/>
  <c r="BV134" i="6"/>
  <c r="BU134" i="6"/>
  <c r="BR134" i="6"/>
  <c r="BK134" i="6"/>
  <c r="BI134" i="6"/>
  <c r="BX133" i="6"/>
  <c r="BY133" i="6" s="1"/>
  <c r="BU133" i="6"/>
  <c r="BV133" i="6" s="1"/>
  <c r="BW133" i="6" s="1"/>
  <c r="BR133" i="6"/>
  <c r="BK133" i="6"/>
  <c r="BI133" i="6"/>
  <c r="BA133" i="6"/>
  <c r="BB133" i="6" s="1"/>
  <c r="BD133" i="6" s="1"/>
  <c r="BE133" i="6" s="1"/>
  <c r="BX132" i="6"/>
  <c r="BY132" i="6" s="1"/>
  <c r="BU132" i="6"/>
  <c r="BV132" i="6" s="1"/>
  <c r="BW132" i="6" s="1"/>
  <c r="BR132" i="6"/>
  <c r="BK132" i="6"/>
  <c r="BI132" i="6"/>
  <c r="BY131" i="6"/>
  <c r="BX131" i="6"/>
  <c r="BU131" i="6"/>
  <c r="BV131" i="6" s="1"/>
  <c r="BW131" i="6" s="1"/>
  <c r="BR131" i="6"/>
  <c r="BK131" i="6"/>
  <c r="BI131" i="6"/>
  <c r="BY130" i="6"/>
  <c r="BX130" i="6"/>
  <c r="BU130" i="6"/>
  <c r="BV130" i="6" s="1"/>
  <c r="BW130" i="6" s="1"/>
  <c r="BR130" i="6"/>
  <c r="BK130" i="6"/>
  <c r="BI130" i="6"/>
  <c r="BY129" i="6"/>
  <c r="BX129" i="6"/>
  <c r="BU129" i="6"/>
  <c r="BV129" i="6" s="1"/>
  <c r="BW129" i="6" s="1"/>
  <c r="BR129" i="6"/>
  <c r="BK129" i="6"/>
  <c r="BI129" i="6"/>
  <c r="BX128" i="6"/>
  <c r="BY128" i="6" s="1"/>
  <c r="BV128" i="6"/>
  <c r="BW128" i="6" s="1"/>
  <c r="BU128" i="6"/>
  <c r="BR128" i="6"/>
  <c r="BK128" i="6"/>
  <c r="BI128" i="6"/>
  <c r="BA128" i="6"/>
  <c r="BB128" i="6" s="1"/>
  <c r="BD128" i="6" s="1"/>
  <c r="BE128" i="6" s="1"/>
  <c r="BY127" i="6"/>
  <c r="BX127" i="6"/>
  <c r="BV127" i="6"/>
  <c r="BW127" i="6" s="1"/>
  <c r="BU127" i="6"/>
  <c r="BR127" i="6"/>
  <c r="BK127" i="6"/>
  <c r="BI127" i="6"/>
  <c r="BX126" i="6"/>
  <c r="BY126" i="6" s="1"/>
  <c r="BV126" i="6"/>
  <c r="BW126" i="6" s="1"/>
  <c r="BU126" i="6"/>
  <c r="BR126" i="6"/>
  <c r="BK126" i="6"/>
  <c r="BI126" i="6"/>
  <c r="BY125" i="6"/>
  <c r="BX125" i="6"/>
  <c r="BU125" i="6"/>
  <c r="BV125" i="6" s="1"/>
  <c r="BW125" i="6" s="1"/>
  <c r="BR125" i="6"/>
  <c r="BK125" i="6"/>
  <c r="BI125" i="6"/>
  <c r="BX124" i="6"/>
  <c r="BY124" i="6" s="1"/>
  <c r="BV124" i="6"/>
  <c r="BW124" i="6" s="1"/>
  <c r="BU124" i="6"/>
  <c r="BR124" i="6"/>
  <c r="BK124" i="6"/>
  <c r="BI124" i="6"/>
  <c r="BY123" i="6"/>
  <c r="BX123" i="6"/>
  <c r="BV123" i="6"/>
  <c r="BW123" i="6" s="1"/>
  <c r="BU123" i="6"/>
  <c r="BR123" i="6"/>
  <c r="BK123" i="6"/>
  <c r="BI123" i="6"/>
  <c r="BY122" i="6"/>
  <c r="BX122" i="6"/>
  <c r="BU122" i="6"/>
  <c r="BV122" i="6" s="1"/>
  <c r="BW122" i="6" s="1"/>
  <c r="BR122" i="6"/>
  <c r="BK122" i="6"/>
  <c r="BI122" i="6"/>
  <c r="BD122" i="6"/>
  <c r="BE122" i="6" s="1"/>
  <c r="BY121" i="6"/>
  <c r="BX121" i="6"/>
  <c r="BW121" i="6"/>
  <c r="BU121" i="6"/>
  <c r="BV121" i="6" s="1"/>
  <c r="BR121" i="6"/>
  <c r="BK121" i="6"/>
  <c r="BI121" i="6"/>
  <c r="BX120" i="6"/>
  <c r="BY120" i="6" s="1"/>
  <c r="BU120" i="6"/>
  <c r="BV120" i="6" s="1"/>
  <c r="BW120" i="6" s="1"/>
  <c r="BR120" i="6"/>
  <c r="BK120" i="6"/>
  <c r="BI120" i="6"/>
  <c r="BY119" i="6"/>
  <c r="BX119" i="6"/>
  <c r="BV119" i="6"/>
  <c r="BW119" i="6" s="1"/>
  <c r="BU119" i="6"/>
  <c r="BR119" i="6"/>
  <c r="BQ119" i="6"/>
  <c r="BS119" i="6" s="1"/>
  <c r="BT119" i="6" s="1"/>
  <c r="BK119" i="6"/>
  <c r="BI119" i="6"/>
  <c r="BY118" i="6"/>
  <c r="BX118" i="6"/>
  <c r="BU118" i="6"/>
  <c r="BV118" i="6" s="1"/>
  <c r="BW118" i="6" s="1"/>
  <c r="BR118" i="6"/>
  <c r="BK118" i="6"/>
  <c r="BI118" i="6"/>
  <c r="BX117" i="6"/>
  <c r="BY117" i="6" s="1"/>
  <c r="BU117" i="6"/>
  <c r="BV117" i="6" s="1"/>
  <c r="BW117" i="6" s="1"/>
  <c r="BR117" i="6"/>
  <c r="BK117" i="6"/>
  <c r="BI117" i="6"/>
  <c r="BY116" i="6"/>
  <c r="BX116" i="6"/>
  <c r="BW116" i="6"/>
  <c r="BU116" i="6"/>
  <c r="BV116" i="6" s="1"/>
  <c r="BR116" i="6"/>
  <c r="BK116" i="6"/>
  <c r="BI116" i="6"/>
  <c r="BC116" i="6"/>
  <c r="BQ116" i="6" s="1"/>
  <c r="BA116" i="6"/>
  <c r="BB116" i="6" s="1"/>
  <c r="BD116" i="6" s="1"/>
  <c r="BE116" i="6" s="1"/>
  <c r="BY115" i="6"/>
  <c r="BX115" i="6"/>
  <c r="BW115" i="6"/>
  <c r="BV115" i="6"/>
  <c r="BU115" i="6"/>
  <c r="BR115" i="6"/>
  <c r="BK115" i="6"/>
  <c r="BI115" i="6"/>
  <c r="BX114" i="6"/>
  <c r="BY114" i="6" s="1"/>
  <c r="BV114" i="6"/>
  <c r="BW114" i="6" s="1"/>
  <c r="BU114" i="6"/>
  <c r="BR114" i="6"/>
  <c r="BK114" i="6"/>
  <c r="BI114" i="6"/>
  <c r="BH114" i="6"/>
  <c r="BX113" i="6"/>
  <c r="BY113" i="6" s="1"/>
  <c r="BU113" i="6"/>
  <c r="BV113" i="6" s="1"/>
  <c r="BW113" i="6" s="1"/>
  <c r="BR113" i="6"/>
  <c r="BS113" i="6" s="1"/>
  <c r="BT113" i="6" s="1"/>
  <c r="BK113" i="6"/>
  <c r="BI113" i="6"/>
  <c r="BY112" i="6"/>
  <c r="BX112" i="6"/>
  <c r="BU112" i="6"/>
  <c r="BV112" i="6" s="1"/>
  <c r="BW112" i="6" s="1"/>
  <c r="BR112" i="6"/>
  <c r="BK112" i="6"/>
  <c r="BI112" i="6"/>
  <c r="BH112" i="6"/>
  <c r="BY111" i="6"/>
  <c r="BX111" i="6"/>
  <c r="BW111" i="6"/>
  <c r="BV111" i="6"/>
  <c r="BU111" i="6"/>
  <c r="BR111" i="6"/>
  <c r="BK111" i="6"/>
  <c r="BI111" i="6"/>
  <c r="BA111" i="6"/>
  <c r="BB111" i="6" s="1"/>
  <c r="BD111" i="6" s="1"/>
  <c r="BE111" i="6" s="1"/>
  <c r="BY110" i="6"/>
  <c r="BX110" i="6"/>
  <c r="BW110" i="6"/>
  <c r="BV110" i="6"/>
  <c r="BU110" i="6"/>
  <c r="BR110" i="6"/>
  <c r="BK110" i="6"/>
  <c r="BI110" i="6"/>
  <c r="BX109" i="6"/>
  <c r="BY109" i="6" s="1"/>
  <c r="BW109" i="6"/>
  <c r="BU109" i="6"/>
  <c r="BV109" i="6" s="1"/>
  <c r="BR109" i="6"/>
  <c r="BK109" i="6"/>
  <c r="BI109" i="6"/>
  <c r="BC109" i="6"/>
  <c r="BA109" i="6"/>
  <c r="BB109" i="6" s="1"/>
  <c r="BD109" i="6" s="1"/>
  <c r="BE109" i="6" s="1"/>
  <c r="BY108" i="6"/>
  <c r="BX108" i="6"/>
  <c r="BW108" i="6"/>
  <c r="BV108" i="6"/>
  <c r="BU108" i="6"/>
  <c r="BR108" i="6"/>
  <c r="BK108" i="6"/>
  <c r="BI108" i="6"/>
  <c r="BX107" i="6"/>
  <c r="BY107" i="6" s="1"/>
  <c r="BW107" i="6"/>
  <c r="BU107" i="6"/>
  <c r="BV107" i="6" s="1"/>
  <c r="BR107" i="6"/>
  <c r="BK107" i="6"/>
  <c r="BI107" i="6"/>
  <c r="BH107" i="6"/>
  <c r="BE107" i="6"/>
  <c r="BY106" i="6"/>
  <c r="BX106" i="6"/>
  <c r="BV106" i="6"/>
  <c r="BW106" i="6" s="1"/>
  <c r="BU106" i="6"/>
  <c r="BR106" i="6"/>
  <c r="BK106" i="6"/>
  <c r="BI106" i="6"/>
  <c r="BY105" i="6"/>
  <c r="BX105" i="6"/>
  <c r="BW105" i="6"/>
  <c r="BU105" i="6"/>
  <c r="BV105" i="6" s="1"/>
  <c r="BR105" i="6"/>
  <c r="BK105" i="6"/>
  <c r="BI105" i="6"/>
  <c r="BE105" i="6"/>
  <c r="BY104" i="6"/>
  <c r="BX104" i="6"/>
  <c r="BV104" i="6"/>
  <c r="BW104" i="6" s="1"/>
  <c r="BU104" i="6"/>
  <c r="BR104" i="6"/>
  <c r="BK104" i="6"/>
  <c r="BI104" i="6"/>
  <c r="BX103" i="6"/>
  <c r="BY103" i="6" s="1"/>
  <c r="BV103" i="6"/>
  <c r="BW103" i="6" s="1"/>
  <c r="BU103" i="6"/>
  <c r="BR103" i="6"/>
  <c r="BK103" i="6"/>
  <c r="BI103" i="6"/>
  <c r="BB103" i="6"/>
  <c r="BY102" i="6"/>
  <c r="BX102" i="6"/>
  <c r="BW102" i="6"/>
  <c r="BU102" i="6"/>
  <c r="BV102" i="6" s="1"/>
  <c r="BR102" i="6"/>
  <c r="BS102" i="6" s="1"/>
  <c r="BT102" i="6" s="1"/>
  <c r="BK102" i="6"/>
  <c r="BI102" i="6"/>
  <c r="BY101" i="6"/>
  <c r="BX101" i="6"/>
  <c r="BU101" i="6"/>
  <c r="BV101" i="6" s="1"/>
  <c r="BW101" i="6" s="1"/>
  <c r="BR101" i="6"/>
  <c r="BK101" i="6"/>
  <c r="BI101" i="6"/>
  <c r="BY100" i="6"/>
  <c r="BX100" i="6"/>
  <c r="BW100" i="6"/>
  <c r="BV100" i="6"/>
  <c r="BU100" i="6"/>
  <c r="BR100" i="6"/>
  <c r="BK100" i="6"/>
  <c r="BI100" i="6"/>
  <c r="BX99" i="6"/>
  <c r="BY99" i="6" s="1"/>
  <c r="BU99" i="6"/>
  <c r="BV99" i="6" s="1"/>
  <c r="BW99" i="6" s="1"/>
  <c r="BR99" i="6"/>
  <c r="BK99" i="6"/>
  <c r="BI99" i="6"/>
  <c r="BX98" i="6"/>
  <c r="BY98" i="6" s="1"/>
  <c r="BV98" i="6"/>
  <c r="BW98" i="6" s="1"/>
  <c r="BU98" i="6"/>
  <c r="BR98" i="6"/>
  <c r="BK98" i="6"/>
  <c r="BI98" i="6"/>
  <c r="BX97" i="6"/>
  <c r="BY97" i="6" s="1"/>
  <c r="BU97" i="6"/>
  <c r="BV97" i="6" s="1"/>
  <c r="BW97" i="6" s="1"/>
  <c r="BR97" i="6"/>
  <c r="BK97" i="6"/>
  <c r="BI97" i="6"/>
  <c r="BY96" i="6"/>
  <c r="BX96" i="6"/>
  <c r="BW96" i="6"/>
  <c r="BV96" i="6"/>
  <c r="BU96" i="6"/>
  <c r="BR96" i="6"/>
  <c r="BK96" i="6"/>
  <c r="BI96" i="6"/>
  <c r="BX95" i="6"/>
  <c r="BY95" i="6" s="1"/>
  <c r="BW95" i="6"/>
  <c r="BV95" i="6"/>
  <c r="BU95" i="6"/>
  <c r="BR95" i="6"/>
  <c r="BK95" i="6"/>
  <c r="BI95" i="6"/>
  <c r="BC95" i="6"/>
  <c r="BQ95" i="6" s="1"/>
  <c r="BB95" i="6"/>
  <c r="BD95" i="6" s="1"/>
  <c r="BE95" i="6" s="1"/>
  <c r="BY94" i="6"/>
  <c r="BX94" i="6"/>
  <c r="BV94" i="6"/>
  <c r="BW94" i="6" s="1"/>
  <c r="BU94" i="6"/>
  <c r="BR94" i="6"/>
  <c r="BK94" i="6"/>
  <c r="BI94" i="6"/>
  <c r="BX93" i="6"/>
  <c r="BY93" i="6" s="1"/>
  <c r="BU93" i="6"/>
  <c r="BV93" i="6" s="1"/>
  <c r="BW93" i="6" s="1"/>
  <c r="BR93" i="6"/>
  <c r="BK93" i="6"/>
  <c r="BI93" i="6"/>
  <c r="BG93" i="6"/>
  <c r="BH93" i="6" s="1"/>
  <c r="BY92" i="6"/>
  <c r="BX92" i="6"/>
  <c r="BW92" i="6"/>
  <c r="BU92" i="6"/>
  <c r="BV92" i="6" s="1"/>
  <c r="BR92" i="6"/>
  <c r="BK92" i="6"/>
  <c r="BI92" i="6"/>
  <c r="BC92" i="6"/>
  <c r="BY91" i="6"/>
  <c r="BX91" i="6"/>
  <c r="BU91" i="6"/>
  <c r="BV91" i="6" s="1"/>
  <c r="BW91" i="6" s="1"/>
  <c r="BR91" i="6"/>
  <c r="BK91" i="6"/>
  <c r="BI91" i="6"/>
  <c r="BY90" i="6"/>
  <c r="BX90" i="6"/>
  <c r="BV90" i="6"/>
  <c r="BW90" i="6" s="1"/>
  <c r="BU90" i="6"/>
  <c r="BR90" i="6"/>
  <c r="BK90" i="6"/>
  <c r="BI90" i="6"/>
  <c r="BX89" i="6"/>
  <c r="BY89" i="6" s="1"/>
  <c r="BU89" i="6"/>
  <c r="BV89" i="6" s="1"/>
  <c r="BW89" i="6" s="1"/>
  <c r="BR89" i="6"/>
  <c r="BK89" i="6"/>
  <c r="BI89" i="6"/>
  <c r="BY88" i="6"/>
  <c r="BX88" i="6"/>
  <c r="BU88" i="6"/>
  <c r="BV88" i="6" s="1"/>
  <c r="BW88" i="6" s="1"/>
  <c r="BR88" i="6"/>
  <c r="BK88" i="6"/>
  <c r="BI88" i="6"/>
  <c r="BX87" i="6"/>
  <c r="BY87" i="6" s="1"/>
  <c r="BW87" i="6"/>
  <c r="BV87" i="6"/>
  <c r="BU87" i="6"/>
  <c r="BR87" i="6"/>
  <c r="BK87" i="6"/>
  <c r="BI87" i="6"/>
  <c r="BX86" i="6"/>
  <c r="BY86" i="6" s="1"/>
  <c r="BV86" i="6"/>
  <c r="BW86" i="6" s="1"/>
  <c r="BU86" i="6"/>
  <c r="BR86" i="6"/>
  <c r="BK86" i="6"/>
  <c r="BI86" i="6"/>
  <c r="BX85" i="6"/>
  <c r="BY85" i="6" s="1"/>
  <c r="BU85" i="6"/>
  <c r="BV85" i="6" s="1"/>
  <c r="BW85" i="6" s="1"/>
  <c r="BR85" i="6"/>
  <c r="BK85" i="6"/>
  <c r="BI85" i="6"/>
  <c r="BY84" i="6"/>
  <c r="BX84" i="6"/>
  <c r="BU84" i="6"/>
  <c r="BV84" i="6" s="1"/>
  <c r="BW84" i="6" s="1"/>
  <c r="BR84" i="6"/>
  <c r="BK84" i="6"/>
  <c r="BI84" i="6"/>
  <c r="BY83" i="6"/>
  <c r="BX83" i="6"/>
  <c r="BU83" i="6"/>
  <c r="BV83" i="6" s="1"/>
  <c r="BW83" i="6" s="1"/>
  <c r="BR83" i="6"/>
  <c r="BK83" i="6"/>
  <c r="BI83" i="6"/>
  <c r="BY82" i="6"/>
  <c r="BX82" i="6"/>
  <c r="BV82" i="6"/>
  <c r="BW82" i="6" s="1"/>
  <c r="BU82" i="6"/>
  <c r="BR82" i="6"/>
  <c r="BK82" i="6"/>
  <c r="BI82" i="6"/>
  <c r="BX81" i="6"/>
  <c r="BY81" i="6" s="1"/>
  <c r="BU81" i="6"/>
  <c r="BV81" i="6" s="1"/>
  <c r="BW81" i="6" s="1"/>
  <c r="BR81" i="6"/>
  <c r="BK81" i="6"/>
  <c r="BI81" i="6"/>
  <c r="BX80" i="6"/>
  <c r="BY80" i="6" s="1"/>
  <c r="BV80" i="6"/>
  <c r="BW80" i="6" s="1"/>
  <c r="BU80" i="6"/>
  <c r="BR80" i="6"/>
  <c r="BK80" i="6"/>
  <c r="BI80" i="6"/>
  <c r="BX79" i="6"/>
  <c r="BY79" i="6" s="1"/>
  <c r="BW79" i="6"/>
  <c r="BV79" i="6"/>
  <c r="BU79" i="6"/>
  <c r="BR79" i="6"/>
  <c r="BK79" i="6"/>
  <c r="BI79" i="6"/>
  <c r="BX78" i="6"/>
  <c r="BY78" i="6" s="1"/>
  <c r="BV78" i="6"/>
  <c r="BW78" i="6" s="1"/>
  <c r="BU78" i="6"/>
  <c r="BR78" i="6"/>
  <c r="BK78" i="6"/>
  <c r="BI78" i="6"/>
  <c r="BX77" i="6"/>
  <c r="BY77" i="6" s="1"/>
  <c r="BU77" i="6"/>
  <c r="BV77" i="6" s="1"/>
  <c r="BW77" i="6" s="1"/>
  <c r="BR77" i="6"/>
  <c r="BK77" i="6"/>
  <c r="BI77" i="6"/>
  <c r="BY76" i="6"/>
  <c r="BX76" i="6"/>
  <c r="BV76" i="6"/>
  <c r="BW76" i="6" s="1"/>
  <c r="BU76" i="6"/>
  <c r="BR76" i="6"/>
  <c r="BK76" i="6"/>
  <c r="BI76" i="6"/>
  <c r="BF76" i="6"/>
  <c r="BG76" i="6" s="1"/>
  <c r="BH76" i="6" s="1"/>
  <c r="BX75" i="6"/>
  <c r="BY75" i="6" s="1"/>
  <c r="BU75" i="6"/>
  <c r="BV75" i="6" s="1"/>
  <c r="BW75" i="6" s="1"/>
  <c r="BR75" i="6"/>
  <c r="BK75" i="6"/>
  <c r="BI75" i="6"/>
  <c r="BC75" i="6"/>
  <c r="BQ75" i="6" s="1"/>
  <c r="BY74" i="6"/>
  <c r="BX74" i="6"/>
  <c r="BU74" i="6"/>
  <c r="BV74" i="6" s="1"/>
  <c r="BW74" i="6" s="1"/>
  <c r="BR74" i="6"/>
  <c r="BK74" i="6"/>
  <c r="BI74" i="6"/>
  <c r="BY73" i="6"/>
  <c r="BX73" i="6"/>
  <c r="BU73" i="6"/>
  <c r="BV73" i="6" s="1"/>
  <c r="BW73" i="6" s="1"/>
  <c r="BR73" i="6"/>
  <c r="BK73" i="6"/>
  <c r="BI73" i="6"/>
  <c r="BY72" i="6"/>
  <c r="BX72" i="6"/>
  <c r="BV72" i="6"/>
  <c r="BW72" i="6" s="1"/>
  <c r="BU72" i="6"/>
  <c r="BR72" i="6"/>
  <c r="BK72" i="6"/>
  <c r="BI72" i="6"/>
  <c r="BC72" i="6"/>
  <c r="BX71" i="6"/>
  <c r="BY71" i="6" s="1"/>
  <c r="BW71" i="6"/>
  <c r="BU71" i="6"/>
  <c r="BV71" i="6" s="1"/>
  <c r="BR71" i="6"/>
  <c r="BK71" i="6"/>
  <c r="BI71" i="6"/>
  <c r="BY70" i="6"/>
  <c r="BX70" i="6"/>
  <c r="BW70" i="6"/>
  <c r="BU70" i="6"/>
  <c r="BV70" i="6" s="1"/>
  <c r="BR70" i="6"/>
  <c r="BK70" i="6"/>
  <c r="BI70" i="6"/>
  <c r="BY69" i="6"/>
  <c r="BX69" i="6"/>
  <c r="BU69" i="6"/>
  <c r="BV69" i="6" s="1"/>
  <c r="BW69" i="6" s="1"/>
  <c r="BR69" i="6"/>
  <c r="BK69" i="6"/>
  <c r="BI69" i="6"/>
  <c r="BY68" i="6"/>
  <c r="BX68" i="6"/>
  <c r="BV68" i="6"/>
  <c r="BW68" i="6" s="1"/>
  <c r="BU68" i="6"/>
  <c r="BR68" i="6"/>
  <c r="BQ68" i="6"/>
  <c r="BS68" i="6" s="1"/>
  <c r="BT68" i="6" s="1"/>
  <c r="BK68" i="6"/>
  <c r="BI68" i="6"/>
  <c r="BX67" i="6"/>
  <c r="BY67" i="6" s="1"/>
  <c r="BU67" i="6"/>
  <c r="BV67" i="6" s="1"/>
  <c r="BW67" i="6" s="1"/>
  <c r="BR67" i="6"/>
  <c r="BK67" i="6"/>
  <c r="BI67" i="6"/>
  <c r="BX66" i="6"/>
  <c r="BY66" i="6" s="1"/>
  <c r="BU66" i="6"/>
  <c r="BV66" i="6" s="1"/>
  <c r="BW66" i="6" s="1"/>
  <c r="BR66" i="6"/>
  <c r="BK66" i="6"/>
  <c r="BI66" i="6"/>
  <c r="BC66" i="6"/>
  <c r="BQ66" i="6" s="1"/>
  <c r="BX65" i="6"/>
  <c r="BY65" i="6" s="1"/>
  <c r="BW65" i="6"/>
  <c r="BU65" i="6"/>
  <c r="BV65" i="6" s="1"/>
  <c r="BR65" i="6"/>
  <c r="BK65" i="6"/>
  <c r="BI65" i="6"/>
  <c r="BX64" i="6"/>
  <c r="BY64" i="6" s="1"/>
  <c r="BW64" i="6"/>
  <c r="BV64" i="6"/>
  <c r="BU64" i="6"/>
  <c r="BR64" i="6"/>
  <c r="BQ64" i="6"/>
  <c r="BS64" i="6" s="1"/>
  <c r="BT64" i="6" s="1"/>
  <c r="BK64" i="6"/>
  <c r="BI64" i="6"/>
  <c r="BB64" i="6"/>
  <c r="BD64" i="6" s="1"/>
  <c r="BE64" i="6" s="1"/>
  <c r="BX63" i="6"/>
  <c r="BY63" i="6" s="1"/>
  <c r="BV63" i="6"/>
  <c r="BW63" i="6" s="1"/>
  <c r="BU63" i="6"/>
  <c r="BR63" i="6"/>
  <c r="BK63" i="6"/>
  <c r="BI63" i="6"/>
  <c r="BX62" i="6"/>
  <c r="BY62" i="6" s="1"/>
  <c r="BW62" i="6"/>
  <c r="BV62" i="6"/>
  <c r="BU62" i="6"/>
  <c r="BR62" i="6"/>
  <c r="BK62" i="6"/>
  <c r="BI62" i="6"/>
  <c r="BG62" i="6"/>
  <c r="BH62" i="6" s="1"/>
  <c r="BX61" i="6"/>
  <c r="BY61" i="6" s="1"/>
  <c r="BU61" i="6"/>
  <c r="BV61" i="6" s="1"/>
  <c r="BW61" i="6" s="1"/>
  <c r="BR61" i="6"/>
  <c r="BK61" i="6"/>
  <c r="BI61" i="6"/>
  <c r="BY60" i="6"/>
  <c r="BX60" i="6"/>
  <c r="BU60" i="6"/>
  <c r="BV60" i="6" s="1"/>
  <c r="BW60" i="6" s="1"/>
  <c r="BR60" i="6"/>
  <c r="BK60" i="6"/>
  <c r="BI60" i="6"/>
  <c r="BY59" i="6"/>
  <c r="BX59" i="6"/>
  <c r="BW59" i="6"/>
  <c r="BU59" i="6"/>
  <c r="BV59" i="6" s="1"/>
  <c r="BR59" i="6"/>
  <c r="BK59" i="6"/>
  <c r="BI59" i="6"/>
  <c r="BY58" i="6"/>
  <c r="BX58" i="6"/>
  <c r="BW58" i="6"/>
  <c r="BV58" i="6"/>
  <c r="BU58" i="6"/>
  <c r="BR58" i="6"/>
  <c r="BK58" i="6"/>
  <c r="BI58" i="6"/>
  <c r="BX57" i="6"/>
  <c r="BY57" i="6" s="1"/>
  <c r="BU57" i="6"/>
  <c r="BV57" i="6" s="1"/>
  <c r="BW57" i="6" s="1"/>
  <c r="BR57" i="6"/>
  <c r="BK57" i="6"/>
  <c r="BI57" i="6"/>
  <c r="BE57" i="6"/>
  <c r="BY56" i="6"/>
  <c r="BX56" i="6"/>
  <c r="BU56" i="6"/>
  <c r="BV56" i="6" s="1"/>
  <c r="BW56" i="6" s="1"/>
  <c r="BR56" i="6"/>
  <c r="BK56" i="6"/>
  <c r="BI56" i="6"/>
  <c r="BH56" i="6"/>
  <c r="BE56" i="6"/>
  <c r="BY55" i="6"/>
  <c r="BX55" i="6"/>
  <c r="BU55" i="6"/>
  <c r="BV55" i="6" s="1"/>
  <c r="BW55" i="6" s="1"/>
  <c r="BR55" i="6"/>
  <c r="BK55" i="6"/>
  <c r="BI55" i="6"/>
  <c r="BE55" i="6"/>
  <c r="BY54" i="6"/>
  <c r="BX54" i="6"/>
  <c r="BU54" i="6"/>
  <c r="BV54" i="6" s="1"/>
  <c r="BW54" i="6" s="1"/>
  <c r="BR54" i="6"/>
  <c r="BK54" i="6"/>
  <c r="BI54" i="6"/>
  <c r="BC54" i="6"/>
  <c r="BY53" i="6"/>
  <c r="BX53" i="6"/>
  <c r="BU53" i="6"/>
  <c r="BV53" i="6" s="1"/>
  <c r="BW53" i="6" s="1"/>
  <c r="BR53" i="6"/>
  <c r="BK53" i="6"/>
  <c r="BI53" i="6"/>
  <c r="BY52" i="6"/>
  <c r="BX52" i="6"/>
  <c r="BV52" i="6"/>
  <c r="BW52" i="6" s="1"/>
  <c r="BU52" i="6"/>
  <c r="BR52" i="6"/>
  <c r="BK52" i="6"/>
  <c r="BI52" i="6"/>
  <c r="BF52" i="6"/>
  <c r="BG52" i="6" s="1"/>
  <c r="BH52" i="6" s="1"/>
  <c r="BY51" i="6"/>
  <c r="BX51" i="6"/>
  <c r="BU51" i="6"/>
  <c r="BV51" i="6" s="1"/>
  <c r="BW51" i="6" s="1"/>
  <c r="BR51" i="6"/>
  <c r="BK51" i="6"/>
  <c r="BI51" i="6"/>
  <c r="BG51" i="6"/>
  <c r="BH51" i="6" s="1"/>
  <c r="BC51" i="6"/>
  <c r="BX50" i="6"/>
  <c r="BY50" i="6" s="1"/>
  <c r="BU50" i="6"/>
  <c r="BV50" i="6" s="1"/>
  <c r="BW50" i="6" s="1"/>
  <c r="BR50" i="6"/>
  <c r="BK50" i="6"/>
  <c r="BI50" i="6"/>
  <c r="BX49" i="6"/>
  <c r="BY49" i="6" s="1"/>
  <c r="BW49" i="6"/>
  <c r="BU49" i="6"/>
  <c r="BV49" i="6" s="1"/>
  <c r="BR49" i="6"/>
  <c r="BK49" i="6"/>
  <c r="BI49" i="6"/>
  <c r="BX48" i="6"/>
  <c r="BY48" i="6" s="1"/>
  <c r="BV48" i="6"/>
  <c r="BW48" i="6" s="1"/>
  <c r="BU48" i="6"/>
  <c r="BR48" i="6"/>
  <c r="BK48" i="6"/>
  <c r="BI48" i="6"/>
  <c r="BX47" i="6"/>
  <c r="BY47" i="6" s="1"/>
  <c r="BV47" i="6"/>
  <c r="BW47" i="6" s="1"/>
  <c r="BU47" i="6"/>
  <c r="BR47" i="6"/>
  <c r="BS47" i="6" s="1"/>
  <c r="BT47" i="6" s="1"/>
  <c r="BK47" i="6"/>
  <c r="BI47" i="6"/>
  <c r="BX46" i="6"/>
  <c r="BY46" i="6" s="1"/>
  <c r="BV46" i="6"/>
  <c r="BW46" i="6" s="1"/>
  <c r="BU46" i="6"/>
  <c r="BR46" i="6"/>
  <c r="BK46" i="6"/>
  <c r="BI46" i="6"/>
  <c r="BF46" i="6"/>
  <c r="BG46" i="6" s="1"/>
  <c r="BH46" i="6" s="1"/>
  <c r="BX45" i="6"/>
  <c r="BY45" i="6" s="1"/>
  <c r="BW45" i="6"/>
  <c r="BU45" i="6"/>
  <c r="BV45" i="6" s="1"/>
  <c r="BR45" i="6"/>
  <c r="BK45" i="6"/>
  <c r="BI45" i="6"/>
  <c r="BY44" i="6"/>
  <c r="BX44" i="6"/>
  <c r="BU44" i="6"/>
  <c r="BV44" i="6" s="1"/>
  <c r="BW44" i="6" s="1"/>
  <c r="BR44" i="6"/>
  <c r="BK44" i="6"/>
  <c r="BI44" i="6"/>
  <c r="BD44" i="6"/>
  <c r="BE44" i="6" s="1"/>
  <c r="BY43" i="6"/>
  <c r="BX43" i="6"/>
  <c r="BW43" i="6"/>
  <c r="BV43" i="6"/>
  <c r="BU43" i="6"/>
  <c r="BR43" i="6"/>
  <c r="BK43" i="6"/>
  <c r="BI43" i="6"/>
  <c r="BY42" i="6"/>
  <c r="BX42" i="6"/>
  <c r="BU42" i="6"/>
  <c r="BV42" i="6" s="1"/>
  <c r="BW42" i="6" s="1"/>
  <c r="BS42" i="6"/>
  <c r="BT42" i="6" s="1"/>
  <c r="BR42" i="6"/>
  <c r="BK42" i="6"/>
  <c r="BI42" i="6"/>
  <c r="BF42" i="6"/>
  <c r="BG42" i="6" s="1"/>
  <c r="BH42" i="6" s="1"/>
  <c r="BY41" i="6"/>
  <c r="BX41" i="6"/>
  <c r="BU41" i="6"/>
  <c r="BV41" i="6" s="1"/>
  <c r="BW41" i="6" s="1"/>
  <c r="BR41" i="6"/>
  <c r="BK41" i="6"/>
  <c r="BI41" i="6"/>
  <c r="BX40" i="6"/>
  <c r="BY40" i="6" s="1"/>
  <c r="BU40" i="6"/>
  <c r="BV40" i="6" s="1"/>
  <c r="BW40" i="6" s="1"/>
  <c r="BR40" i="6"/>
  <c r="BK40" i="6"/>
  <c r="BI40" i="6"/>
  <c r="BY39" i="6"/>
  <c r="BX39" i="6"/>
  <c r="BU39" i="6"/>
  <c r="BV39" i="6" s="1"/>
  <c r="BW39" i="6" s="1"/>
  <c r="BR39" i="6"/>
  <c r="BK39" i="6"/>
  <c r="BI39" i="6"/>
  <c r="BY38" i="6"/>
  <c r="BX38" i="6"/>
  <c r="BU38" i="6"/>
  <c r="BV38" i="6" s="1"/>
  <c r="BW38" i="6" s="1"/>
  <c r="BR38" i="6"/>
  <c r="BK38" i="6"/>
  <c r="BI38" i="6"/>
  <c r="BY37" i="6"/>
  <c r="BX37" i="6"/>
  <c r="BU37" i="6"/>
  <c r="BV37" i="6" s="1"/>
  <c r="BW37" i="6" s="1"/>
  <c r="BR37" i="6"/>
  <c r="BK37" i="6"/>
  <c r="BI37" i="6"/>
  <c r="BY36" i="6"/>
  <c r="BX36" i="6"/>
  <c r="BU36" i="6"/>
  <c r="BV36" i="6" s="1"/>
  <c r="BW36" i="6" s="1"/>
  <c r="BR36" i="6"/>
  <c r="BQ36" i="6"/>
  <c r="BS36" i="6" s="1"/>
  <c r="BT36" i="6" s="1"/>
  <c r="BK36" i="6"/>
  <c r="BI36" i="6"/>
  <c r="BY35" i="6"/>
  <c r="BX35" i="6"/>
  <c r="BU35" i="6"/>
  <c r="BV35" i="6" s="1"/>
  <c r="BW35" i="6" s="1"/>
  <c r="BR35" i="6"/>
  <c r="BK35" i="6"/>
  <c r="BI35" i="6"/>
  <c r="BX34" i="6"/>
  <c r="BY34" i="6" s="1"/>
  <c r="BU34" i="6"/>
  <c r="BV34" i="6" s="1"/>
  <c r="BW34" i="6" s="1"/>
  <c r="BR34" i="6"/>
  <c r="BK34" i="6"/>
  <c r="BI34" i="6"/>
  <c r="BD34" i="6"/>
  <c r="BE34" i="6" s="1"/>
  <c r="BX33" i="6"/>
  <c r="BY33" i="6" s="1"/>
  <c r="BU33" i="6"/>
  <c r="BV33" i="6" s="1"/>
  <c r="BW33" i="6" s="1"/>
  <c r="BR33" i="6"/>
  <c r="BK33" i="6"/>
  <c r="BI33" i="6"/>
  <c r="BY32" i="6"/>
  <c r="BX32" i="6"/>
  <c r="BV32" i="6"/>
  <c r="BW32" i="6" s="1"/>
  <c r="BU32" i="6"/>
  <c r="BR32" i="6"/>
  <c r="BK32" i="6"/>
  <c r="BI32" i="6"/>
  <c r="BE32" i="6"/>
  <c r="BX31" i="6"/>
  <c r="BY31" i="6" s="1"/>
  <c r="BU31" i="6"/>
  <c r="BV31" i="6" s="1"/>
  <c r="BW31" i="6" s="1"/>
  <c r="BR31" i="6"/>
  <c r="BK31" i="6"/>
  <c r="BI31" i="6"/>
  <c r="BX30" i="6"/>
  <c r="BY30" i="6" s="1"/>
  <c r="BV30" i="6"/>
  <c r="BW30" i="6" s="1"/>
  <c r="BU30" i="6"/>
  <c r="BR30" i="6"/>
  <c r="BK30" i="6"/>
  <c r="BI30" i="6"/>
  <c r="BX29" i="6"/>
  <c r="BY29" i="6" s="1"/>
  <c r="BV29" i="6"/>
  <c r="BW29" i="6" s="1"/>
  <c r="BU29" i="6"/>
  <c r="BR29" i="6"/>
  <c r="BK29" i="6"/>
  <c r="BI29" i="6"/>
  <c r="BG29" i="6"/>
  <c r="BH29" i="6" s="1"/>
  <c r="BC29" i="6"/>
  <c r="BQ29" i="6" s="1"/>
  <c r="BB29" i="6"/>
  <c r="BD29" i="6" s="1"/>
  <c r="BE29" i="6" s="1"/>
  <c r="BX28" i="6"/>
  <c r="BY28" i="6" s="1"/>
  <c r="BW28" i="6"/>
  <c r="BU28" i="6"/>
  <c r="BV28" i="6" s="1"/>
  <c r="BR28" i="6"/>
  <c r="BK28" i="6"/>
  <c r="BI28" i="6"/>
  <c r="BB28" i="6"/>
  <c r="BX27" i="6"/>
  <c r="BY27" i="6" s="1"/>
  <c r="BV27" i="6"/>
  <c r="BW27" i="6" s="1"/>
  <c r="BU27" i="6"/>
  <c r="BR27" i="6"/>
  <c r="BQ27" i="6"/>
  <c r="BK27" i="6"/>
  <c r="BI27" i="6"/>
  <c r="BY26" i="6"/>
  <c r="BX26" i="6"/>
  <c r="BW26" i="6"/>
  <c r="BU26" i="6"/>
  <c r="BV26" i="6" s="1"/>
  <c r="BR26" i="6"/>
  <c r="BK26" i="6"/>
  <c r="BI26" i="6"/>
  <c r="BC26" i="6"/>
  <c r="BQ26" i="6" s="1"/>
  <c r="BS26" i="6" s="1"/>
  <c r="BT26" i="6" s="1"/>
  <c r="BA26" i="6"/>
  <c r="BB26" i="6" s="1"/>
  <c r="BX25" i="6"/>
  <c r="BY25" i="6" s="1"/>
  <c r="BW25" i="6"/>
  <c r="BU25" i="6"/>
  <c r="BV25" i="6" s="1"/>
  <c r="BR25" i="6"/>
  <c r="BQ25" i="6"/>
  <c r="BK25" i="6"/>
  <c r="BI25" i="6"/>
  <c r="BF25" i="6"/>
  <c r="BG25" i="6" s="1"/>
  <c r="BH25" i="6" s="1"/>
  <c r="BX24" i="6"/>
  <c r="BY24" i="6" s="1"/>
  <c r="BU24" i="6"/>
  <c r="BV24" i="6" s="1"/>
  <c r="BW24" i="6" s="1"/>
  <c r="BR24" i="6"/>
  <c r="BK24" i="6"/>
  <c r="BI24" i="6"/>
  <c r="AN646" i="6"/>
  <c r="BC646" i="6" s="1"/>
  <c r="AM646" i="6"/>
  <c r="BA646" i="6" s="1"/>
  <c r="BB646" i="6" s="1"/>
  <c r="BD646" i="6" s="1"/>
  <c r="BE646" i="6" s="1"/>
  <c r="AL646" i="6"/>
  <c r="AK646" i="6"/>
  <c r="AJ646" i="6"/>
  <c r="AN645" i="6"/>
  <c r="BC645" i="6" s="1"/>
  <c r="BQ645" i="6" s="1"/>
  <c r="BS645" i="6" s="1"/>
  <c r="BT645" i="6" s="1"/>
  <c r="AM645" i="6"/>
  <c r="BA645" i="6" s="1"/>
  <c r="BB645" i="6" s="1"/>
  <c r="AL645" i="6"/>
  <c r="AP645" i="6" s="1"/>
  <c r="AK645" i="6"/>
  <c r="AJ645" i="6"/>
  <c r="BF645" i="6" s="1"/>
  <c r="BG645" i="6" s="1"/>
  <c r="BH645" i="6" s="1"/>
  <c r="AN644" i="6"/>
  <c r="BC644" i="6" s="1"/>
  <c r="BQ644" i="6" s="1"/>
  <c r="AM644" i="6"/>
  <c r="BA644" i="6" s="1"/>
  <c r="BB644" i="6" s="1"/>
  <c r="AL644" i="6"/>
  <c r="AK644" i="6"/>
  <c r="AJ644" i="6"/>
  <c r="AN643" i="6"/>
  <c r="BC643" i="6" s="1"/>
  <c r="AM643" i="6"/>
  <c r="AL643" i="6"/>
  <c r="AK643" i="6"/>
  <c r="AJ643" i="6"/>
  <c r="BF643" i="6" s="1"/>
  <c r="BG643" i="6" s="1"/>
  <c r="BH643" i="6" s="1"/>
  <c r="AN642" i="6"/>
  <c r="BC642" i="6" s="1"/>
  <c r="BQ642" i="6" s="1"/>
  <c r="BS642" i="6" s="1"/>
  <c r="BT642" i="6" s="1"/>
  <c r="AM642" i="6"/>
  <c r="BA642" i="6" s="1"/>
  <c r="BB642" i="6" s="1"/>
  <c r="AL642" i="6"/>
  <c r="AK642" i="6"/>
  <c r="AJ642" i="6"/>
  <c r="AN641" i="6"/>
  <c r="BC641" i="6" s="1"/>
  <c r="BQ641" i="6" s="1"/>
  <c r="BS641" i="6" s="1"/>
  <c r="BT641" i="6" s="1"/>
  <c r="AM641" i="6"/>
  <c r="BA641" i="6" s="1"/>
  <c r="BB641" i="6" s="1"/>
  <c r="AL641" i="6"/>
  <c r="AK641" i="6"/>
  <c r="AJ641" i="6"/>
  <c r="BF641" i="6" s="1"/>
  <c r="BG641" i="6" s="1"/>
  <c r="BH641" i="6" s="1"/>
  <c r="AN640" i="6"/>
  <c r="BC640" i="6" s="1"/>
  <c r="BQ640" i="6" s="1"/>
  <c r="BS640" i="6" s="1"/>
  <c r="BT640" i="6" s="1"/>
  <c r="AM640" i="6"/>
  <c r="BA640" i="6" s="1"/>
  <c r="BB640" i="6" s="1"/>
  <c r="AL640" i="6"/>
  <c r="AP640" i="6" s="1"/>
  <c r="AK640" i="6"/>
  <c r="AJ640" i="6"/>
  <c r="AN639" i="6"/>
  <c r="BC639" i="6" s="1"/>
  <c r="BQ639" i="6" s="1"/>
  <c r="BS639" i="6" s="1"/>
  <c r="BT639" i="6" s="1"/>
  <c r="AM639" i="6"/>
  <c r="BA639" i="6" s="1"/>
  <c r="BB639" i="6" s="1"/>
  <c r="AL639" i="6"/>
  <c r="AK639" i="6"/>
  <c r="AJ639" i="6"/>
  <c r="AN638" i="6"/>
  <c r="BC638" i="6" s="1"/>
  <c r="BQ638" i="6" s="1"/>
  <c r="AM638" i="6"/>
  <c r="BA638" i="6" s="1"/>
  <c r="BB638" i="6" s="1"/>
  <c r="AL638" i="6"/>
  <c r="AK638" i="6"/>
  <c r="AJ638" i="6"/>
  <c r="BF638" i="6" s="1"/>
  <c r="BG638" i="6" s="1"/>
  <c r="BH638" i="6" s="1"/>
  <c r="AN637" i="6"/>
  <c r="BC637" i="6" s="1"/>
  <c r="BQ637" i="6" s="1"/>
  <c r="BS637" i="6" s="1"/>
  <c r="BT637" i="6" s="1"/>
  <c r="AM637" i="6"/>
  <c r="BA637" i="6" s="1"/>
  <c r="BB637" i="6" s="1"/>
  <c r="AL637" i="6"/>
  <c r="AK637" i="6"/>
  <c r="AJ637" i="6"/>
  <c r="AN636" i="6"/>
  <c r="BC636" i="6" s="1"/>
  <c r="AM636" i="6"/>
  <c r="BA636" i="6" s="1"/>
  <c r="BB636" i="6" s="1"/>
  <c r="BD636" i="6" s="1"/>
  <c r="BE636" i="6" s="1"/>
  <c r="AL636" i="6"/>
  <c r="AK636" i="6"/>
  <c r="AJ636" i="6"/>
  <c r="AN635" i="6"/>
  <c r="BC635" i="6" s="1"/>
  <c r="AM635" i="6"/>
  <c r="BA635" i="6" s="1"/>
  <c r="BB635" i="6" s="1"/>
  <c r="BD635" i="6" s="1"/>
  <c r="BE635" i="6" s="1"/>
  <c r="AL635" i="6"/>
  <c r="AK635" i="6"/>
  <c r="AJ635" i="6"/>
  <c r="BF635" i="6" s="1"/>
  <c r="AN634" i="6"/>
  <c r="BC634" i="6" s="1"/>
  <c r="BQ634" i="6" s="1"/>
  <c r="AM634" i="6"/>
  <c r="BA634" i="6" s="1"/>
  <c r="BB634" i="6" s="1"/>
  <c r="AL634" i="6"/>
  <c r="AP634" i="6" s="1"/>
  <c r="AK634" i="6"/>
  <c r="AJ634" i="6"/>
  <c r="BF634" i="6" s="1"/>
  <c r="BG634" i="6" s="1"/>
  <c r="BH634" i="6" s="1"/>
  <c r="AN633" i="6"/>
  <c r="BC633" i="6" s="1"/>
  <c r="BQ633" i="6" s="1"/>
  <c r="BS633" i="6" s="1"/>
  <c r="BT633" i="6" s="1"/>
  <c r="AM633" i="6"/>
  <c r="BA633" i="6" s="1"/>
  <c r="BB633" i="6" s="1"/>
  <c r="AL633" i="6"/>
  <c r="AK633" i="6"/>
  <c r="AJ633" i="6"/>
  <c r="AN632" i="6"/>
  <c r="BC632" i="6" s="1"/>
  <c r="AM632" i="6"/>
  <c r="BA632" i="6" s="1"/>
  <c r="BB632" i="6" s="1"/>
  <c r="BD632" i="6" s="1"/>
  <c r="BE632" i="6" s="1"/>
  <c r="AL632" i="6"/>
  <c r="AK632" i="6"/>
  <c r="AJ632" i="6"/>
  <c r="BF632" i="6" s="1"/>
  <c r="BG632" i="6" s="1"/>
  <c r="BH632" i="6" s="1"/>
  <c r="AN631" i="6"/>
  <c r="BC631" i="6" s="1"/>
  <c r="BQ631" i="6" s="1"/>
  <c r="BS631" i="6" s="1"/>
  <c r="BT631" i="6" s="1"/>
  <c r="AM631" i="6"/>
  <c r="BA631" i="6" s="1"/>
  <c r="BB631" i="6" s="1"/>
  <c r="AL631" i="6"/>
  <c r="AK631" i="6"/>
  <c r="AJ631" i="6"/>
  <c r="AN630" i="6"/>
  <c r="BC630" i="6" s="1"/>
  <c r="AM630" i="6"/>
  <c r="BA630" i="6" s="1"/>
  <c r="BB630" i="6" s="1"/>
  <c r="BD630" i="6" s="1"/>
  <c r="BE630" i="6" s="1"/>
  <c r="AL630" i="6"/>
  <c r="AK630" i="6"/>
  <c r="AJ630" i="6"/>
  <c r="AN629" i="6"/>
  <c r="BC629" i="6" s="1"/>
  <c r="BQ629" i="6" s="1"/>
  <c r="AM629" i="6"/>
  <c r="BA629" i="6" s="1"/>
  <c r="BB629" i="6" s="1"/>
  <c r="AL629" i="6"/>
  <c r="AK629" i="6"/>
  <c r="AJ629" i="6"/>
  <c r="AN628" i="6"/>
  <c r="BC628" i="6" s="1"/>
  <c r="AM628" i="6"/>
  <c r="BA628" i="6" s="1"/>
  <c r="BB628" i="6" s="1"/>
  <c r="BD628" i="6" s="1"/>
  <c r="BE628" i="6" s="1"/>
  <c r="AL628" i="6"/>
  <c r="AK628" i="6"/>
  <c r="AJ628" i="6"/>
  <c r="AN627" i="6"/>
  <c r="BC627" i="6" s="1"/>
  <c r="BQ627" i="6" s="1"/>
  <c r="BS627" i="6" s="1"/>
  <c r="BT627" i="6" s="1"/>
  <c r="AM627" i="6"/>
  <c r="BA627" i="6" s="1"/>
  <c r="BB627" i="6" s="1"/>
  <c r="AL627" i="6"/>
  <c r="AK627" i="6"/>
  <c r="AJ627" i="6"/>
  <c r="AN626" i="6"/>
  <c r="BC626" i="6" s="1"/>
  <c r="AM626" i="6"/>
  <c r="BA626" i="6" s="1"/>
  <c r="BB626" i="6" s="1"/>
  <c r="BD626" i="6" s="1"/>
  <c r="BE626" i="6" s="1"/>
  <c r="AL626" i="6"/>
  <c r="AK626" i="6"/>
  <c r="AJ626" i="6"/>
  <c r="AN625" i="6"/>
  <c r="BC625" i="6" s="1"/>
  <c r="AM625" i="6"/>
  <c r="BA625" i="6" s="1"/>
  <c r="BB625" i="6" s="1"/>
  <c r="BD625" i="6" s="1"/>
  <c r="BE625" i="6" s="1"/>
  <c r="AL625" i="6"/>
  <c r="AK625" i="6"/>
  <c r="AJ625" i="6"/>
  <c r="AN624" i="6"/>
  <c r="BC624" i="6" s="1"/>
  <c r="BQ624" i="6" s="1"/>
  <c r="BS624" i="6" s="1"/>
  <c r="BT624" i="6" s="1"/>
  <c r="AM624" i="6"/>
  <c r="BA624" i="6" s="1"/>
  <c r="BB624" i="6" s="1"/>
  <c r="AL624" i="6"/>
  <c r="AK624" i="6"/>
  <c r="AJ624" i="6"/>
  <c r="AP623" i="6"/>
  <c r="AN623" i="6"/>
  <c r="BC623" i="6" s="1"/>
  <c r="BQ623" i="6" s="1"/>
  <c r="BS623" i="6" s="1"/>
  <c r="BT623" i="6" s="1"/>
  <c r="AM623" i="6"/>
  <c r="BA623" i="6" s="1"/>
  <c r="BB623" i="6" s="1"/>
  <c r="AL623" i="6"/>
  <c r="AK623" i="6"/>
  <c r="AJ623" i="6"/>
  <c r="BF623" i="6" s="1"/>
  <c r="BG623" i="6" s="1"/>
  <c r="BH623" i="6" s="1"/>
  <c r="AN622" i="6"/>
  <c r="BC622" i="6" s="1"/>
  <c r="BQ622" i="6" s="1"/>
  <c r="BS622" i="6" s="1"/>
  <c r="BT622" i="6" s="1"/>
  <c r="AM622" i="6"/>
  <c r="BA622" i="6" s="1"/>
  <c r="BB622" i="6" s="1"/>
  <c r="AL622" i="6"/>
  <c r="AK622" i="6"/>
  <c r="AJ622" i="6"/>
  <c r="AN621" i="6"/>
  <c r="BC621" i="6" s="1"/>
  <c r="AM621" i="6"/>
  <c r="BA621" i="6" s="1"/>
  <c r="BB621" i="6" s="1"/>
  <c r="BD621" i="6" s="1"/>
  <c r="BE621" i="6" s="1"/>
  <c r="AL621" i="6"/>
  <c r="AK621" i="6"/>
  <c r="AJ621" i="6"/>
  <c r="AN620" i="6"/>
  <c r="BC620" i="6" s="1"/>
  <c r="BQ620" i="6" s="1"/>
  <c r="AM620" i="6"/>
  <c r="BA620" i="6" s="1"/>
  <c r="BB620" i="6" s="1"/>
  <c r="AL620" i="6"/>
  <c r="AK620" i="6"/>
  <c r="AJ620" i="6"/>
  <c r="AN619" i="6"/>
  <c r="BC619" i="6" s="1"/>
  <c r="BQ619" i="6" s="1"/>
  <c r="BS619" i="6" s="1"/>
  <c r="BT619" i="6" s="1"/>
  <c r="AM619" i="6"/>
  <c r="BA619" i="6" s="1"/>
  <c r="BB619" i="6" s="1"/>
  <c r="AL619" i="6"/>
  <c r="AP619" i="6" s="1"/>
  <c r="AK619" i="6"/>
  <c r="AJ619" i="6"/>
  <c r="BF619" i="6" s="1"/>
  <c r="BG619" i="6" s="1"/>
  <c r="BH619" i="6" s="1"/>
  <c r="AN618" i="6"/>
  <c r="BC618" i="6" s="1"/>
  <c r="BQ618" i="6" s="1"/>
  <c r="AM618" i="6"/>
  <c r="BA618" i="6" s="1"/>
  <c r="BB618" i="6" s="1"/>
  <c r="AL618" i="6"/>
  <c r="AK618" i="6"/>
  <c r="AJ618" i="6"/>
  <c r="AN617" i="6"/>
  <c r="BC617" i="6" s="1"/>
  <c r="BQ617" i="6" s="1"/>
  <c r="AM617" i="6"/>
  <c r="BA617" i="6" s="1"/>
  <c r="BB617" i="6" s="1"/>
  <c r="BD617" i="6" s="1"/>
  <c r="BE617" i="6" s="1"/>
  <c r="AL617" i="6"/>
  <c r="AK617" i="6"/>
  <c r="AJ617" i="6"/>
  <c r="AN616" i="6"/>
  <c r="BC616" i="6" s="1"/>
  <c r="BQ616" i="6" s="1"/>
  <c r="AM616" i="6"/>
  <c r="BA616" i="6" s="1"/>
  <c r="BB616" i="6" s="1"/>
  <c r="AL616" i="6"/>
  <c r="AK616" i="6"/>
  <c r="AJ616" i="6"/>
  <c r="AN615" i="6"/>
  <c r="BC615" i="6" s="1"/>
  <c r="AM615" i="6"/>
  <c r="BA615" i="6" s="1"/>
  <c r="BB615" i="6" s="1"/>
  <c r="BD615" i="6" s="1"/>
  <c r="BE615" i="6" s="1"/>
  <c r="AL615" i="6"/>
  <c r="AK615" i="6"/>
  <c r="AJ615" i="6"/>
  <c r="AN614" i="6"/>
  <c r="BC614" i="6" s="1"/>
  <c r="AM614" i="6"/>
  <c r="AL614" i="6"/>
  <c r="AK614" i="6"/>
  <c r="AJ614" i="6"/>
  <c r="BF614" i="6" s="1"/>
  <c r="BG614" i="6" s="1"/>
  <c r="BH614" i="6" s="1"/>
  <c r="AN613" i="6"/>
  <c r="BC613" i="6" s="1"/>
  <c r="BQ613" i="6" s="1"/>
  <c r="AM613" i="6"/>
  <c r="BA613" i="6" s="1"/>
  <c r="BB613" i="6" s="1"/>
  <c r="AL613" i="6"/>
  <c r="AK613" i="6"/>
  <c r="AJ613" i="6"/>
  <c r="BF613" i="6" s="1"/>
  <c r="BG613" i="6" s="1"/>
  <c r="BH613" i="6" s="1"/>
  <c r="AN612" i="6"/>
  <c r="BC612" i="6" s="1"/>
  <c r="AM612" i="6"/>
  <c r="BA612" i="6" s="1"/>
  <c r="BB612" i="6" s="1"/>
  <c r="BD612" i="6" s="1"/>
  <c r="BE612" i="6" s="1"/>
  <c r="AL612" i="6"/>
  <c r="AK612" i="6"/>
  <c r="AJ612" i="6"/>
  <c r="AN611" i="6"/>
  <c r="BC611" i="6" s="1"/>
  <c r="AM611" i="6"/>
  <c r="BA611" i="6" s="1"/>
  <c r="BB611" i="6" s="1"/>
  <c r="BD611" i="6" s="1"/>
  <c r="BE611" i="6" s="1"/>
  <c r="AL611" i="6"/>
  <c r="AK611" i="6"/>
  <c r="AJ611" i="6"/>
  <c r="AN610" i="6"/>
  <c r="BC610" i="6" s="1"/>
  <c r="BQ610" i="6" s="1"/>
  <c r="AM610" i="6"/>
  <c r="BA610" i="6" s="1"/>
  <c r="BB610" i="6" s="1"/>
  <c r="AL610" i="6"/>
  <c r="AK610" i="6"/>
  <c r="AJ610" i="6"/>
  <c r="BF610" i="6" s="1"/>
  <c r="BG610" i="6" s="1"/>
  <c r="BH610" i="6" s="1"/>
  <c r="AN609" i="6"/>
  <c r="BC609" i="6" s="1"/>
  <c r="BQ609" i="6" s="1"/>
  <c r="BS609" i="6" s="1"/>
  <c r="BT609" i="6" s="1"/>
  <c r="AM609" i="6"/>
  <c r="BA609" i="6" s="1"/>
  <c r="BB609" i="6" s="1"/>
  <c r="AL609" i="6"/>
  <c r="AK609" i="6"/>
  <c r="AJ609" i="6"/>
  <c r="AN608" i="6"/>
  <c r="BC608" i="6" s="1"/>
  <c r="BQ608" i="6" s="1"/>
  <c r="BS608" i="6" s="1"/>
  <c r="BT608" i="6" s="1"/>
  <c r="AM608" i="6"/>
  <c r="BA608" i="6" s="1"/>
  <c r="BB608" i="6" s="1"/>
  <c r="AL608" i="6"/>
  <c r="AK608" i="6"/>
  <c r="AJ608" i="6"/>
  <c r="AN607" i="6"/>
  <c r="BC607" i="6" s="1"/>
  <c r="AM607" i="6"/>
  <c r="BA607" i="6" s="1"/>
  <c r="BB607" i="6" s="1"/>
  <c r="BD607" i="6" s="1"/>
  <c r="BE607" i="6" s="1"/>
  <c r="AL607" i="6"/>
  <c r="AK607" i="6"/>
  <c r="AJ607" i="6"/>
  <c r="AN606" i="6"/>
  <c r="BC606" i="6" s="1"/>
  <c r="BQ606" i="6" s="1"/>
  <c r="BS606" i="6" s="1"/>
  <c r="BT606" i="6" s="1"/>
  <c r="AM606" i="6"/>
  <c r="BA606" i="6" s="1"/>
  <c r="BB606" i="6" s="1"/>
  <c r="AL606" i="6"/>
  <c r="AK606" i="6"/>
  <c r="AJ606" i="6"/>
  <c r="AP605" i="6"/>
  <c r="AN605" i="6"/>
  <c r="BC605" i="6" s="1"/>
  <c r="AM605" i="6"/>
  <c r="BA605" i="6" s="1"/>
  <c r="BB605" i="6" s="1"/>
  <c r="BD605" i="6" s="1"/>
  <c r="BE605" i="6" s="1"/>
  <c r="AL605" i="6"/>
  <c r="AK605" i="6"/>
  <c r="AJ605" i="6"/>
  <c r="AN604" i="6"/>
  <c r="BC604" i="6" s="1"/>
  <c r="BQ604" i="6" s="1"/>
  <c r="BS604" i="6" s="1"/>
  <c r="BT604" i="6" s="1"/>
  <c r="AM604" i="6"/>
  <c r="BA604" i="6" s="1"/>
  <c r="BB604" i="6" s="1"/>
  <c r="AL604" i="6"/>
  <c r="AK604" i="6"/>
  <c r="AJ604" i="6"/>
  <c r="BF604" i="6" s="1"/>
  <c r="BG604" i="6" s="1"/>
  <c r="BH604" i="6" s="1"/>
  <c r="AN603" i="6"/>
  <c r="BC603" i="6" s="1"/>
  <c r="BQ603" i="6" s="1"/>
  <c r="BS603" i="6" s="1"/>
  <c r="BT603" i="6" s="1"/>
  <c r="AM603" i="6"/>
  <c r="BA603" i="6" s="1"/>
  <c r="BB603" i="6" s="1"/>
  <c r="AL603" i="6"/>
  <c r="AK603" i="6"/>
  <c r="AJ603" i="6"/>
  <c r="AN602" i="6"/>
  <c r="AM602" i="6"/>
  <c r="BA602" i="6" s="1"/>
  <c r="BB602" i="6" s="1"/>
  <c r="AL602" i="6"/>
  <c r="AK602" i="6"/>
  <c r="AJ602" i="6"/>
  <c r="AN601" i="6"/>
  <c r="BC601" i="6" s="1"/>
  <c r="AM601" i="6"/>
  <c r="BA601" i="6" s="1"/>
  <c r="BB601" i="6" s="1"/>
  <c r="BD601" i="6" s="1"/>
  <c r="BE601" i="6" s="1"/>
  <c r="AL601" i="6"/>
  <c r="AP601" i="6" s="1"/>
  <c r="AK601" i="6"/>
  <c r="AJ601" i="6"/>
  <c r="AN600" i="6"/>
  <c r="BC600" i="6" s="1"/>
  <c r="BQ600" i="6" s="1"/>
  <c r="BS600" i="6" s="1"/>
  <c r="BT600" i="6" s="1"/>
  <c r="AM600" i="6"/>
  <c r="BA600" i="6" s="1"/>
  <c r="BB600" i="6" s="1"/>
  <c r="AL600" i="6"/>
  <c r="AK600" i="6"/>
  <c r="AP600" i="6" s="1"/>
  <c r="AJ600" i="6"/>
  <c r="AP599" i="6"/>
  <c r="AN599" i="6"/>
  <c r="BC599" i="6" s="1"/>
  <c r="AM599" i="6"/>
  <c r="BA599" i="6" s="1"/>
  <c r="BB599" i="6" s="1"/>
  <c r="BD599" i="6" s="1"/>
  <c r="BE599" i="6" s="1"/>
  <c r="AL599" i="6"/>
  <c r="AK599" i="6"/>
  <c r="AJ599" i="6"/>
  <c r="BF599" i="6" s="1"/>
  <c r="BG599" i="6" s="1"/>
  <c r="BH599" i="6" s="1"/>
  <c r="AN598" i="6"/>
  <c r="BC598" i="6" s="1"/>
  <c r="BQ598" i="6" s="1"/>
  <c r="AM598" i="6"/>
  <c r="BA598" i="6" s="1"/>
  <c r="BB598" i="6" s="1"/>
  <c r="AL598" i="6"/>
  <c r="AK598" i="6"/>
  <c r="AJ598" i="6"/>
  <c r="AN597" i="6"/>
  <c r="BC597" i="6" s="1"/>
  <c r="BQ597" i="6" s="1"/>
  <c r="BS597" i="6" s="1"/>
  <c r="BT597" i="6" s="1"/>
  <c r="AM597" i="6"/>
  <c r="BA597" i="6" s="1"/>
  <c r="BB597" i="6" s="1"/>
  <c r="AL597" i="6"/>
  <c r="AK597" i="6"/>
  <c r="AJ597" i="6"/>
  <c r="AN596" i="6"/>
  <c r="BC596" i="6" s="1"/>
  <c r="AM596" i="6"/>
  <c r="BA596" i="6" s="1"/>
  <c r="BB596" i="6" s="1"/>
  <c r="BD596" i="6" s="1"/>
  <c r="BE596" i="6" s="1"/>
  <c r="AL596" i="6"/>
  <c r="AK596" i="6"/>
  <c r="AJ596" i="6"/>
  <c r="BF596" i="6" s="1"/>
  <c r="BG596" i="6" s="1"/>
  <c r="BH596" i="6" s="1"/>
  <c r="AP595" i="6"/>
  <c r="AN595" i="6"/>
  <c r="BC595" i="6" s="1"/>
  <c r="AM595" i="6"/>
  <c r="BA595" i="6" s="1"/>
  <c r="BB595" i="6" s="1"/>
  <c r="BD595" i="6" s="1"/>
  <c r="BE595" i="6" s="1"/>
  <c r="AL595" i="6"/>
  <c r="AK595" i="6"/>
  <c r="AJ595" i="6"/>
  <c r="BF595" i="6" s="1"/>
  <c r="BG595" i="6" s="1"/>
  <c r="BH595" i="6" s="1"/>
  <c r="AN594" i="6"/>
  <c r="BC594" i="6" s="1"/>
  <c r="AM594" i="6"/>
  <c r="BA594" i="6" s="1"/>
  <c r="BB594" i="6" s="1"/>
  <c r="BD594" i="6" s="1"/>
  <c r="BE594" i="6" s="1"/>
  <c r="AL594" i="6"/>
  <c r="AK594" i="6"/>
  <c r="AJ594" i="6"/>
  <c r="AN593" i="6"/>
  <c r="BC593" i="6" s="1"/>
  <c r="BQ593" i="6" s="1"/>
  <c r="AM593" i="6"/>
  <c r="BA593" i="6" s="1"/>
  <c r="BB593" i="6" s="1"/>
  <c r="AL593" i="6"/>
  <c r="AP593" i="6" s="1"/>
  <c r="AK593" i="6"/>
  <c r="AJ593" i="6"/>
  <c r="BF593" i="6" s="1"/>
  <c r="BG593" i="6" s="1"/>
  <c r="BH593" i="6" s="1"/>
  <c r="AN592" i="6"/>
  <c r="BC592" i="6" s="1"/>
  <c r="AM592" i="6"/>
  <c r="BA592" i="6" s="1"/>
  <c r="BB592" i="6" s="1"/>
  <c r="BD592" i="6" s="1"/>
  <c r="BE592" i="6" s="1"/>
  <c r="AL592" i="6"/>
  <c r="AP592" i="6" s="1"/>
  <c r="AK592" i="6"/>
  <c r="AJ592" i="6"/>
  <c r="AN591" i="6"/>
  <c r="BC591" i="6" s="1"/>
  <c r="AM591" i="6"/>
  <c r="BA591" i="6" s="1"/>
  <c r="BB591" i="6" s="1"/>
  <c r="BD591" i="6" s="1"/>
  <c r="BE591" i="6" s="1"/>
  <c r="AL591" i="6"/>
  <c r="AK591" i="6"/>
  <c r="AP591" i="6" s="1"/>
  <c r="AJ591" i="6"/>
  <c r="AN590" i="6"/>
  <c r="BC590" i="6" s="1"/>
  <c r="BQ590" i="6" s="1"/>
  <c r="BS590" i="6" s="1"/>
  <c r="BT590" i="6" s="1"/>
  <c r="AM590" i="6"/>
  <c r="BA590" i="6" s="1"/>
  <c r="BB590" i="6" s="1"/>
  <c r="AL590" i="6"/>
  <c r="AK590" i="6"/>
  <c r="AJ590" i="6"/>
  <c r="AN589" i="6"/>
  <c r="BC589" i="6" s="1"/>
  <c r="AM589" i="6"/>
  <c r="BA589" i="6" s="1"/>
  <c r="BB589" i="6" s="1"/>
  <c r="BD589" i="6" s="1"/>
  <c r="BE589" i="6" s="1"/>
  <c r="AL589" i="6"/>
  <c r="AK589" i="6"/>
  <c r="AJ589" i="6"/>
  <c r="AN588" i="6"/>
  <c r="BC588" i="6" s="1"/>
  <c r="BQ588" i="6" s="1"/>
  <c r="AM588" i="6"/>
  <c r="BA588" i="6" s="1"/>
  <c r="BB588" i="6" s="1"/>
  <c r="AL588" i="6"/>
  <c r="AK588" i="6"/>
  <c r="AJ588" i="6"/>
  <c r="BF588" i="6" s="1"/>
  <c r="BG588" i="6" s="1"/>
  <c r="BH588" i="6" s="1"/>
  <c r="AN587" i="6"/>
  <c r="BC587" i="6" s="1"/>
  <c r="BQ587" i="6" s="1"/>
  <c r="BS587" i="6" s="1"/>
  <c r="BT587" i="6" s="1"/>
  <c r="AM587" i="6"/>
  <c r="BA587" i="6" s="1"/>
  <c r="BB587" i="6" s="1"/>
  <c r="AL587" i="6"/>
  <c r="AK587" i="6"/>
  <c r="AJ587" i="6"/>
  <c r="AN586" i="6"/>
  <c r="BC586" i="6" s="1"/>
  <c r="BQ586" i="6" s="1"/>
  <c r="BS586" i="6" s="1"/>
  <c r="BT586" i="6" s="1"/>
  <c r="AM586" i="6"/>
  <c r="BA586" i="6" s="1"/>
  <c r="BB586" i="6" s="1"/>
  <c r="AL586" i="6"/>
  <c r="AK586" i="6"/>
  <c r="AJ586" i="6"/>
  <c r="AP585" i="6"/>
  <c r="AN585" i="6"/>
  <c r="BC585" i="6" s="1"/>
  <c r="BQ585" i="6" s="1"/>
  <c r="BS585" i="6" s="1"/>
  <c r="BT585" i="6" s="1"/>
  <c r="AM585" i="6"/>
  <c r="BA585" i="6" s="1"/>
  <c r="BB585" i="6" s="1"/>
  <c r="AL585" i="6"/>
  <c r="AK585" i="6"/>
  <c r="AJ585" i="6"/>
  <c r="BF585" i="6" s="1"/>
  <c r="BG585" i="6" s="1"/>
  <c r="BH585" i="6" s="1"/>
  <c r="AN584" i="6"/>
  <c r="BC584" i="6" s="1"/>
  <c r="BQ584" i="6" s="1"/>
  <c r="AM584" i="6"/>
  <c r="BA584" i="6" s="1"/>
  <c r="BB584" i="6" s="1"/>
  <c r="AL584" i="6"/>
  <c r="AK584" i="6"/>
  <c r="AJ584" i="6"/>
  <c r="BF584" i="6" s="1"/>
  <c r="BG584" i="6" s="1"/>
  <c r="BH584" i="6" s="1"/>
  <c r="AN583" i="6"/>
  <c r="BC583" i="6" s="1"/>
  <c r="AM583" i="6"/>
  <c r="BA583" i="6" s="1"/>
  <c r="BB583" i="6" s="1"/>
  <c r="BD583" i="6" s="1"/>
  <c r="BE583" i="6" s="1"/>
  <c r="AL583" i="6"/>
  <c r="AK583" i="6"/>
  <c r="AJ583" i="6"/>
  <c r="AP582" i="6"/>
  <c r="AN582" i="6"/>
  <c r="BC582" i="6" s="1"/>
  <c r="BQ582" i="6" s="1"/>
  <c r="AM582" i="6"/>
  <c r="BA582" i="6" s="1"/>
  <c r="BB582" i="6" s="1"/>
  <c r="AL582" i="6"/>
  <c r="AK582" i="6"/>
  <c r="AJ582" i="6"/>
  <c r="BF582" i="6" s="1"/>
  <c r="BG582" i="6" s="1"/>
  <c r="BH582" i="6" s="1"/>
  <c r="AN581" i="6"/>
  <c r="BC581" i="6" s="1"/>
  <c r="BQ581" i="6" s="1"/>
  <c r="BS581" i="6" s="1"/>
  <c r="BT581" i="6" s="1"/>
  <c r="AM581" i="6"/>
  <c r="BA581" i="6" s="1"/>
  <c r="BB581" i="6" s="1"/>
  <c r="AL581" i="6"/>
  <c r="AK581" i="6"/>
  <c r="AJ581" i="6"/>
  <c r="AP580" i="6"/>
  <c r="AN580" i="6"/>
  <c r="BC580" i="6" s="1"/>
  <c r="AM580" i="6"/>
  <c r="BA580" i="6" s="1"/>
  <c r="BB580" i="6" s="1"/>
  <c r="BD580" i="6" s="1"/>
  <c r="BE580" i="6" s="1"/>
  <c r="AL580" i="6"/>
  <c r="AK580" i="6"/>
  <c r="AJ580" i="6"/>
  <c r="BF580" i="6" s="1"/>
  <c r="BG580" i="6" s="1"/>
  <c r="BH580" i="6" s="1"/>
  <c r="AN579" i="6"/>
  <c r="BC579" i="6" s="1"/>
  <c r="BQ579" i="6" s="1"/>
  <c r="BS579" i="6" s="1"/>
  <c r="BT579" i="6" s="1"/>
  <c r="AM579" i="6"/>
  <c r="BA579" i="6" s="1"/>
  <c r="BB579" i="6" s="1"/>
  <c r="AL579" i="6"/>
  <c r="AK579" i="6"/>
  <c r="AJ579" i="6"/>
  <c r="AN578" i="6"/>
  <c r="BC578" i="6" s="1"/>
  <c r="AM578" i="6"/>
  <c r="BA578" i="6" s="1"/>
  <c r="BB578" i="6" s="1"/>
  <c r="BD578" i="6" s="1"/>
  <c r="BE578" i="6" s="1"/>
  <c r="AL578" i="6"/>
  <c r="AK578" i="6"/>
  <c r="AJ578" i="6"/>
  <c r="AP577" i="6"/>
  <c r="AN577" i="6"/>
  <c r="BC577" i="6" s="1"/>
  <c r="BQ577" i="6" s="1"/>
  <c r="AM577" i="6"/>
  <c r="BA577" i="6" s="1"/>
  <c r="BB577" i="6" s="1"/>
  <c r="AL577" i="6"/>
  <c r="AK577" i="6"/>
  <c r="AJ577" i="6"/>
  <c r="AN576" i="6"/>
  <c r="BC576" i="6" s="1"/>
  <c r="BQ576" i="6" s="1"/>
  <c r="BS576" i="6" s="1"/>
  <c r="BT576" i="6" s="1"/>
  <c r="AM576" i="6"/>
  <c r="BA576" i="6" s="1"/>
  <c r="BB576" i="6" s="1"/>
  <c r="AL576" i="6"/>
  <c r="AK576" i="6"/>
  <c r="AJ576" i="6"/>
  <c r="AN575" i="6"/>
  <c r="BC575" i="6" s="1"/>
  <c r="AM575" i="6"/>
  <c r="BA575" i="6" s="1"/>
  <c r="BB575" i="6" s="1"/>
  <c r="BD575" i="6" s="1"/>
  <c r="BE575" i="6" s="1"/>
  <c r="AL575" i="6"/>
  <c r="AK575" i="6"/>
  <c r="AJ575" i="6"/>
  <c r="AN574" i="6"/>
  <c r="BC574" i="6" s="1"/>
  <c r="AM574" i="6"/>
  <c r="BA574" i="6" s="1"/>
  <c r="BB574" i="6" s="1"/>
  <c r="BD574" i="6" s="1"/>
  <c r="BE574" i="6" s="1"/>
  <c r="AL574" i="6"/>
  <c r="AK574" i="6"/>
  <c r="AJ574" i="6"/>
  <c r="BF574" i="6" s="1"/>
  <c r="BG574" i="6" s="1"/>
  <c r="BH574" i="6" s="1"/>
  <c r="AN573" i="6"/>
  <c r="BC573" i="6" s="1"/>
  <c r="BQ573" i="6" s="1"/>
  <c r="AM573" i="6"/>
  <c r="BA573" i="6" s="1"/>
  <c r="BB573" i="6" s="1"/>
  <c r="AL573" i="6"/>
  <c r="AK573" i="6"/>
  <c r="AJ573" i="6"/>
  <c r="AN572" i="6"/>
  <c r="BC572" i="6" s="1"/>
  <c r="BQ572" i="6" s="1"/>
  <c r="AM572" i="6"/>
  <c r="BA572" i="6" s="1"/>
  <c r="BB572" i="6" s="1"/>
  <c r="AL572" i="6"/>
  <c r="AK572" i="6"/>
  <c r="AJ572" i="6"/>
  <c r="AN571" i="6"/>
  <c r="BC571" i="6" s="1"/>
  <c r="AM571" i="6"/>
  <c r="BA571" i="6" s="1"/>
  <c r="BB571" i="6" s="1"/>
  <c r="BD571" i="6" s="1"/>
  <c r="BE571" i="6" s="1"/>
  <c r="AL571" i="6"/>
  <c r="AK571" i="6"/>
  <c r="AJ571" i="6"/>
  <c r="AN570" i="6"/>
  <c r="BC570" i="6" s="1"/>
  <c r="BQ570" i="6" s="1"/>
  <c r="AM570" i="6"/>
  <c r="BA570" i="6" s="1"/>
  <c r="BB570" i="6" s="1"/>
  <c r="AL570" i="6"/>
  <c r="AK570" i="6"/>
  <c r="AJ570" i="6"/>
  <c r="AN569" i="6"/>
  <c r="BC569" i="6" s="1"/>
  <c r="BQ569" i="6" s="1"/>
  <c r="BS569" i="6" s="1"/>
  <c r="BT569" i="6" s="1"/>
  <c r="AM569" i="6"/>
  <c r="BA569" i="6" s="1"/>
  <c r="BB569" i="6" s="1"/>
  <c r="AL569" i="6"/>
  <c r="AK569" i="6"/>
  <c r="AJ569" i="6"/>
  <c r="AN568" i="6"/>
  <c r="BC568" i="6" s="1"/>
  <c r="AM568" i="6"/>
  <c r="BA568" i="6" s="1"/>
  <c r="BB568" i="6" s="1"/>
  <c r="BD568" i="6" s="1"/>
  <c r="BE568" i="6" s="1"/>
  <c r="AL568" i="6"/>
  <c r="AK568" i="6"/>
  <c r="AJ568" i="6"/>
  <c r="AP567" i="6"/>
  <c r="AN567" i="6"/>
  <c r="BC567" i="6" s="1"/>
  <c r="BQ567" i="6" s="1"/>
  <c r="AM567" i="6"/>
  <c r="BA567" i="6" s="1"/>
  <c r="BB567" i="6" s="1"/>
  <c r="AL567" i="6"/>
  <c r="AK567" i="6"/>
  <c r="AJ567" i="6"/>
  <c r="BF567" i="6" s="1"/>
  <c r="BG567" i="6" s="1"/>
  <c r="BH567" i="6" s="1"/>
  <c r="AN566" i="6"/>
  <c r="BC566" i="6" s="1"/>
  <c r="BQ566" i="6" s="1"/>
  <c r="BS566" i="6" s="1"/>
  <c r="BT566" i="6" s="1"/>
  <c r="AM566" i="6"/>
  <c r="BA566" i="6" s="1"/>
  <c r="BB566" i="6" s="1"/>
  <c r="AL566" i="6"/>
  <c r="AK566" i="6"/>
  <c r="AJ566" i="6"/>
  <c r="AN565" i="6"/>
  <c r="BC565" i="6" s="1"/>
  <c r="BQ565" i="6" s="1"/>
  <c r="AM565" i="6"/>
  <c r="BA565" i="6" s="1"/>
  <c r="BB565" i="6" s="1"/>
  <c r="AL565" i="6"/>
  <c r="AP565" i="6" s="1"/>
  <c r="AK565" i="6"/>
  <c r="AJ565" i="6"/>
  <c r="AP564" i="6"/>
  <c r="AN564" i="6"/>
  <c r="BC564" i="6" s="1"/>
  <c r="BQ564" i="6" s="1"/>
  <c r="BS564" i="6" s="1"/>
  <c r="BT564" i="6" s="1"/>
  <c r="AM564" i="6"/>
  <c r="BA564" i="6" s="1"/>
  <c r="BB564" i="6" s="1"/>
  <c r="AL564" i="6"/>
  <c r="AK564" i="6"/>
  <c r="AJ564" i="6"/>
  <c r="BF564" i="6" s="1"/>
  <c r="BG564" i="6" s="1"/>
  <c r="BH564" i="6" s="1"/>
  <c r="AN563" i="6"/>
  <c r="BC563" i="6" s="1"/>
  <c r="AM563" i="6"/>
  <c r="BA563" i="6" s="1"/>
  <c r="BB563" i="6" s="1"/>
  <c r="BD563" i="6" s="1"/>
  <c r="BE563" i="6" s="1"/>
  <c r="AL563" i="6"/>
  <c r="AP563" i="6" s="1"/>
  <c r="AK563" i="6"/>
  <c r="AJ563" i="6"/>
  <c r="BF563" i="6" s="1"/>
  <c r="BG563" i="6" s="1"/>
  <c r="BH563" i="6" s="1"/>
  <c r="AN562" i="6"/>
  <c r="BC562" i="6" s="1"/>
  <c r="BQ562" i="6" s="1"/>
  <c r="BS562" i="6" s="1"/>
  <c r="BT562" i="6" s="1"/>
  <c r="AM562" i="6"/>
  <c r="BA562" i="6" s="1"/>
  <c r="BB562" i="6" s="1"/>
  <c r="AL562" i="6"/>
  <c r="AK562" i="6"/>
  <c r="AP562" i="6" s="1"/>
  <c r="AJ562" i="6"/>
  <c r="AN561" i="6"/>
  <c r="BC561" i="6" s="1"/>
  <c r="AM561" i="6"/>
  <c r="BA561" i="6" s="1"/>
  <c r="BB561" i="6" s="1"/>
  <c r="BD561" i="6" s="1"/>
  <c r="BE561" i="6" s="1"/>
  <c r="AL561" i="6"/>
  <c r="AP561" i="6" s="1"/>
  <c r="AK561" i="6"/>
  <c r="AJ561" i="6"/>
  <c r="AN560" i="6"/>
  <c r="BC560" i="6" s="1"/>
  <c r="AM560" i="6"/>
  <c r="BA560" i="6" s="1"/>
  <c r="BB560" i="6" s="1"/>
  <c r="BD560" i="6" s="1"/>
  <c r="BE560" i="6" s="1"/>
  <c r="AL560" i="6"/>
  <c r="AK560" i="6"/>
  <c r="AP560" i="6" s="1"/>
  <c r="AJ560" i="6"/>
  <c r="AN559" i="6"/>
  <c r="BC559" i="6" s="1"/>
  <c r="BQ559" i="6" s="1"/>
  <c r="AM559" i="6"/>
  <c r="BA559" i="6" s="1"/>
  <c r="BB559" i="6" s="1"/>
  <c r="AL559" i="6"/>
  <c r="AK559" i="6"/>
  <c r="AJ559" i="6"/>
  <c r="AN558" i="6"/>
  <c r="BC558" i="6" s="1"/>
  <c r="BQ558" i="6" s="1"/>
  <c r="BS558" i="6" s="1"/>
  <c r="BT558" i="6" s="1"/>
  <c r="AM558" i="6"/>
  <c r="BA558" i="6" s="1"/>
  <c r="BB558" i="6" s="1"/>
  <c r="AL558" i="6"/>
  <c r="AK558" i="6"/>
  <c r="AJ558" i="6"/>
  <c r="AN557" i="6"/>
  <c r="BC557" i="6" s="1"/>
  <c r="BQ557" i="6" s="1"/>
  <c r="AM557" i="6"/>
  <c r="BA557" i="6" s="1"/>
  <c r="BB557" i="6" s="1"/>
  <c r="AL557" i="6"/>
  <c r="AK557" i="6"/>
  <c r="AP557" i="6" s="1"/>
  <c r="AJ557" i="6"/>
  <c r="AN556" i="6"/>
  <c r="BC556" i="6" s="1"/>
  <c r="BQ556" i="6" s="1"/>
  <c r="AM556" i="6"/>
  <c r="BA556" i="6" s="1"/>
  <c r="BB556" i="6" s="1"/>
  <c r="AL556" i="6"/>
  <c r="AK556" i="6"/>
  <c r="AJ556" i="6"/>
  <c r="AN555" i="6"/>
  <c r="BC555" i="6" s="1"/>
  <c r="BQ555" i="6" s="1"/>
  <c r="BS555" i="6" s="1"/>
  <c r="BT555" i="6" s="1"/>
  <c r="AM555" i="6"/>
  <c r="BA555" i="6" s="1"/>
  <c r="BB555" i="6" s="1"/>
  <c r="AL555" i="6"/>
  <c r="AK555" i="6"/>
  <c r="AJ555" i="6"/>
  <c r="AN554" i="6"/>
  <c r="BC554" i="6" s="1"/>
  <c r="BQ554" i="6" s="1"/>
  <c r="AM554" i="6"/>
  <c r="BA554" i="6" s="1"/>
  <c r="BB554" i="6" s="1"/>
  <c r="AL554" i="6"/>
  <c r="AK554" i="6"/>
  <c r="AJ554" i="6"/>
  <c r="AN553" i="6"/>
  <c r="BC553" i="6" s="1"/>
  <c r="BQ553" i="6" s="1"/>
  <c r="BS553" i="6" s="1"/>
  <c r="BT553" i="6" s="1"/>
  <c r="AM553" i="6"/>
  <c r="BA553" i="6" s="1"/>
  <c r="AL553" i="6"/>
  <c r="AK553" i="6"/>
  <c r="AJ553" i="6"/>
  <c r="AN552" i="6"/>
  <c r="BC552" i="6" s="1"/>
  <c r="BQ552" i="6" s="1"/>
  <c r="AM552" i="6"/>
  <c r="BA552" i="6" s="1"/>
  <c r="BB552" i="6" s="1"/>
  <c r="AL552" i="6"/>
  <c r="AK552" i="6"/>
  <c r="AP552" i="6" s="1"/>
  <c r="AJ552" i="6"/>
  <c r="AN551" i="6"/>
  <c r="BC551" i="6" s="1"/>
  <c r="BQ551" i="6" s="1"/>
  <c r="BS551" i="6" s="1"/>
  <c r="BT551" i="6" s="1"/>
  <c r="AM551" i="6"/>
  <c r="BA551" i="6" s="1"/>
  <c r="BB551" i="6" s="1"/>
  <c r="AL551" i="6"/>
  <c r="AK551" i="6"/>
  <c r="AJ551" i="6"/>
  <c r="AN550" i="6"/>
  <c r="BC550" i="6" s="1"/>
  <c r="AM550" i="6"/>
  <c r="BA550" i="6" s="1"/>
  <c r="BB550" i="6" s="1"/>
  <c r="BD550" i="6" s="1"/>
  <c r="BE550" i="6" s="1"/>
  <c r="AL550" i="6"/>
  <c r="AK550" i="6"/>
  <c r="AJ550" i="6"/>
  <c r="AN549" i="6"/>
  <c r="BC549" i="6" s="1"/>
  <c r="AM549" i="6"/>
  <c r="BA549" i="6" s="1"/>
  <c r="BB549" i="6" s="1"/>
  <c r="BD549" i="6" s="1"/>
  <c r="BE549" i="6" s="1"/>
  <c r="AL549" i="6"/>
  <c r="AK549" i="6"/>
  <c r="AP549" i="6" s="1"/>
  <c r="AJ549" i="6"/>
  <c r="AN548" i="6"/>
  <c r="BC548" i="6" s="1"/>
  <c r="BQ548" i="6" s="1"/>
  <c r="BS548" i="6" s="1"/>
  <c r="BT548" i="6" s="1"/>
  <c r="AM548" i="6"/>
  <c r="BA548" i="6" s="1"/>
  <c r="BB548" i="6" s="1"/>
  <c r="AL548" i="6"/>
  <c r="AK548" i="6"/>
  <c r="AJ548" i="6"/>
  <c r="AN547" i="6"/>
  <c r="BC547" i="6" s="1"/>
  <c r="BQ547" i="6" s="1"/>
  <c r="AM547" i="6"/>
  <c r="BA547" i="6" s="1"/>
  <c r="BB547" i="6" s="1"/>
  <c r="AL547" i="6"/>
  <c r="AP547" i="6" s="1"/>
  <c r="AK547" i="6"/>
  <c r="AJ547" i="6"/>
  <c r="BF547" i="6" s="1"/>
  <c r="BG547" i="6" s="1"/>
  <c r="BH547" i="6" s="1"/>
  <c r="AN546" i="6"/>
  <c r="BC546" i="6" s="1"/>
  <c r="BQ546" i="6" s="1"/>
  <c r="AM546" i="6"/>
  <c r="BA546" i="6" s="1"/>
  <c r="BB546" i="6" s="1"/>
  <c r="AL546" i="6"/>
  <c r="AK546" i="6"/>
  <c r="AJ546" i="6"/>
  <c r="AN545" i="6"/>
  <c r="BC545" i="6" s="1"/>
  <c r="AM545" i="6"/>
  <c r="BA545" i="6" s="1"/>
  <c r="BB545" i="6" s="1"/>
  <c r="BD545" i="6" s="1"/>
  <c r="BE545" i="6" s="1"/>
  <c r="AL545" i="6"/>
  <c r="AK545" i="6"/>
  <c r="AJ545" i="6"/>
  <c r="AN544" i="6"/>
  <c r="BC544" i="6" s="1"/>
  <c r="AM544" i="6"/>
  <c r="AL544" i="6"/>
  <c r="AK544" i="6"/>
  <c r="AJ544" i="6"/>
  <c r="AN543" i="6"/>
  <c r="BC543" i="6" s="1"/>
  <c r="BQ543" i="6" s="1"/>
  <c r="AM543" i="6"/>
  <c r="BA543" i="6" s="1"/>
  <c r="BB543" i="6" s="1"/>
  <c r="AL543" i="6"/>
  <c r="AK543" i="6"/>
  <c r="AJ543" i="6"/>
  <c r="AN542" i="6"/>
  <c r="BC542" i="6" s="1"/>
  <c r="BQ542" i="6" s="1"/>
  <c r="AM542" i="6"/>
  <c r="BA542" i="6" s="1"/>
  <c r="BB542" i="6" s="1"/>
  <c r="AL542" i="6"/>
  <c r="AK542" i="6"/>
  <c r="AJ542" i="6"/>
  <c r="AN541" i="6"/>
  <c r="BC541" i="6" s="1"/>
  <c r="BQ541" i="6" s="1"/>
  <c r="AM541" i="6"/>
  <c r="BA541" i="6" s="1"/>
  <c r="BB541" i="6" s="1"/>
  <c r="AL541" i="6"/>
  <c r="AK541" i="6"/>
  <c r="AJ541" i="6"/>
  <c r="AN540" i="6"/>
  <c r="BC540" i="6" s="1"/>
  <c r="BQ540" i="6" s="1"/>
  <c r="BS540" i="6" s="1"/>
  <c r="BT540" i="6" s="1"/>
  <c r="AM540" i="6"/>
  <c r="BA540" i="6" s="1"/>
  <c r="BB540" i="6" s="1"/>
  <c r="AL540" i="6"/>
  <c r="AK540" i="6"/>
  <c r="AJ540" i="6"/>
  <c r="AN539" i="6"/>
  <c r="BC539" i="6" s="1"/>
  <c r="AM539" i="6"/>
  <c r="BA539" i="6" s="1"/>
  <c r="BB539" i="6" s="1"/>
  <c r="BD539" i="6" s="1"/>
  <c r="BE539" i="6" s="1"/>
  <c r="AL539" i="6"/>
  <c r="AK539" i="6"/>
  <c r="AJ539" i="6"/>
  <c r="AN538" i="6"/>
  <c r="BC538" i="6" s="1"/>
  <c r="BQ538" i="6" s="1"/>
  <c r="BS538" i="6" s="1"/>
  <c r="BT538" i="6" s="1"/>
  <c r="AM538" i="6"/>
  <c r="BA538" i="6" s="1"/>
  <c r="BB538" i="6" s="1"/>
  <c r="AL538" i="6"/>
  <c r="AK538" i="6"/>
  <c r="AJ538" i="6"/>
  <c r="AN537" i="6"/>
  <c r="BC537" i="6" s="1"/>
  <c r="AM537" i="6"/>
  <c r="BA537" i="6" s="1"/>
  <c r="BB537" i="6" s="1"/>
  <c r="BD537" i="6" s="1"/>
  <c r="BE537" i="6" s="1"/>
  <c r="AL537" i="6"/>
  <c r="AK537" i="6"/>
  <c r="AJ537" i="6"/>
  <c r="AN536" i="6"/>
  <c r="BC536" i="6" s="1"/>
  <c r="BQ536" i="6" s="1"/>
  <c r="AM536" i="6"/>
  <c r="BA536" i="6" s="1"/>
  <c r="BB536" i="6" s="1"/>
  <c r="AL536" i="6"/>
  <c r="AK536" i="6"/>
  <c r="AJ536" i="6"/>
  <c r="AN535" i="6"/>
  <c r="BC535" i="6" s="1"/>
  <c r="BQ535" i="6" s="1"/>
  <c r="BS535" i="6" s="1"/>
  <c r="BT535" i="6" s="1"/>
  <c r="AM535" i="6"/>
  <c r="BA535" i="6" s="1"/>
  <c r="BB535" i="6" s="1"/>
  <c r="AL535" i="6"/>
  <c r="AK535" i="6"/>
  <c r="AJ535" i="6"/>
  <c r="AN534" i="6"/>
  <c r="BC534" i="6" s="1"/>
  <c r="BQ534" i="6" s="1"/>
  <c r="BS534" i="6" s="1"/>
  <c r="BT534" i="6" s="1"/>
  <c r="AM534" i="6"/>
  <c r="BA534" i="6" s="1"/>
  <c r="BB534" i="6" s="1"/>
  <c r="AL534" i="6"/>
  <c r="AK534" i="6"/>
  <c r="AJ534" i="6"/>
  <c r="AN533" i="6"/>
  <c r="BC533" i="6" s="1"/>
  <c r="BQ533" i="6" s="1"/>
  <c r="BS533" i="6" s="1"/>
  <c r="BT533" i="6" s="1"/>
  <c r="AM533" i="6"/>
  <c r="BA533" i="6" s="1"/>
  <c r="BB533" i="6" s="1"/>
  <c r="AL533" i="6"/>
  <c r="AK533" i="6"/>
  <c r="AJ533" i="6"/>
  <c r="AN532" i="6"/>
  <c r="BC532" i="6" s="1"/>
  <c r="AM532" i="6"/>
  <c r="BA532" i="6" s="1"/>
  <c r="BB532" i="6" s="1"/>
  <c r="BD532" i="6" s="1"/>
  <c r="BE532" i="6" s="1"/>
  <c r="AL532" i="6"/>
  <c r="AK532" i="6"/>
  <c r="AJ532" i="6"/>
  <c r="BF532" i="6" s="1"/>
  <c r="BG532" i="6" s="1"/>
  <c r="BH532" i="6" s="1"/>
  <c r="AN531" i="6"/>
  <c r="BC531" i="6" s="1"/>
  <c r="BQ531" i="6" s="1"/>
  <c r="BS531" i="6" s="1"/>
  <c r="BT531" i="6" s="1"/>
  <c r="AM531" i="6"/>
  <c r="BA531" i="6" s="1"/>
  <c r="BB531" i="6" s="1"/>
  <c r="AL531" i="6"/>
  <c r="AK531" i="6"/>
  <c r="AJ531" i="6"/>
  <c r="AN530" i="6"/>
  <c r="BC530" i="6" s="1"/>
  <c r="AM530" i="6"/>
  <c r="BA530" i="6" s="1"/>
  <c r="BB530" i="6" s="1"/>
  <c r="BD530" i="6" s="1"/>
  <c r="BE530" i="6" s="1"/>
  <c r="AL530" i="6"/>
  <c r="AK530" i="6"/>
  <c r="AJ530" i="6"/>
  <c r="AP529" i="6"/>
  <c r="AN529" i="6"/>
  <c r="BC529" i="6" s="1"/>
  <c r="AM529" i="6"/>
  <c r="BA529" i="6" s="1"/>
  <c r="BB529" i="6" s="1"/>
  <c r="BD529" i="6" s="1"/>
  <c r="BE529" i="6" s="1"/>
  <c r="AL529" i="6"/>
  <c r="AK529" i="6"/>
  <c r="AJ529" i="6"/>
  <c r="BF529" i="6" s="1"/>
  <c r="BG529" i="6" s="1"/>
  <c r="BH529" i="6" s="1"/>
  <c r="AN528" i="6"/>
  <c r="BC528" i="6" s="1"/>
  <c r="BQ528" i="6" s="1"/>
  <c r="BS528" i="6" s="1"/>
  <c r="BT528" i="6" s="1"/>
  <c r="AM528" i="6"/>
  <c r="BA528" i="6" s="1"/>
  <c r="BB528" i="6" s="1"/>
  <c r="AL528" i="6"/>
  <c r="AK528" i="6"/>
  <c r="AJ528" i="6"/>
  <c r="AN527" i="6"/>
  <c r="BC527" i="6" s="1"/>
  <c r="BQ527" i="6" s="1"/>
  <c r="AM527" i="6"/>
  <c r="BA527" i="6" s="1"/>
  <c r="BB527" i="6" s="1"/>
  <c r="AL527" i="6"/>
  <c r="AK527" i="6"/>
  <c r="AJ527" i="6"/>
  <c r="AP526" i="6"/>
  <c r="AN526" i="6"/>
  <c r="BC526" i="6" s="1"/>
  <c r="BQ526" i="6" s="1"/>
  <c r="AM526" i="6"/>
  <c r="BA526" i="6" s="1"/>
  <c r="BB526" i="6" s="1"/>
  <c r="AL526" i="6"/>
  <c r="AK526" i="6"/>
  <c r="AJ526" i="6"/>
  <c r="BF526" i="6" s="1"/>
  <c r="BG526" i="6" s="1"/>
  <c r="BH526" i="6" s="1"/>
  <c r="AN525" i="6"/>
  <c r="BC525" i="6" s="1"/>
  <c r="BQ525" i="6" s="1"/>
  <c r="AM525" i="6"/>
  <c r="BA525" i="6" s="1"/>
  <c r="BB525" i="6" s="1"/>
  <c r="AL525" i="6"/>
  <c r="AK525" i="6"/>
  <c r="AJ525" i="6"/>
  <c r="AN524" i="6"/>
  <c r="BC524" i="6" s="1"/>
  <c r="AM524" i="6"/>
  <c r="BA524" i="6" s="1"/>
  <c r="BB524" i="6" s="1"/>
  <c r="BD524" i="6" s="1"/>
  <c r="BE524" i="6" s="1"/>
  <c r="AL524" i="6"/>
  <c r="AK524" i="6"/>
  <c r="AJ524" i="6"/>
  <c r="BF524" i="6" s="1"/>
  <c r="BG524" i="6" s="1"/>
  <c r="BH524" i="6" s="1"/>
  <c r="AN523" i="6"/>
  <c r="BC523" i="6" s="1"/>
  <c r="BQ523" i="6" s="1"/>
  <c r="AM523" i="6"/>
  <c r="BA523" i="6" s="1"/>
  <c r="BB523" i="6" s="1"/>
  <c r="AL523" i="6"/>
  <c r="AK523" i="6"/>
  <c r="AJ523" i="6"/>
  <c r="AN522" i="6"/>
  <c r="BC522" i="6" s="1"/>
  <c r="AM522" i="6"/>
  <c r="BA522" i="6" s="1"/>
  <c r="BB522" i="6" s="1"/>
  <c r="BD522" i="6" s="1"/>
  <c r="BE522" i="6" s="1"/>
  <c r="AL522" i="6"/>
  <c r="AK522" i="6"/>
  <c r="AJ522" i="6"/>
  <c r="BF522" i="6" s="1"/>
  <c r="BG522" i="6" s="1"/>
  <c r="BH522" i="6" s="1"/>
  <c r="AP521" i="6"/>
  <c r="AN521" i="6"/>
  <c r="BC521" i="6" s="1"/>
  <c r="BQ521" i="6" s="1"/>
  <c r="AM521" i="6"/>
  <c r="BA521" i="6" s="1"/>
  <c r="BB521" i="6" s="1"/>
  <c r="AL521" i="6"/>
  <c r="AK521" i="6"/>
  <c r="AJ521" i="6"/>
  <c r="AN520" i="6"/>
  <c r="BC520" i="6" s="1"/>
  <c r="AM520" i="6"/>
  <c r="BA520" i="6" s="1"/>
  <c r="BB520" i="6" s="1"/>
  <c r="BD520" i="6" s="1"/>
  <c r="BE520" i="6" s="1"/>
  <c r="AL520" i="6"/>
  <c r="AK520" i="6"/>
  <c r="AJ520" i="6"/>
  <c r="AN519" i="6"/>
  <c r="BC519" i="6" s="1"/>
  <c r="BQ519" i="6" s="1"/>
  <c r="AM519" i="6"/>
  <c r="BA519" i="6" s="1"/>
  <c r="BB519" i="6" s="1"/>
  <c r="AL519" i="6"/>
  <c r="AK519" i="6"/>
  <c r="AP519" i="6" s="1"/>
  <c r="AJ519" i="6"/>
  <c r="AN518" i="6"/>
  <c r="BC518" i="6" s="1"/>
  <c r="BQ518" i="6" s="1"/>
  <c r="AM518" i="6"/>
  <c r="BA518" i="6" s="1"/>
  <c r="BB518" i="6" s="1"/>
  <c r="AL518" i="6"/>
  <c r="AK518" i="6"/>
  <c r="AJ518" i="6"/>
  <c r="AN517" i="6"/>
  <c r="BC517" i="6" s="1"/>
  <c r="BQ517" i="6" s="1"/>
  <c r="BS517" i="6" s="1"/>
  <c r="BT517" i="6" s="1"/>
  <c r="AM517" i="6"/>
  <c r="BA517" i="6" s="1"/>
  <c r="BB517" i="6" s="1"/>
  <c r="AL517" i="6"/>
  <c r="AK517" i="6"/>
  <c r="AJ517" i="6"/>
  <c r="AN516" i="6"/>
  <c r="BC516" i="6" s="1"/>
  <c r="BQ516" i="6" s="1"/>
  <c r="BS516" i="6" s="1"/>
  <c r="BT516" i="6" s="1"/>
  <c r="AM516" i="6"/>
  <c r="AL516" i="6"/>
  <c r="AK516" i="6"/>
  <c r="AJ516" i="6"/>
  <c r="BF516" i="6" s="1"/>
  <c r="BG516" i="6" s="1"/>
  <c r="BH516" i="6" s="1"/>
  <c r="AN515" i="6"/>
  <c r="BC515" i="6" s="1"/>
  <c r="AM515" i="6"/>
  <c r="BA515" i="6" s="1"/>
  <c r="BB515" i="6" s="1"/>
  <c r="BD515" i="6" s="1"/>
  <c r="BE515" i="6" s="1"/>
  <c r="AL515" i="6"/>
  <c r="AK515" i="6"/>
  <c r="AJ515" i="6"/>
  <c r="AN514" i="6"/>
  <c r="BC514" i="6" s="1"/>
  <c r="AM514" i="6"/>
  <c r="AL514" i="6"/>
  <c r="AK514" i="6"/>
  <c r="AJ514" i="6"/>
  <c r="BF514" i="6" s="1"/>
  <c r="BG514" i="6" s="1"/>
  <c r="BH514" i="6" s="1"/>
  <c r="AN513" i="6"/>
  <c r="BC513" i="6" s="1"/>
  <c r="BQ513" i="6" s="1"/>
  <c r="AM513" i="6"/>
  <c r="BA513" i="6" s="1"/>
  <c r="BB513" i="6" s="1"/>
  <c r="AL513" i="6"/>
  <c r="AK513" i="6"/>
  <c r="AJ513" i="6"/>
  <c r="AN512" i="6"/>
  <c r="BC512" i="6" s="1"/>
  <c r="AM512" i="6"/>
  <c r="BA512" i="6" s="1"/>
  <c r="BB512" i="6" s="1"/>
  <c r="BD512" i="6" s="1"/>
  <c r="BE512" i="6" s="1"/>
  <c r="AL512" i="6"/>
  <c r="AK512" i="6"/>
  <c r="AJ512" i="6"/>
  <c r="AN511" i="6"/>
  <c r="BC511" i="6" s="1"/>
  <c r="BQ511" i="6" s="1"/>
  <c r="BS511" i="6" s="1"/>
  <c r="BT511" i="6" s="1"/>
  <c r="AM511" i="6"/>
  <c r="BA511" i="6" s="1"/>
  <c r="AL511" i="6"/>
  <c r="AK511" i="6"/>
  <c r="AJ511" i="6"/>
  <c r="AN510" i="6"/>
  <c r="BC510" i="6" s="1"/>
  <c r="AM510" i="6"/>
  <c r="BA510" i="6" s="1"/>
  <c r="BB510" i="6" s="1"/>
  <c r="BD510" i="6" s="1"/>
  <c r="BE510" i="6" s="1"/>
  <c r="AL510" i="6"/>
  <c r="AK510" i="6"/>
  <c r="AJ510" i="6"/>
  <c r="AN509" i="6"/>
  <c r="AM509" i="6"/>
  <c r="BA509" i="6" s="1"/>
  <c r="BB509" i="6" s="1"/>
  <c r="AL509" i="6"/>
  <c r="AK509" i="6"/>
  <c r="AJ509" i="6"/>
  <c r="BF509" i="6" s="1"/>
  <c r="BG509" i="6" s="1"/>
  <c r="BH509" i="6" s="1"/>
  <c r="AN508" i="6"/>
  <c r="BC508" i="6" s="1"/>
  <c r="BQ508" i="6" s="1"/>
  <c r="BS508" i="6" s="1"/>
  <c r="BT508" i="6" s="1"/>
  <c r="AM508" i="6"/>
  <c r="BA508" i="6" s="1"/>
  <c r="BB508" i="6" s="1"/>
  <c r="AL508" i="6"/>
  <c r="AK508" i="6"/>
  <c r="AJ508" i="6"/>
  <c r="AN507" i="6"/>
  <c r="BC507" i="6" s="1"/>
  <c r="AM507" i="6"/>
  <c r="BA507" i="6" s="1"/>
  <c r="BB507" i="6" s="1"/>
  <c r="BD507" i="6" s="1"/>
  <c r="BE507" i="6" s="1"/>
  <c r="AL507" i="6"/>
  <c r="AK507" i="6"/>
  <c r="AJ507" i="6"/>
  <c r="AN506" i="6"/>
  <c r="AM506" i="6"/>
  <c r="BA506" i="6" s="1"/>
  <c r="BB506" i="6" s="1"/>
  <c r="AL506" i="6"/>
  <c r="AK506" i="6"/>
  <c r="AJ506" i="6"/>
  <c r="AN505" i="6"/>
  <c r="BC505" i="6" s="1"/>
  <c r="AM505" i="6"/>
  <c r="BA505" i="6" s="1"/>
  <c r="BB505" i="6" s="1"/>
  <c r="BD505" i="6" s="1"/>
  <c r="BE505" i="6" s="1"/>
  <c r="AL505" i="6"/>
  <c r="AK505" i="6"/>
  <c r="AJ505" i="6"/>
  <c r="AN504" i="6"/>
  <c r="BC504" i="6" s="1"/>
  <c r="AM504" i="6"/>
  <c r="BA504" i="6" s="1"/>
  <c r="BB504" i="6" s="1"/>
  <c r="BD504" i="6" s="1"/>
  <c r="BE504" i="6" s="1"/>
  <c r="AL504" i="6"/>
  <c r="AP504" i="6" s="1"/>
  <c r="AK504" i="6"/>
  <c r="AJ504" i="6"/>
  <c r="AN503" i="6"/>
  <c r="BC503" i="6" s="1"/>
  <c r="BQ503" i="6" s="1"/>
  <c r="BS503" i="6" s="1"/>
  <c r="BT503" i="6" s="1"/>
  <c r="AM503" i="6"/>
  <c r="BA503" i="6" s="1"/>
  <c r="BB503" i="6" s="1"/>
  <c r="AL503" i="6"/>
  <c r="AK503" i="6"/>
  <c r="AJ503" i="6"/>
  <c r="AN502" i="6"/>
  <c r="BC502" i="6" s="1"/>
  <c r="BQ502" i="6" s="1"/>
  <c r="AM502" i="6"/>
  <c r="BA502" i="6" s="1"/>
  <c r="BB502" i="6" s="1"/>
  <c r="BD502" i="6" s="1"/>
  <c r="BE502" i="6" s="1"/>
  <c r="AL502" i="6"/>
  <c r="AK502" i="6"/>
  <c r="AJ502" i="6"/>
  <c r="AN501" i="6"/>
  <c r="BC501" i="6" s="1"/>
  <c r="BQ501" i="6" s="1"/>
  <c r="AM501" i="6"/>
  <c r="BA501" i="6" s="1"/>
  <c r="BB501" i="6" s="1"/>
  <c r="AL501" i="6"/>
  <c r="AP501" i="6" s="1"/>
  <c r="AK501" i="6"/>
  <c r="AJ501" i="6"/>
  <c r="BF501" i="6" s="1"/>
  <c r="BG501" i="6" s="1"/>
  <c r="BH501" i="6" s="1"/>
  <c r="AN500" i="6"/>
  <c r="BC500" i="6" s="1"/>
  <c r="BQ500" i="6" s="1"/>
  <c r="BS500" i="6" s="1"/>
  <c r="BT500" i="6" s="1"/>
  <c r="AM500" i="6"/>
  <c r="BA500" i="6" s="1"/>
  <c r="BB500" i="6" s="1"/>
  <c r="AL500" i="6"/>
  <c r="AK500" i="6"/>
  <c r="AJ500" i="6"/>
  <c r="AN499" i="6"/>
  <c r="BC499" i="6" s="1"/>
  <c r="BQ499" i="6" s="1"/>
  <c r="BS499" i="6" s="1"/>
  <c r="BT499" i="6" s="1"/>
  <c r="AM499" i="6"/>
  <c r="BA499" i="6" s="1"/>
  <c r="BB499" i="6" s="1"/>
  <c r="AL499" i="6"/>
  <c r="AK499" i="6"/>
  <c r="AJ499" i="6"/>
  <c r="AN498" i="6"/>
  <c r="BC498" i="6" s="1"/>
  <c r="BQ498" i="6" s="1"/>
  <c r="AM498" i="6"/>
  <c r="BA498" i="6" s="1"/>
  <c r="BB498" i="6" s="1"/>
  <c r="AL498" i="6"/>
  <c r="AK498" i="6"/>
  <c r="AJ498" i="6"/>
  <c r="AN497" i="6"/>
  <c r="BC497" i="6" s="1"/>
  <c r="BQ497" i="6" s="1"/>
  <c r="AM497" i="6"/>
  <c r="BA497" i="6" s="1"/>
  <c r="BB497" i="6" s="1"/>
  <c r="AL497" i="6"/>
  <c r="AK497" i="6"/>
  <c r="AJ497" i="6"/>
  <c r="AN496" i="6"/>
  <c r="BC496" i="6" s="1"/>
  <c r="BQ496" i="6" s="1"/>
  <c r="AM496" i="6"/>
  <c r="BA496" i="6" s="1"/>
  <c r="BB496" i="6" s="1"/>
  <c r="AL496" i="6"/>
  <c r="AK496" i="6"/>
  <c r="AJ496" i="6"/>
  <c r="AN495" i="6"/>
  <c r="BC495" i="6" s="1"/>
  <c r="BQ495" i="6" s="1"/>
  <c r="BS495" i="6" s="1"/>
  <c r="BT495" i="6" s="1"/>
  <c r="AM495" i="6"/>
  <c r="BA495" i="6" s="1"/>
  <c r="BB495" i="6" s="1"/>
  <c r="AL495" i="6"/>
  <c r="AK495" i="6"/>
  <c r="AJ495" i="6"/>
  <c r="AP494" i="6"/>
  <c r="AN494" i="6"/>
  <c r="BC494" i="6" s="1"/>
  <c r="AM494" i="6"/>
  <c r="BA494" i="6" s="1"/>
  <c r="BB494" i="6" s="1"/>
  <c r="BD494" i="6" s="1"/>
  <c r="BE494" i="6" s="1"/>
  <c r="AL494" i="6"/>
  <c r="AK494" i="6"/>
  <c r="AJ494" i="6"/>
  <c r="AN493" i="6"/>
  <c r="BC493" i="6" s="1"/>
  <c r="BQ493" i="6" s="1"/>
  <c r="AM493" i="6"/>
  <c r="BA493" i="6" s="1"/>
  <c r="BB493" i="6" s="1"/>
  <c r="AL493" i="6"/>
  <c r="AK493" i="6"/>
  <c r="AJ493" i="6"/>
  <c r="AN492" i="6"/>
  <c r="BC492" i="6" s="1"/>
  <c r="AM492" i="6"/>
  <c r="BA492" i="6" s="1"/>
  <c r="BB492" i="6" s="1"/>
  <c r="BD492" i="6" s="1"/>
  <c r="BE492" i="6" s="1"/>
  <c r="AL492" i="6"/>
  <c r="AK492" i="6"/>
  <c r="AJ492" i="6"/>
  <c r="AN491" i="6"/>
  <c r="BC491" i="6" s="1"/>
  <c r="BQ491" i="6" s="1"/>
  <c r="AM491" i="6"/>
  <c r="BA491" i="6" s="1"/>
  <c r="BB491" i="6" s="1"/>
  <c r="AL491" i="6"/>
  <c r="AK491" i="6"/>
  <c r="AJ491" i="6"/>
  <c r="AN490" i="6"/>
  <c r="BC490" i="6" s="1"/>
  <c r="AM490" i="6"/>
  <c r="BA490" i="6" s="1"/>
  <c r="BB490" i="6" s="1"/>
  <c r="BD490" i="6" s="1"/>
  <c r="BE490" i="6" s="1"/>
  <c r="AL490" i="6"/>
  <c r="AK490" i="6"/>
  <c r="AJ490" i="6"/>
  <c r="AN489" i="6"/>
  <c r="BC489" i="6" s="1"/>
  <c r="AM489" i="6"/>
  <c r="BA489" i="6" s="1"/>
  <c r="BB489" i="6" s="1"/>
  <c r="BD489" i="6" s="1"/>
  <c r="BE489" i="6" s="1"/>
  <c r="AL489" i="6"/>
  <c r="AK489" i="6"/>
  <c r="AJ489" i="6"/>
  <c r="AN488" i="6"/>
  <c r="BC488" i="6" s="1"/>
  <c r="BQ488" i="6" s="1"/>
  <c r="AM488" i="6"/>
  <c r="BA488" i="6" s="1"/>
  <c r="BB488" i="6" s="1"/>
  <c r="AL488" i="6"/>
  <c r="AK488" i="6"/>
  <c r="AJ488" i="6"/>
  <c r="AP487" i="6"/>
  <c r="AN487" i="6"/>
  <c r="BC487" i="6" s="1"/>
  <c r="BQ487" i="6" s="1"/>
  <c r="AM487" i="6"/>
  <c r="BA487" i="6" s="1"/>
  <c r="BB487" i="6" s="1"/>
  <c r="AL487" i="6"/>
  <c r="AK487" i="6"/>
  <c r="AJ487" i="6"/>
  <c r="AN486" i="6"/>
  <c r="BC486" i="6" s="1"/>
  <c r="BQ486" i="6" s="1"/>
  <c r="AM486" i="6"/>
  <c r="BA486" i="6" s="1"/>
  <c r="BB486" i="6" s="1"/>
  <c r="AL486" i="6"/>
  <c r="AK486" i="6"/>
  <c r="AP486" i="6" s="1"/>
  <c r="AJ486" i="6"/>
  <c r="AN485" i="6"/>
  <c r="BC485" i="6" s="1"/>
  <c r="BQ485" i="6" s="1"/>
  <c r="AM485" i="6"/>
  <c r="BA485" i="6" s="1"/>
  <c r="BB485" i="6" s="1"/>
  <c r="AL485" i="6"/>
  <c r="AK485" i="6"/>
  <c r="AJ485" i="6"/>
  <c r="AN484" i="6"/>
  <c r="BC484" i="6" s="1"/>
  <c r="AM484" i="6"/>
  <c r="BA484" i="6" s="1"/>
  <c r="BB484" i="6" s="1"/>
  <c r="BD484" i="6" s="1"/>
  <c r="BE484" i="6" s="1"/>
  <c r="AL484" i="6"/>
  <c r="AK484" i="6"/>
  <c r="AP484" i="6" s="1"/>
  <c r="AJ484" i="6"/>
  <c r="AN483" i="6"/>
  <c r="BC483" i="6" s="1"/>
  <c r="BQ483" i="6" s="1"/>
  <c r="AM483" i="6"/>
  <c r="BA483" i="6" s="1"/>
  <c r="BB483" i="6" s="1"/>
  <c r="AL483" i="6"/>
  <c r="AK483" i="6"/>
  <c r="AJ483" i="6"/>
  <c r="AP482" i="6"/>
  <c r="AN482" i="6"/>
  <c r="BC482" i="6" s="1"/>
  <c r="BQ482" i="6" s="1"/>
  <c r="AM482" i="6"/>
  <c r="BA482" i="6" s="1"/>
  <c r="BB482" i="6" s="1"/>
  <c r="AL482" i="6"/>
  <c r="AK482" i="6"/>
  <c r="AJ482" i="6"/>
  <c r="AN481" i="6"/>
  <c r="BC481" i="6" s="1"/>
  <c r="BQ481" i="6" s="1"/>
  <c r="AM481" i="6"/>
  <c r="BA481" i="6" s="1"/>
  <c r="BB481" i="6" s="1"/>
  <c r="AL481" i="6"/>
  <c r="AK481" i="6"/>
  <c r="AJ481" i="6"/>
  <c r="AN480" i="6"/>
  <c r="BC480" i="6" s="1"/>
  <c r="AM480" i="6"/>
  <c r="BA480" i="6" s="1"/>
  <c r="BB480" i="6" s="1"/>
  <c r="BD480" i="6" s="1"/>
  <c r="BE480" i="6" s="1"/>
  <c r="AL480" i="6"/>
  <c r="AK480" i="6"/>
  <c r="AJ480" i="6"/>
  <c r="AP479" i="6"/>
  <c r="AN479" i="6"/>
  <c r="BC479" i="6" s="1"/>
  <c r="BQ479" i="6" s="1"/>
  <c r="BS479" i="6" s="1"/>
  <c r="BT479" i="6" s="1"/>
  <c r="AM479" i="6"/>
  <c r="BA479" i="6" s="1"/>
  <c r="BB479" i="6" s="1"/>
  <c r="AL479" i="6"/>
  <c r="AK479" i="6"/>
  <c r="AJ479" i="6"/>
  <c r="BF479" i="6" s="1"/>
  <c r="BG479" i="6" s="1"/>
  <c r="BH479" i="6" s="1"/>
  <c r="AN478" i="6"/>
  <c r="BC478" i="6" s="1"/>
  <c r="BQ478" i="6" s="1"/>
  <c r="AM478" i="6"/>
  <c r="BA478" i="6" s="1"/>
  <c r="BB478" i="6" s="1"/>
  <c r="AL478" i="6"/>
  <c r="AK478" i="6"/>
  <c r="AJ478" i="6"/>
  <c r="AN477" i="6"/>
  <c r="BC477" i="6" s="1"/>
  <c r="AM477" i="6"/>
  <c r="BA477" i="6" s="1"/>
  <c r="BB477" i="6" s="1"/>
  <c r="BD477" i="6" s="1"/>
  <c r="BE477" i="6" s="1"/>
  <c r="AL477" i="6"/>
  <c r="AK477" i="6"/>
  <c r="AJ477" i="6"/>
  <c r="BF477" i="6" s="1"/>
  <c r="BG477" i="6" s="1"/>
  <c r="BH477" i="6" s="1"/>
  <c r="AN476" i="6"/>
  <c r="BC476" i="6" s="1"/>
  <c r="BQ476" i="6" s="1"/>
  <c r="BS476" i="6" s="1"/>
  <c r="BT476" i="6" s="1"/>
  <c r="AM476" i="6"/>
  <c r="BA476" i="6" s="1"/>
  <c r="BB476" i="6" s="1"/>
  <c r="AL476" i="6"/>
  <c r="AK476" i="6"/>
  <c r="AJ476" i="6"/>
  <c r="AN475" i="6"/>
  <c r="BC475" i="6" s="1"/>
  <c r="AM475" i="6"/>
  <c r="BA475" i="6" s="1"/>
  <c r="BB475" i="6" s="1"/>
  <c r="BD475" i="6" s="1"/>
  <c r="BE475" i="6" s="1"/>
  <c r="AL475" i="6"/>
  <c r="AK475" i="6"/>
  <c r="AJ475" i="6"/>
  <c r="AN474" i="6"/>
  <c r="BC474" i="6" s="1"/>
  <c r="BQ474" i="6" s="1"/>
  <c r="AM474" i="6"/>
  <c r="BA474" i="6" s="1"/>
  <c r="BB474" i="6" s="1"/>
  <c r="AL474" i="6"/>
  <c r="AK474" i="6"/>
  <c r="AJ474" i="6"/>
  <c r="AN473" i="6"/>
  <c r="BC473" i="6" s="1"/>
  <c r="BQ473" i="6" s="1"/>
  <c r="AM473" i="6"/>
  <c r="BA473" i="6" s="1"/>
  <c r="BB473" i="6" s="1"/>
  <c r="AL473" i="6"/>
  <c r="AK473" i="6"/>
  <c r="AJ473" i="6"/>
  <c r="AN472" i="6"/>
  <c r="BC472" i="6" s="1"/>
  <c r="AM472" i="6"/>
  <c r="BA472" i="6" s="1"/>
  <c r="BB472" i="6" s="1"/>
  <c r="BD472" i="6" s="1"/>
  <c r="BE472" i="6" s="1"/>
  <c r="AL472" i="6"/>
  <c r="AK472" i="6"/>
  <c r="AJ472" i="6"/>
  <c r="BF472" i="6" s="1"/>
  <c r="BG472" i="6" s="1"/>
  <c r="BH472" i="6" s="1"/>
  <c r="AN471" i="6"/>
  <c r="BC471" i="6" s="1"/>
  <c r="BQ471" i="6" s="1"/>
  <c r="AM471" i="6"/>
  <c r="BA471" i="6" s="1"/>
  <c r="BB471" i="6" s="1"/>
  <c r="AL471" i="6"/>
  <c r="AK471" i="6"/>
  <c r="AJ471" i="6"/>
  <c r="AN470" i="6"/>
  <c r="BC470" i="6" s="1"/>
  <c r="BQ470" i="6" s="1"/>
  <c r="BS470" i="6" s="1"/>
  <c r="BT470" i="6" s="1"/>
  <c r="AM470" i="6"/>
  <c r="BA470" i="6" s="1"/>
  <c r="BB470" i="6" s="1"/>
  <c r="AL470" i="6"/>
  <c r="AK470" i="6"/>
  <c r="AJ470" i="6"/>
  <c r="AN469" i="6"/>
  <c r="BC469" i="6" s="1"/>
  <c r="BQ469" i="6" s="1"/>
  <c r="BS469" i="6" s="1"/>
  <c r="BT469" i="6" s="1"/>
  <c r="AM469" i="6"/>
  <c r="BA469" i="6" s="1"/>
  <c r="BB469" i="6" s="1"/>
  <c r="AL469" i="6"/>
  <c r="AK469" i="6"/>
  <c r="AJ469" i="6"/>
  <c r="AN468" i="6"/>
  <c r="BC468" i="6" s="1"/>
  <c r="BQ468" i="6" s="1"/>
  <c r="BS468" i="6" s="1"/>
  <c r="BT468" i="6" s="1"/>
  <c r="AM468" i="6"/>
  <c r="BA468" i="6" s="1"/>
  <c r="BB468" i="6" s="1"/>
  <c r="AL468" i="6"/>
  <c r="AK468" i="6"/>
  <c r="AJ468" i="6"/>
  <c r="AN467" i="6"/>
  <c r="BC467" i="6" s="1"/>
  <c r="BQ467" i="6" s="1"/>
  <c r="BS467" i="6" s="1"/>
  <c r="BT467" i="6" s="1"/>
  <c r="AM467" i="6"/>
  <c r="BA467" i="6" s="1"/>
  <c r="BB467" i="6" s="1"/>
  <c r="AL467" i="6"/>
  <c r="AK467" i="6"/>
  <c r="AJ467" i="6"/>
  <c r="AN466" i="6"/>
  <c r="BC466" i="6" s="1"/>
  <c r="BQ466" i="6" s="1"/>
  <c r="AM466" i="6"/>
  <c r="BA466" i="6" s="1"/>
  <c r="BB466" i="6" s="1"/>
  <c r="AL466" i="6"/>
  <c r="AK466" i="6"/>
  <c r="AP466" i="6" s="1"/>
  <c r="AJ466" i="6"/>
  <c r="AN465" i="6"/>
  <c r="BC465" i="6" s="1"/>
  <c r="AM465" i="6"/>
  <c r="BA465" i="6" s="1"/>
  <c r="BB465" i="6" s="1"/>
  <c r="BD465" i="6" s="1"/>
  <c r="BE465" i="6" s="1"/>
  <c r="AL465" i="6"/>
  <c r="AK465" i="6"/>
  <c r="AJ465" i="6"/>
  <c r="AN464" i="6"/>
  <c r="BC464" i="6" s="1"/>
  <c r="BQ464" i="6" s="1"/>
  <c r="BS464" i="6" s="1"/>
  <c r="BT464" i="6" s="1"/>
  <c r="AM464" i="6"/>
  <c r="BA464" i="6" s="1"/>
  <c r="BB464" i="6" s="1"/>
  <c r="AL464" i="6"/>
  <c r="AK464" i="6"/>
  <c r="AJ464" i="6"/>
  <c r="AN463" i="6"/>
  <c r="BC463" i="6" s="1"/>
  <c r="BQ463" i="6" s="1"/>
  <c r="AM463" i="6"/>
  <c r="BA463" i="6" s="1"/>
  <c r="BB463" i="6" s="1"/>
  <c r="AL463" i="6"/>
  <c r="AK463" i="6"/>
  <c r="AJ463" i="6"/>
  <c r="AN462" i="6"/>
  <c r="BC462" i="6" s="1"/>
  <c r="BQ462" i="6" s="1"/>
  <c r="AM462" i="6"/>
  <c r="BA462" i="6" s="1"/>
  <c r="BB462" i="6" s="1"/>
  <c r="AL462" i="6"/>
  <c r="AK462" i="6"/>
  <c r="AJ462" i="6"/>
  <c r="AN461" i="6"/>
  <c r="BC461" i="6" s="1"/>
  <c r="BQ461" i="6" s="1"/>
  <c r="AM461" i="6"/>
  <c r="BA461" i="6" s="1"/>
  <c r="BB461" i="6" s="1"/>
  <c r="AL461" i="6"/>
  <c r="AK461" i="6"/>
  <c r="AJ461" i="6"/>
  <c r="AN460" i="6"/>
  <c r="BC460" i="6" s="1"/>
  <c r="BQ460" i="6" s="1"/>
  <c r="AM460" i="6"/>
  <c r="BA460" i="6" s="1"/>
  <c r="BB460" i="6" s="1"/>
  <c r="AL460" i="6"/>
  <c r="AK460" i="6"/>
  <c r="AJ460" i="6"/>
  <c r="AN459" i="6"/>
  <c r="BC459" i="6" s="1"/>
  <c r="AM459" i="6"/>
  <c r="BA459" i="6" s="1"/>
  <c r="BB459" i="6" s="1"/>
  <c r="BD459" i="6" s="1"/>
  <c r="BE459" i="6" s="1"/>
  <c r="AL459" i="6"/>
  <c r="AK459" i="6"/>
  <c r="AJ459" i="6"/>
  <c r="AN458" i="6"/>
  <c r="BC458" i="6" s="1"/>
  <c r="BQ458" i="6" s="1"/>
  <c r="AM458" i="6"/>
  <c r="BA458" i="6" s="1"/>
  <c r="BB458" i="6" s="1"/>
  <c r="AL458" i="6"/>
  <c r="AK458" i="6"/>
  <c r="AJ458" i="6"/>
  <c r="AN457" i="6"/>
  <c r="BC457" i="6" s="1"/>
  <c r="AM457" i="6"/>
  <c r="BA457" i="6" s="1"/>
  <c r="BB457" i="6" s="1"/>
  <c r="BD457" i="6" s="1"/>
  <c r="BE457" i="6" s="1"/>
  <c r="AL457" i="6"/>
  <c r="AK457" i="6"/>
  <c r="AJ457" i="6"/>
  <c r="AN456" i="6"/>
  <c r="BC456" i="6" s="1"/>
  <c r="BQ456" i="6" s="1"/>
  <c r="BS456" i="6" s="1"/>
  <c r="BT456" i="6" s="1"/>
  <c r="AM456" i="6"/>
  <c r="BA456" i="6" s="1"/>
  <c r="BB456" i="6" s="1"/>
  <c r="AL456" i="6"/>
  <c r="AK456" i="6"/>
  <c r="AJ456" i="6"/>
  <c r="AN455" i="6"/>
  <c r="BC455" i="6" s="1"/>
  <c r="BQ455" i="6" s="1"/>
  <c r="BS455" i="6" s="1"/>
  <c r="BT455" i="6" s="1"/>
  <c r="AM455" i="6"/>
  <c r="BA455" i="6" s="1"/>
  <c r="BB455" i="6" s="1"/>
  <c r="AL455" i="6"/>
  <c r="AK455" i="6"/>
  <c r="AJ455" i="6"/>
  <c r="AN454" i="6"/>
  <c r="BC454" i="6" s="1"/>
  <c r="BQ454" i="6" s="1"/>
  <c r="AM454" i="6"/>
  <c r="BA454" i="6" s="1"/>
  <c r="BB454" i="6" s="1"/>
  <c r="AL454" i="6"/>
  <c r="AK454" i="6"/>
  <c r="AJ454" i="6"/>
  <c r="AN453" i="6"/>
  <c r="BC453" i="6" s="1"/>
  <c r="BQ453" i="6" s="1"/>
  <c r="AM453" i="6"/>
  <c r="BA453" i="6" s="1"/>
  <c r="BB453" i="6" s="1"/>
  <c r="AL453" i="6"/>
  <c r="AK453" i="6"/>
  <c r="AJ453" i="6"/>
  <c r="AN452" i="6"/>
  <c r="BC452" i="6" s="1"/>
  <c r="BQ452" i="6" s="1"/>
  <c r="BS452" i="6" s="1"/>
  <c r="BT452" i="6" s="1"/>
  <c r="AM452" i="6"/>
  <c r="BA452" i="6" s="1"/>
  <c r="BB452" i="6" s="1"/>
  <c r="AL452" i="6"/>
  <c r="AP452" i="6" s="1"/>
  <c r="AK452" i="6"/>
  <c r="AJ452" i="6"/>
  <c r="BF452" i="6" s="1"/>
  <c r="BG452" i="6" s="1"/>
  <c r="BH452" i="6" s="1"/>
  <c r="AN451" i="6"/>
  <c r="BC451" i="6" s="1"/>
  <c r="BQ451" i="6" s="1"/>
  <c r="BS451" i="6" s="1"/>
  <c r="BT451" i="6" s="1"/>
  <c r="AM451" i="6"/>
  <c r="BA451" i="6" s="1"/>
  <c r="BB451" i="6" s="1"/>
  <c r="AL451" i="6"/>
  <c r="AK451" i="6"/>
  <c r="AP451" i="6" s="1"/>
  <c r="AJ451" i="6"/>
  <c r="AN450" i="6"/>
  <c r="BC450" i="6" s="1"/>
  <c r="BQ450" i="6" s="1"/>
  <c r="AM450" i="6"/>
  <c r="BA450" i="6" s="1"/>
  <c r="BB450" i="6" s="1"/>
  <c r="AL450" i="6"/>
  <c r="AK450" i="6"/>
  <c r="AJ450" i="6"/>
  <c r="AN449" i="6"/>
  <c r="BC449" i="6" s="1"/>
  <c r="BQ449" i="6" s="1"/>
  <c r="BS449" i="6" s="1"/>
  <c r="BT449" i="6" s="1"/>
  <c r="AM449" i="6"/>
  <c r="BA449" i="6" s="1"/>
  <c r="BB449" i="6" s="1"/>
  <c r="AL449" i="6"/>
  <c r="AK449" i="6"/>
  <c r="AP449" i="6" s="1"/>
  <c r="AJ449" i="6"/>
  <c r="AN448" i="6"/>
  <c r="BC448" i="6" s="1"/>
  <c r="BQ448" i="6" s="1"/>
  <c r="AM448" i="6"/>
  <c r="BA448" i="6" s="1"/>
  <c r="BB448" i="6" s="1"/>
  <c r="BD448" i="6" s="1"/>
  <c r="BE448" i="6" s="1"/>
  <c r="AL448" i="6"/>
  <c r="AK448" i="6"/>
  <c r="AJ448" i="6"/>
  <c r="AP447" i="6"/>
  <c r="AN447" i="6"/>
  <c r="BC447" i="6" s="1"/>
  <c r="BQ447" i="6" s="1"/>
  <c r="AM447" i="6"/>
  <c r="BA447" i="6" s="1"/>
  <c r="BB447" i="6" s="1"/>
  <c r="AL447" i="6"/>
  <c r="AK447" i="6"/>
  <c r="AJ447" i="6"/>
  <c r="BF447" i="6" s="1"/>
  <c r="BG447" i="6" s="1"/>
  <c r="BH447" i="6" s="1"/>
  <c r="AN446" i="6"/>
  <c r="BC446" i="6" s="1"/>
  <c r="BQ446" i="6" s="1"/>
  <c r="AM446" i="6"/>
  <c r="BA446" i="6" s="1"/>
  <c r="BB446" i="6" s="1"/>
  <c r="AL446" i="6"/>
  <c r="AK446" i="6"/>
  <c r="AJ446" i="6"/>
  <c r="BF446" i="6" s="1"/>
  <c r="BG446" i="6" s="1"/>
  <c r="BH446" i="6" s="1"/>
  <c r="AN445" i="6"/>
  <c r="BC445" i="6" s="1"/>
  <c r="AM445" i="6"/>
  <c r="BA445" i="6" s="1"/>
  <c r="BB445" i="6" s="1"/>
  <c r="BD445" i="6" s="1"/>
  <c r="BE445" i="6" s="1"/>
  <c r="AL445" i="6"/>
  <c r="AK445" i="6"/>
  <c r="AJ445" i="6"/>
  <c r="AN444" i="6"/>
  <c r="BC444" i="6" s="1"/>
  <c r="AM444" i="6"/>
  <c r="BA444" i="6" s="1"/>
  <c r="BB444" i="6" s="1"/>
  <c r="BD444" i="6" s="1"/>
  <c r="BE444" i="6" s="1"/>
  <c r="AL444" i="6"/>
  <c r="AK444" i="6"/>
  <c r="AJ444" i="6"/>
  <c r="AN443" i="6"/>
  <c r="BC443" i="6" s="1"/>
  <c r="AM443" i="6"/>
  <c r="BA443" i="6" s="1"/>
  <c r="BB443" i="6" s="1"/>
  <c r="AL443" i="6"/>
  <c r="AK443" i="6"/>
  <c r="AJ443" i="6"/>
  <c r="AN442" i="6"/>
  <c r="BC442" i="6" s="1"/>
  <c r="AM442" i="6"/>
  <c r="BA442" i="6" s="1"/>
  <c r="BB442" i="6" s="1"/>
  <c r="BD442" i="6" s="1"/>
  <c r="BE442" i="6" s="1"/>
  <c r="AL442" i="6"/>
  <c r="AP442" i="6" s="1"/>
  <c r="AK442" i="6"/>
  <c r="AJ442" i="6"/>
  <c r="BF442" i="6" s="1"/>
  <c r="BG442" i="6" s="1"/>
  <c r="BH442" i="6" s="1"/>
  <c r="AN441" i="6"/>
  <c r="BC441" i="6" s="1"/>
  <c r="BQ441" i="6" s="1"/>
  <c r="BS441" i="6" s="1"/>
  <c r="BT441" i="6" s="1"/>
  <c r="AM441" i="6"/>
  <c r="BA441" i="6" s="1"/>
  <c r="BB441" i="6" s="1"/>
  <c r="AL441" i="6"/>
  <c r="AK441" i="6"/>
  <c r="AJ441" i="6"/>
  <c r="AN440" i="6"/>
  <c r="BC440" i="6" s="1"/>
  <c r="BQ440" i="6" s="1"/>
  <c r="AM440" i="6"/>
  <c r="BA440" i="6" s="1"/>
  <c r="BB440" i="6" s="1"/>
  <c r="AL440" i="6"/>
  <c r="AK440" i="6"/>
  <c r="AJ440" i="6"/>
  <c r="AN439" i="6"/>
  <c r="AM439" i="6"/>
  <c r="BA439" i="6" s="1"/>
  <c r="BB439" i="6" s="1"/>
  <c r="AL439" i="6"/>
  <c r="AK439" i="6"/>
  <c r="AJ439" i="6"/>
  <c r="AN438" i="6"/>
  <c r="BC438" i="6" s="1"/>
  <c r="BQ438" i="6" s="1"/>
  <c r="BS438" i="6" s="1"/>
  <c r="BT438" i="6" s="1"/>
  <c r="AM438" i="6"/>
  <c r="BA438" i="6" s="1"/>
  <c r="BB438" i="6" s="1"/>
  <c r="AL438" i="6"/>
  <c r="AK438" i="6"/>
  <c r="AJ438" i="6"/>
  <c r="AN437" i="6"/>
  <c r="BC437" i="6" s="1"/>
  <c r="BQ437" i="6" s="1"/>
  <c r="BS437" i="6" s="1"/>
  <c r="BT437" i="6" s="1"/>
  <c r="AM437" i="6"/>
  <c r="BA437" i="6" s="1"/>
  <c r="BB437" i="6" s="1"/>
  <c r="AL437" i="6"/>
  <c r="AK437" i="6"/>
  <c r="AJ437" i="6"/>
  <c r="AN436" i="6"/>
  <c r="BC436" i="6" s="1"/>
  <c r="BQ436" i="6" s="1"/>
  <c r="AM436" i="6"/>
  <c r="BA436" i="6" s="1"/>
  <c r="BB436" i="6" s="1"/>
  <c r="AL436" i="6"/>
  <c r="AK436" i="6"/>
  <c r="AJ436" i="6"/>
  <c r="AN435" i="6"/>
  <c r="BC435" i="6" s="1"/>
  <c r="AM435" i="6"/>
  <c r="BA435" i="6" s="1"/>
  <c r="BB435" i="6" s="1"/>
  <c r="BD435" i="6" s="1"/>
  <c r="BE435" i="6" s="1"/>
  <c r="AL435" i="6"/>
  <c r="AK435" i="6"/>
  <c r="AJ435" i="6"/>
  <c r="AN434" i="6"/>
  <c r="BC434" i="6" s="1"/>
  <c r="BQ434" i="6" s="1"/>
  <c r="BS434" i="6" s="1"/>
  <c r="BT434" i="6" s="1"/>
  <c r="AM434" i="6"/>
  <c r="BA434" i="6" s="1"/>
  <c r="BB434" i="6" s="1"/>
  <c r="AL434" i="6"/>
  <c r="AK434" i="6"/>
  <c r="AJ434" i="6"/>
  <c r="BF434" i="6" s="1"/>
  <c r="BG434" i="6" s="1"/>
  <c r="BH434" i="6" s="1"/>
  <c r="AP433" i="6"/>
  <c r="AN433" i="6"/>
  <c r="BC433" i="6" s="1"/>
  <c r="BQ433" i="6" s="1"/>
  <c r="BS433" i="6" s="1"/>
  <c r="BT433" i="6" s="1"/>
  <c r="AM433" i="6"/>
  <c r="BA433" i="6" s="1"/>
  <c r="BB433" i="6" s="1"/>
  <c r="AL433" i="6"/>
  <c r="AK433" i="6"/>
  <c r="AJ433" i="6"/>
  <c r="BF433" i="6" s="1"/>
  <c r="BG433" i="6" s="1"/>
  <c r="BH433" i="6" s="1"/>
  <c r="AN432" i="6"/>
  <c r="BC432" i="6" s="1"/>
  <c r="AM432" i="6"/>
  <c r="BA432" i="6" s="1"/>
  <c r="BB432" i="6" s="1"/>
  <c r="BD432" i="6" s="1"/>
  <c r="BE432" i="6" s="1"/>
  <c r="AL432" i="6"/>
  <c r="AK432" i="6"/>
  <c r="AJ432" i="6"/>
  <c r="AP431" i="6"/>
  <c r="AN431" i="6"/>
  <c r="BC431" i="6" s="1"/>
  <c r="AM431" i="6"/>
  <c r="BA431" i="6" s="1"/>
  <c r="BB431" i="6" s="1"/>
  <c r="BD431" i="6" s="1"/>
  <c r="BE431" i="6" s="1"/>
  <c r="AL431" i="6"/>
  <c r="AK431" i="6"/>
  <c r="AJ431" i="6"/>
  <c r="BF431" i="6" s="1"/>
  <c r="BG431" i="6" s="1"/>
  <c r="BH431" i="6" s="1"/>
  <c r="AN430" i="6"/>
  <c r="BC430" i="6" s="1"/>
  <c r="BQ430" i="6" s="1"/>
  <c r="BS430" i="6" s="1"/>
  <c r="BT430" i="6" s="1"/>
  <c r="AM430" i="6"/>
  <c r="BA430" i="6" s="1"/>
  <c r="BB430" i="6" s="1"/>
  <c r="AL430" i="6"/>
  <c r="AK430" i="6"/>
  <c r="AJ430" i="6"/>
  <c r="AP429" i="6"/>
  <c r="AN429" i="6"/>
  <c r="BC429" i="6" s="1"/>
  <c r="BQ429" i="6" s="1"/>
  <c r="AM429" i="6"/>
  <c r="BA429" i="6" s="1"/>
  <c r="BB429" i="6" s="1"/>
  <c r="AL429" i="6"/>
  <c r="AK429" i="6"/>
  <c r="AJ429" i="6"/>
  <c r="AN428" i="6"/>
  <c r="BC428" i="6" s="1"/>
  <c r="BQ428" i="6" s="1"/>
  <c r="AM428" i="6"/>
  <c r="BA428" i="6" s="1"/>
  <c r="BB428" i="6" s="1"/>
  <c r="AL428" i="6"/>
  <c r="AK428" i="6"/>
  <c r="AJ428" i="6"/>
  <c r="AN427" i="6"/>
  <c r="BC427" i="6" s="1"/>
  <c r="AM427" i="6"/>
  <c r="BA427" i="6" s="1"/>
  <c r="BB427" i="6" s="1"/>
  <c r="BD427" i="6" s="1"/>
  <c r="BE427" i="6" s="1"/>
  <c r="AL427" i="6"/>
  <c r="AK427" i="6"/>
  <c r="AJ427" i="6"/>
  <c r="AP426" i="6"/>
  <c r="AN426" i="6"/>
  <c r="BC426" i="6" s="1"/>
  <c r="AM426" i="6"/>
  <c r="BA426" i="6" s="1"/>
  <c r="BB426" i="6" s="1"/>
  <c r="BD426" i="6" s="1"/>
  <c r="BE426" i="6" s="1"/>
  <c r="AL426" i="6"/>
  <c r="AK426" i="6"/>
  <c r="AJ426" i="6"/>
  <c r="AN425" i="6"/>
  <c r="BC425" i="6" s="1"/>
  <c r="BQ425" i="6" s="1"/>
  <c r="AM425" i="6"/>
  <c r="BA425" i="6" s="1"/>
  <c r="BB425" i="6" s="1"/>
  <c r="AL425" i="6"/>
  <c r="AK425" i="6"/>
  <c r="AJ425" i="6"/>
  <c r="AN424" i="6"/>
  <c r="BC424" i="6" s="1"/>
  <c r="BQ424" i="6" s="1"/>
  <c r="BS424" i="6" s="1"/>
  <c r="BT424" i="6" s="1"/>
  <c r="AM424" i="6"/>
  <c r="BA424" i="6" s="1"/>
  <c r="BB424" i="6" s="1"/>
  <c r="AL424" i="6"/>
  <c r="AK424" i="6"/>
  <c r="AJ424" i="6"/>
  <c r="AN423" i="6"/>
  <c r="BC423" i="6" s="1"/>
  <c r="BQ423" i="6" s="1"/>
  <c r="BS423" i="6" s="1"/>
  <c r="BT423" i="6" s="1"/>
  <c r="AM423" i="6"/>
  <c r="BA423" i="6" s="1"/>
  <c r="BB423" i="6" s="1"/>
  <c r="AL423" i="6"/>
  <c r="AK423" i="6"/>
  <c r="AJ423" i="6"/>
  <c r="AP422" i="6"/>
  <c r="AN422" i="6"/>
  <c r="BC422" i="6" s="1"/>
  <c r="BQ422" i="6" s="1"/>
  <c r="AM422" i="6"/>
  <c r="BA422" i="6" s="1"/>
  <c r="BB422" i="6" s="1"/>
  <c r="AL422" i="6"/>
  <c r="AK422" i="6"/>
  <c r="AJ422" i="6"/>
  <c r="AN421" i="6"/>
  <c r="BC421" i="6" s="1"/>
  <c r="BQ421" i="6" s="1"/>
  <c r="AM421" i="6"/>
  <c r="BA421" i="6" s="1"/>
  <c r="BB421" i="6" s="1"/>
  <c r="BD421" i="6" s="1"/>
  <c r="BE421" i="6" s="1"/>
  <c r="AL421" i="6"/>
  <c r="AK421" i="6"/>
  <c r="AJ421" i="6"/>
  <c r="BF421" i="6" s="1"/>
  <c r="BG421" i="6" s="1"/>
  <c r="BH421" i="6" s="1"/>
  <c r="AN420" i="6"/>
  <c r="BC420" i="6" s="1"/>
  <c r="AM420" i="6"/>
  <c r="BA420" i="6" s="1"/>
  <c r="BB420" i="6" s="1"/>
  <c r="BD420" i="6" s="1"/>
  <c r="BE420" i="6" s="1"/>
  <c r="AL420" i="6"/>
  <c r="AK420" i="6"/>
  <c r="AJ420" i="6"/>
  <c r="AN419" i="6"/>
  <c r="BC419" i="6" s="1"/>
  <c r="AM419" i="6"/>
  <c r="BA419" i="6" s="1"/>
  <c r="BB419" i="6" s="1"/>
  <c r="BD419" i="6" s="1"/>
  <c r="BE419" i="6" s="1"/>
  <c r="AL419" i="6"/>
  <c r="AK419" i="6"/>
  <c r="AJ419" i="6"/>
  <c r="AP418" i="6"/>
  <c r="AN418" i="6"/>
  <c r="BC418" i="6" s="1"/>
  <c r="BQ418" i="6" s="1"/>
  <c r="AM418" i="6"/>
  <c r="BA418" i="6" s="1"/>
  <c r="BB418" i="6" s="1"/>
  <c r="AL418" i="6"/>
  <c r="AK418" i="6"/>
  <c r="AJ418" i="6"/>
  <c r="AP417" i="6"/>
  <c r="AN417" i="6"/>
  <c r="BC417" i="6" s="1"/>
  <c r="BQ417" i="6" s="1"/>
  <c r="AM417" i="6"/>
  <c r="BA417" i="6" s="1"/>
  <c r="BB417" i="6" s="1"/>
  <c r="AL417" i="6"/>
  <c r="AK417" i="6"/>
  <c r="AJ417" i="6"/>
  <c r="AN416" i="6"/>
  <c r="BC416" i="6" s="1"/>
  <c r="AM416" i="6"/>
  <c r="BA416" i="6" s="1"/>
  <c r="BB416" i="6" s="1"/>
  <c r="BD416" i="6" s="1"/>
  <c r="BE416" i="6" s="1"/>
  <c r="AL416" i="6"/>
  <c r="AK416" i="6"/>
  <c r="AJ416" i="6"/>
  <c r="AN415" i="6"/>
  <c r="BC415" i="6" s="1"/>
  <c r="BQ415" i="6" s="1"/>
  <c r="AM415" i="6"/>
  <c r="BA415" i="6" s="1"/>
  <c r="BB415" i="6" s="1"/>
  <c r="AL415" i="6"/>
  <c r="AK415" i="6"/>
  <c r="AJ415" i="6"/>
  <c r="AP414" i="6"/>
  <c r="AN414" i="6"/>
  <c r="BC414" i="6" s="1"/>
  <c r="BQ414" i="6" s="1"/>
  <c r="BS414" i="6" s="1"/>
  <c r="BT414" i="6" s="1"/>
  <c r="AM414" i="6"/>
  <c r="BA414" i="6" s="1"/>
  <c r="BB414" i="6" s="1"/>
  <c r="AL414" i="6"/>
  <c r="AK414" i="6"/>
  <c r="AJ414" i="6"/>
  <c r="AN413" i="6"/>
  <c r="BC413" i="6" s="1"/>
  <c r="BQ413" i="6" s="1"/>
  <c r="BS413" i="6" s="1"/>
  <c r="BT413" i="6" s="1"/>
  <c r="AM413" i="6"/>
  <c r="AL413" i="6"/>
  <c r="AK413" i="6"/>
  <c r="AJ413" i="6"/>
  <c r="AN412" i="6"/>
  <c r="BC412" i="6" s="1"/>
  <c r="AM412" i="6"/>
  <c r="BA412" i="6" s="1"/>
  <c r="BB412" i="6" s="1"/>
  <c r="BD412" i="6" s="1"/>
  <c r="BE412" i="6" s="1"/>
  <c r="AL412" i="6"/>
  <c r="AP412" i="6" s="1"/>
  <c r="AK412" i="6"/>
  <c r="AJ412" i="6"/>
  <c r="BF412" i="6" s="1"/>
  <c r="BG412" i="6" s="1"/>
  <c r="BH412" i="6" s="1"/>
  <c r="AP411" i="6"/>
  <c r="AN411" i="6"/>
  <c r="BC411" i="6" s="1"/>
  <c r="BQ411" i="6" s="1"/>
  <c r="AM411" i="6"/>
  <c r="BA411" i="6" s="1"/>
  <c r="BB411" i="6" s="1"/>
  <c r="AL411" i="6"/>
  <c r="AK411" i="6"/>
  <c r="AJ411" i="6"/>
  <c r="BF411" i="6" s="1"/>
  <c r="BG411" i="6" s="1"/>
  <c r="BH411" i="6" s="1"/>
  <c r="AN410" i="6"/>
  <c r="BC410" i="6" s="1"/>
  <c r="AM410" i="6"/>
  <c r="BA410" i="6" s="1"/>
  <c r="BB410" i="6" s="1"/>
  <c r="BD410" i="6" s="1"/>
  <c r="BE410" i="6" s="1"/>
  <c r="AL410" i="6"/>
  <c r="AK410" i="6"/>
  <c r="AJ410" i="6"/>
  <c r="AN409" i="6"/>
  <c r="BC409" i="6" s="1"/>
  <c r="AM409" i="6"/>
  <c r="BA409" i="6" s="1"/>
  <c r="BB409" i="6" s="1"/>
  <c r="BD409" i="6" s="1"/>
  <c r="BE409" i="6" s="1"/>
  <c r="AL409" i="6"/>
  <c r="AK409" i="6"/>
  <c r="AJ409" i="6"/>
  <c r="AN408" i="6"/>
  <c r="BC408" i="6" s="1"/>
  <c r="BQ408" i="6" s="1"/>
  <c r="BS408" i="6" s="1"/>
  <c r="BT408" i="6" s="1"/>
  <c r="AM408" i="6"/>
  <c r="BA408" i="6" s="1"/>
  <c r="BB408" i="6" s="1"/>
  <c r="AL408" i="6"/>
  <c r="AK408" i="6"/>
  <c r="AP408" i="6" s="1"/>
  <c r="AJ408" i="6"/>
  <c r="AN407" i="6"/>
  <c r="BC407" i="6" s="1"/>
  <c r="AM407" i="6"/>
  <c r="BA407" i="6" s="1"/>
  <c r="BB407" i="6" s="1"/>
  <c r="BD407" i="6" s="1"/>
  <c r="BE407" i="6" s="1"/>
  <c r="AL407" i="6"/>
  <c r="AK407" i="6"/>
  <c r="AP407" i="6" s="1"/>
  <c r="AJ407" i="6"/>
  <c r="AN406" i="6"/>
  <c r="AM406" i="6"/>
  <c r="BA406" i="6" s="1"/>
  <c r="BB406" i="6" s="1"/>
  <c r="AL406" i="6"/>
  <c r="AK406" i="6"/>
  <c r="AJ406" i="6"/>
  <c r="AN405" i="6"/>
  <c r="BC405" i="6" s="1"/>
  <c r="BQ405" i="6" s="1"/>
  <c r="AM405" i="6"/>
  <c r="BA405" i="6" s="1"/>
  <c r="BB405" i="6" s="1"/>
  <c r="AL405" i="6"/>
  <c r="AK405" i="6"/>
  <c r="AJ405" i="6"/>
  <c r="AN404" i="6"/>
  <c r="BC404" i="6" s="1"/>
  <c r="BQ404" i="6" s="1"/>
  <c r="AM404" i="6"/>
  <c r="BA404" i="6" s="1"/>
  <c r="BB404" i="6" s="1"/>
  <c r="AL404" i="6"/>
  <c r="AK404" i="6"/>
  <c r="AJ404" i="6"/>
  <c r="AN403" i="6"/>
  <c r="BC403" i="6" s="1"/>
  <c r="BQ403" i="6" s="1"/>
  <c r="AM403" i="6"/>
  <c r="BA403" i="6" s="1"/>
  <c r="BB403" i="6" s="1"/>
  <c r="AL403" i="6"/>
  <c r="AP403" i="6" s="1"/>
  <c r="AK403" i="6"/>
  <c r="AJ403" i="6"/>
  <c r="BF403" i="6" s="1"/>
  <c r="BG403" i="6" s="1"/>
  <c r="BH403" i="6" s="1"/>
  <c r="AN402" i="6"/>
  <c r="BC402" i="6" s="1"/>
  <c r="AM402" i="6"/>
  <c r="BA402" i="6" s="1"/>
  <c r="BB402" i="6" s="1"/>
  <c r="BD402" i="6" s="1"/>
  <c r="BE402" i="6" s="1"/>
  <c r="AL402" i="6"/>
  <c r="AK402" i="6"/>
  <c r="AJ402" i="6"/>
  <c r="AN401" i="6"/>
  <c r="BC401" i="6" s="1"/>
  <c r="AM401" i="6"/>
  <c r="BA401" i="6" s="1"/>
  <c r="BB401" i="6" s="1"/>
  <c r="BD401" i="6" s="1"/>
  <c r="BE401" i="6" s="1"/>
  <c r="AL401" i="6"/>
  <c r="AK401" i="6"/>
  <c r="AJ401" i="6"/>
  <c r="AN400" i="6"/>
  <c r="BC400" i="6" s="1"/>
  <c r="AM400" i="6"/>
  <c r="BA400" i="6" s="1"/>
  <c r="BB400" i="6" s="1"/>
  <c r="BD400" i="6" s="1"/>
  <c r="BE400" i="6" s="1"/>
  <c r="AL400" i="6"/>
  <c r="AK400" i="6"/>
  <c r="AJ400" i="6"/>
  <c r="AN399" i="6"/>
  <c r="BC399" i="6" s="1"/>
  <c r="AM399" i="6"/>
  <c r="BA399" i="6" s="1"/>
  <c r="BB399" i="6" s="1"/>
  <c r="BD399" i="6" s="1"/>
  <c r="BE399" i="6" s="1"/>
  <c r="AL399" i="6"/>
  <c r="AK399" i="6"/>
  <c r="AJ399" i="6"/>
  <c r="AN398" i="6"/>
  <c r="BC398" i="6" s="1"/>
  <c r="BQ398" i="6" s="1"/>
  <c r="BS398" i="6" s="1"/>
  <c r="BT398" i="6" s="1"/>
  <c r="AM398" i="6"/>
  <c r="BA398" i="6" s="1"/>
  <c r="BB398" i="6" s="1"/>
  <c r="AL398" i="6"/>
  <c r="AP398" i="6" s="1"/>
  <c r="AK398" i="6"/>
  <c r="AJ398" i="6"/>
  <c r="AN397" i="6"/>
  <c r="BC397" i="6" s="1"/>
  <c r="BQ397" i="6" s="1"/>
  <c r="AM397" i="6"/>
  <c r="BA397" i="6" s="1"/>
  <c r="BB397" i="6" s="1"/>
  <c r="AL397" i="6"/>
  <c r="AK397" i="6"/>
  <c r="AP397" i="6" s="1"/>
  <c r="AJ397" i="6"/>
  <c r="AN396" i="6"/>
  <c r="BC396" i="6" s="1"/>
  <c r="AM396" i="6"/>
  <c r="BA396" i="6" s="1"/>
  <c r="BB396" i="6" s="1"/>
  <c r="BD396" i="6" s="1"/>
  <c r="BE396" i="6" s="1"/>
  <c r="AL396" i="6"/>
  <c r="AK396" i="6"/>
  <c r="AJ396" i="6"/>
  <c r="AN395" i="6"/>
  <c r="BC395" i="6" s="1"/>
  <c r="AM395" i="6"/>
  <c r="BA395" i="6" s="1"/>
  <c r="BB395" i="6" s="1"/>
  <c r="BD395" i="6" s="1"/>
  <c r="BE395" i="6" s="1"/>
  <c r="AL395" i="6"/>
  <c r="AK395" i="6"/>
  <c r="AJ395" i="6"/>
  <c r="AN394" i="6"/>
  <c r="BC394" i="6" s="1"/>
  <c r="BQ394" i="6" s="1"/>
  <c r="BS394" i="6" s="1"/>
  <c r="BT394" i="6" s="1"/>
  <c r="AM394" i="6"/>
  <c r="BA394" i="6" s="1"/>
  <c r="BB394" i="6" s="1"/>
  <c r="AL394" i="6"/>
  <c r="AK394" i="6"/>
  <c r="AJ394" i="6"/>
  <c r="BF394" i="6" s="1"/>
  <c r="BG394" i="6" s="1"/>
  <c r="BH394" i="6" s="1"/>
  <c r="AN393" i="6"/>
  <c r="BC393" i="6" s="1"/>
  <c r="BQ393" i="6" s="1"/>
  <c r="AM393" i="6"/>
  <c r="BA393" i="6" s="1"/>
  <c r="BB393" i="6" s="1"/>
  <c r="AL393" i="6"/>
  <c r="AK393" i="6"/>
  <c r="AJ393" i="6"/>
  <c r="AP392" i="6"/>
  <c r="AN392" i="6"/>
  <c r="BC392" i="6" s="1"/>
  <c r="BQ392" i="6" s="1"/>
  <c r="AM392" i="6"/>
  <c r="BA392" i="6" s="1"/>
  <c r="BB392" i="6" s="1"/>
  <c r="AL392" i="6"/>
  <c r="AK392" i="6"/>
  <c r="AJ392" i="6"/>
  <c r="AN391" i="6"/>
  <c r="BC391" i="6" s="1"/>
  <c r="BQ391" i="6" s="1"/>
  <c r="AM391" i="6"/>
  <c r="BA391" i="6" s="1"/>
  <c r="BB391" i="6" s="1"/>
  <c r="AL391" i="6"/>
  <c r="AP391" i="6" s="1"/>
  <c r="AK391" i="6"/>
  <c r="AJ391" i="6"/>
  <c r="AN390" i="6"/>
  <c r="BC390" i="6" s="1"/>
  <c r="AM390" i="6"/>
  <c r="BA390" i="6" s="1"/>
  <c r="BB390" i="6" s="1"/>
  <c r="BD390" i="6" s="1"/>
  <c r="BE390" i="6" s="1"/>
  <c r="AL390" i="6"/>
  <c r="AK390" i="6"/>
  <c r="AJ390" i="6"/>
  <c r="AN389" i="6"/>
  <c r="BC389" i="6" s="1"/>
  <c r="BQ389" i="6" s="1"/>
  <c r="AM389" i="6"/>
  <c r="BA389" i="6" s="1"/>
  <c r="BB389" i="6" s="1"/>
  <c r="AL389" i="6"/>
  <c r="AP389" i="6" s="1"/>
  <c r="AK389" i="6"/>
  <c r="AJ389" i="6"/>
  <c r="AP388" i="6"/>
  <c r="AN388" i="6"/>
  <c r="BC388" i="6" s="1"/>
  <c r="BQ388" i="6" s="1"/>
  <c r="BS388" i="6" s="1"/>
  <c r="BT388" i="6" s="1"/>
  <c r="AM388" i="6"/>
  <c r="BA388" i="6" s="1"/>
  <c r="BB388" i="6" s="1"/>
  <c r="AL388" i="6"/>
  <c r="AK388" i="6"/>
  <c r="AJ388" i="6"/>
  <c r="AN387" i="6"/>
  <c r="BC387" i="6" s="1"/>
  <c r="AM387" i="6"/>
  <c r="BA387" i="6" s="1"/>
  <c r="BB387" i="6" s="1"/>
  <c r="BD387" i="6" s="1"/>
  <c r="BE387" i="6" s="1"/>
  <c r="AL387" i="6"/>
  <c r="AP387" i="6" s="1"/>
  <c r="AK387" i="6"/>
  <c r="AJ387" i="6"/>
  <c r="BF387" i="6" s="1"/>
  <c r="BG387" i="6" s="1"/>
  <c r="BH387" i="6" s="1"/>
  <c r="AN386" i="6"/>
  <c r="BC386" i="6" s="1"/>
  <c r="AM386" i="6"/>
  <c r="BA386" i="6" s="1"/>
  <c r="BB386" i="6" s="1"/>
  <c r="BD386" i="6" s="1"/>
  <c r="BE386" i="6" s="1"/>
  <c r="AL386" i="6"/>
  <c r="AK386" i="6"/>
  <c r="AJ386" i="6"/>
  <c r="AN385" i="6"/>
  <c r="BC385" i="6" s="1"/>
  <c r="AM385" i="6"/>
  <c r="BA385" i="6" s="1"/>
  <c r="BB385" i="6" s="1"/>
  <c r="BD385" i="6" s="1"/>
  <c r="BE385" i="6" s="1"/>
  <c r="AL385" i="6"/>
  <c r="AK385" i="6"/>
  <c r="AJ385" i="6"/>
  <c r="AN384" i="6"/>
  <c r="BC384" i="6" s="1"/>
  <c r="AM384" i="6"/>
  <c r="BA384" i="6" s="1"/>
  <c r="BB384" i="6" s="1"/>
  <c r="BD384" i="6" s="1"/>
  <c r="BE384" i="6" s="1"/>
  <c r="AL384" i="6"/>
  <c r="AK384" i="6"/>
  <c r="AJ384" i="6"/>
  <c r="AN383" i="6"/>
  <c r="BC383" i="6" s="1"/>
  <c r="BQ383" i="6" s="1"/>
  <c r="AM383" i="6"/>
  <c r="BA383" i="6" s="1"/>
  <c r="BB383" i="6" s="1"/>
  <c r="BD383" i="6" s="1"/>
  <c r="BE383" i="6" s="1"/>
  <c r="AL383" i="6"/>
  <c r="AK383" i="6"/>
  <c r="AJ383" i="6"/>
  <c r="AN382" i="6"/>
  <c r="AM382" i="6"/>
  <c r="BA382" i="6" s="1"/>
  <c r="BB382" i="6" s="1"/>
  <c r="AL382" i="6"/>
  <c r="AK382" i="6"/>
  <c r="AJ382" i="6"/>
  <c r="AN381" i="6"/>
  <c r="BC381" i="6" s="1"/>
  <c r="BQ381" i="6" s="1"/>
  <c r="AM381" i="6"/>
  <c r="BA381" i="6" s="1"/>
  <c r="BB381" i="6" s="1"/>
  <c r="AL381" i="6"/>
  <c r="AK381" i="6"/>
  <c r="AP381" i="6" s="1"/>
  <c r="AJ381" i="6"/>
  <c r="AN380" i="6"/>
  <c r="BC380" i="6" s="1"/>
  <c r="AM380" i="6"/>
  <c r="BA380" i="6" s="1"/>
  <c r="BB380" i="6" s="1"/>
  <c r="BD380" i="6" s="1"/>
  <c r="BE380" i="6" s="1"/>
  <c r="AL380" i="6"/>
  <c r="AK380" i="6"/>
  <c r="AJ380" i="6"/>
  <c r="AN379" i="6"/>
  <c r="AM379" i="6"/>
  <c r="BA379" i="6" s="1"/>
  <c r="BB379" i="6" s="1"/>
  <c r="AL379" i="6"/>
  <c r="AK379" i="6"/>
  <c r="AJ379" i="6"/>
  <c r="BF379" i="6" s="1"/>
  <c r="BG379" i="6" s="1"/>
  <c r="BH379" i="6" s="1"/>
  <c r="AN378" i="6"/>
  <c r="BC378" i="6" s="1"/>
  <c r="BQ378" i="6" s="1"/>
  <c r="BS378" i="6" s="1"/>
  <c r="BT378" i="6" s="1"/>
  <c r="AM378" i="6"/>
  <c r="BA378" i="6" s="1"/>
  <c r="BB378" i="6" s="1"/>
  <c r="AL378" i="6"/>
  <c r="AK378" i="6"/>
  <c r="AJ378" i="6"/>
  <c r="AN377" i="6"/>
  <c r="BC377" i="6" s="1"/>
  <c r="AM377" i="6"/>
  <c r="BA377" i="6" s="1"/>
  <c r="BB377" i="6" s="1"/>
  <c r="BD377" i="6" s="1"/>
  <c r="BE377" i="6" s="1"/>
  <c r="AL377" i="6"/>
  <c r="AK377" i="6"/>
  <c r="AJ377" i="6"/>
  <c r="AN376" i="6"/>
  <c r="BC376" i="6" s="1"/>
  <c r="AM376" i="6"/>
  <c r="BA376" i="6" s="1"/>
  <c r="BB376" i="6" s="1"/>
  <c r="BD376" i="6" s="1"/>
  <c r="BE376" i="6" s="1"/>
  <c r="AL376" i="6"/>
  <c r="AK376" i="6"/>
  <c r="AJ376" i="6"/>
  <c r="AN375" i="6"/>
  <c r="BC375" i="6" s="1"/>
  <c r="AM375" i="6"/>
  <c r="BA375" i="6" s="1"/>
  <c r="BB375" i="6" s="1"/>
  <c r="BD375" i="6" s="1"/>
  <c r="BE375" i="6" s="1"/>
  <c r="AL375" i="6"/>
  <c r="AK375" i="6"/>
  <c r="AJ375" i="6"/>
  <c r="AN374" i="6"/>
  <c r="BC374" i="6" s="1"/>
  <c r="AM374" i="6"/>
  <c r="BA374" i="6" s="1"/>
  <c r="BB374" i="6" s="1"/>
  <c r="BD374" i="6" s="1"/>
  <c r="BE374" i="6" s="1"/>
  <c r="AL374" i="6"/>
  <c r="AK374" i="6"/>
  <c r="AJ374" i="6"/>
  <c r="BF374" i="6" s="1"/>
  <c r="BG374" i="6" s="1"/>
  <c r="BH374" i="6" s="1"/>
  <c r="AN373" i="6"/>
  <c r="BC373" i="6" s="1"/>
  <c r="BQ373" i="6" s="1"/>
  <c r="BS373" i="6" s="1"/>
  <c r="BT373" i="6" s="1"/>
  <c r="AM373" i="6"/>
  <c r="BA373" i="6" s="1"/>
  <c r="BB373" i="6" s="1"/>
  <c r="AL373" i="6"/>
  <c r="AK373" i="6"/>
  <c r="AJ373" i="6"/>
  <c r="BF373" i="6" s="1"/>
  <c r="BG373" i="6" s="1"/>
  <c r="BH373" i="6" s="1"/>
  <c r="AN372" i="6"/>
  <c r="BC372" i="6" s="1"/>
  <c r="BQ372" i="6" s="1"/>
  <c r="BS372" i="6" s="1"/>
  <c r="BT372" i="6" s="1"/>
  <c r="AM372" i="6"/>
  <c r="BA372" i="6" s="1"/>
  <c r="BB372" i="6" s="1"/>
  <c r="AL372" i="6"/>
  <c r="AK372" i="6"/>
  <c r="AJ372" i="6"/>
  <c r="AN371" i="6"/>
  <c r="BC371" i="6" s="1"/>
  <c r="AM371" i="6"/>
  <c r="BA371" i="6" s="1"/>
  <c r="BB371" i="6" s="1"/>
  <c r="BD371" i="6" s="1"/>
  <c r="BE371" i="6" s="1"/>
  <c r="AL371" i="6"/>
  <c r="AK371" i="6"/>
  <c r="AJ371" i="6"/>
  <c r="AN370" i="6"/>
  <c r="BC370" i="6" s="1"/>
  <c r="AM370" i="6"/>
  <c r="AL370" i="6"/>
  <c r="AK370" i="6"/>
  <c r="AJ370" i="6"/>
  <c r="AN369" i="6"/>
  <c r="BC369" i="6" s="1"/>
  <c r="AM369" i="6"/>
  <c r="BA369" i="6" s="1"/>
  <c r="BB369" i="6" s="1"/>
  <c r="BD369" i="6" s="1"/>
  <c r="BE369" i="6" s="1"/>
  <c r="AL369" i="6"/>
  <c r="AK369" i="6"/>
  <c r="AJ369" i="6"/>
  <c r="AN368" i="6"/>
  <c r="BC368" i="6" s="1"/>
  <c r="AM368" i="6"/>
  <c r="BA368" i="6" s="1"/>
  <c r="BB368" i="6" s="1"/>
  <c r="BD368" i="6" s="1"/>
  <c r="BE368" i="6" s="1"/>
  <c r="AL368" i="6"/>
  <c r="AK368" i="6"/>
  <c r="AP368" i="6" s="1"/>
  <c r="AJ368" i="6"/>
  <c r="AN367" i="6"/>
  <c r="BC367" i="6" s="1"/>
  <c r="AM367" i="6"/>
  <c r="BA367" i="6" s="1"/>
  <c r="BB367" i="6" s="1"/>
  <c r="BD367" i="6" s="1"/>
  <c r="BE367" i="6" s="1"/>
  <c r="AL367" i="6"/>
  <c r="AP367" i="6" s="1"/>
  <c r="AK367" i="6"/>
  <c r="AJ367" i="6"/>
  <c r="BF367" i="6" s="1"/>
  <c r="BG367" i="6" s="1"/>
  <c r="BH367" i="6" s="1"/>
  <c r="AN366" i="6"/>
  <c r="BC366" i="6" s="1"/>
  <c r="AM366" i="6"/>
  <c r="BA366" i="6" s="1"/>
  <c r="BB366" i="6" s="1"/>
  <c r="BD366" i="6" s="1"/>
  <c r="BE366" i="6" s="1"/>
  <c r="AL366" i="6"/>
  <c r="AK366" i="6"/>
  <c r="AJ366" i="6"/>
  <c r="AN365" i="6"/>
  <c r="BC365" i="6" s="1"/>
  <c r="BQ365" i="6" s="1"/>
  <c r="AM365" i="6"/>
  <c r="BA365" i="6" s="1"/>
  <c r="BB365" i="6" s="1"/>
  <c r="AL365" i="6"/>
  <c r="AK365" i="6"/>
  <c r="AJ365" i="6"/>
  <c r="AN364" i="6"/>
  <c r="BC364" i="6" s="1"/>
  <c r="BQ364" i="6" s="1"/>
  <c r="AM364" i="6"/>
  <c r="BA364" i="6" s="1"/>
  <c r="BB364" i="6" s="1"/>
  <c r="AL364" i="6"/>
  <c r="AK364" i="6"/>
  <c r="AJ364" i="6"/>
  <c r="AN363" i="6"/>
  <c r="BC363" i="6" s="1"/>
  <c r="AM363" i="6"/>
  <c r="BA363" i="6" s="1"/>
  <c r="BB363" i="6" s="1"/>
  <c r="BD363" i="6" s="1"/>
  <c r="BE363" i="6" s="1"/>
  <c r="AL363" i="6"/>
  <c r="AK363" i="6"/>
  <c r="AJ363" i="6"/>
  <c r="AN362" i="6"/>
  <c r="BC362" i="6" s="1"/>
  <c r="BQ362" i="6" s="1"/>
  <c r="BS362" i="6" s="1"/>
  <c r="BT362" i="6" s="1"/>
  <c r="AM362" i="6"/>
  <c r="BA362" i="6" s="1"/>
  <c r="BB362" i="6" s="1"/>
  <c r="AL362" i="6"/>
  <c r="AK362" i="6"/>
  <c r="AJ362" i="6"/>
  <c r="AN361" i="6"/>
  <c r="BC361" i="6" s="1"/>
  <c r="AM361" i="6"/>
  <c r="AL361" i="6"/>
  <c r="AK361" i="6"/>
  <c r="AJ361" i="6"/>
  <c r="BF361" i="6" s="1"/>
  <c r="BG361" i="6" s="1"/>
  <c r="BH361" i="6" s="1"/>
  <c r="AN360" i="6"/>
  <c r="BC360" i="6" s="1"/>
  <c r="AM360" i="6"/>
  <c r="BA360" i="6" s="1"/>
  <c r="BB360" i="6" s="1"/>
  <c r="BD360" i="6" s="1"/>
  <c r="BE360" i="6" s="1"/>
  <c r="AL360" i="6"/>
  <c r="AK360" i="6"/>
  <c r="AP360" i="6" s="1"/>
  <c r="AJ360" i="6"/>
  <c r="AN359" i="6"/>
  <c r="BC359" i="6" s="1"/>
  <c r="BQ359" i="6" s="1"/>
  <c r="AM359" i="6"/>
  <c r="BA359" i="6" s="1"/>
  <c r="BB359" i="6" s="1"/>
  <c r="AL359" i="6"/>
  <c r="AK359" i="6"/>
  <c r="AJ359" i="6"/>
  <c r="AN358" i="6"/>
  <c r="BC358" i="6" s="1"/>
  <c r="AM358" i="6"/>
  <c r="BA358" i="6" s="1"/>
  <c r="BB358" i="6" s="1"/>
  <c r="BD358" i="6" s="1"/>
  <c r="BE358" i="6" s="1"/>
  <c r="AL358" i="6"/>
  <c r="AK358" i="6"/>
  <c r="AJ358" i="6"/>
  <c r="AN357" i="6"/>
  <c r="BC357" i="6" s="1"/>
  <c r="BQ357" i="6" s="1"/>
  <c r="BS357" i="6" s="1"/>
  <c r="BT357" i="6" s="1"/>
  <c r="AM357" i="6"/>
  <c r="BA357" i="6" s="1"/>
  <c r="BB357" i="6" s="1"/>
  <c r="AL357" i="6"/>
  <c r="AK357" i="6"/>
  <c r="AJ357" i="6"/>
  <c r="BF357" i="6" s="1"/>
  <c r="BG357" i="6" s="1"/>
  <c r="BH357" i="6" s="1"/>
  <c r="AN356" i="6"/>
  <c r="BC356" i="6" s="1"/>
  <c r="AM356" i="6"/>
  <c r="BA356" i="6" s="1"/>
  <c r="BB356" i="6" s="1"/>
  <c r="BD356" i="6" s="1"/>
  <c r="BE356" i="6" s="1"/>
  <c r="AL356" i="6"/>
  <c r="AP356" i="6" s="1"/>
  <c r="AK356" i="6"/>
  <c r="AJ356" i="6"/>
  <c r="BF356" i="6" s="1"/>
  <c r="BG356" i="6" s="1"/>
  <c r="BH356" i="6" s="1"/>
  <c r="AN355" i="6"/>
  <c r="AM355" i="6"/>
  <c r="BA355" i="6" s="1"/>
  <c r="BB355" i="6" s="1"/>
  <c r="AL355" i="6"/>
  <c r="AK355" i="6"/>
  <c r="AJ355" i="6"/>
  <c r="BF355" i="6" s="1"/>
  <c r="BG355" i="6" s="1"/>
  <c r="BH355" i="6" s="1"/>
  <c r="AP354" i="6"/>
  <c r="AN354" i="6"/>
  <c r="BC354" i="6" s="1"/>
  <c r="AM354" i="6"/>
  <c r="BA354" i="6" s="1"/>
  <c r="BB354" i="6" s="1"/>
  <c r="BD354" i="6" s="1"/>
  <c r="BE354" i="6" s="1"/>
  <c r="AL354" i="6"/>
  <c r="AK354" i="6"/>
  <c r="AJ354" i="6"/>
  <c r="AN353" i="6"/>
  <c r="BC353" i="6" s="1"/>
  <c r="BQ353" i="6" s="1"/>
  <c r="AM353" i="6"/>
  <c r="BA353" i="6" s="1"/>
  <c r="BB353" i="6" s="1"/>
  <c r="AL353" i="6"/>
  <c r="AK353" i="6"/>
  <c r="AJ353" i="6"/>
  <c r="BF353" i="6" s="1"/>
  <c r="BG353" i="6" s="1"/>
  <c r="BH353" i="6" s="1"/>
  <c r="AN352" i="6"/>
  <c r="BC352" i="6" s="1"/>
  <c r="AM352" i="6"/>
  <c r="BA352" i="6" s="1"/>
  <c r="BB352" i="6" s="1"/>
  <c r="BD352" i="6" s="1"/>
  <c r="BE352" i="6" s="1"/>
  <c r="AL352" i="6"/>
  <c r="AK352" i="6"/>
  <c r="AJ352" i="6"/>
  <c r="AN351" i="6"/>
  <c r="BC351" i="6" s="1"/>
  <c r="AM351" i="6"/>
  <c r="BA351" i="6" s="1"/>
  <c r="BB351" i="6" s="1"/>
  <c r="BD351" i="6" s="1"/>
  <c r="BE351" i="6" s="1"/>
  <c r="AL351" i="6"/>
  <c r="AK351" i="6"/>
  <c r="AJ351" i="6"/>
  <c r="AN350" i="6"/>
  <c r="BC350" i="6" s="1"/>
  <c r="AM350" i="6"/>
  <c r="BA350" i="6" s="1"/>
  <c r="BB350" i="6" s="1"/>
  <c r="BD350" i="6" s="1"/>
  <c r="BE350" i="6" s="1"/>
  <c r="AL350" i="6"/>
  <c r="AK350" i="6"/>
  <c r="AJ350" i="6"/>
  <c r="BF350" i="6" s="1"/>
  <c r="BG350" i="6" s="1"/>
  <c r="BH350" i="6" s="1"/>
  <c r="AP349" i="6"/>
  <c r="AN349" i="6"/>
  <c r="BC349" i="6" s="1"/>
  <c r="BQ349" i="6" s="1"/>
  <c r="AM349" i="6"/>
  <c r="BA349" i="6" s="1"/>
  <c r="BB349" i="6" s="1"/>
  <c r="AL349" i="6"/>
  <c r="AK349" i="6"/>
  <c r="AJ349" i="6"/>
  <c r="BF349" i="6" s="1"/>
  <c r="BG349" i="6" s="1"/>
  <c r="BH349" i="6" s="1"/>
  <c r="AN348" i="6"/>
  <c r="BC348" i="6" s="1"/>
  <c r="AM348" i="6"/>
  <c r="BA348" i="6" s="1"/>
  <c r="BB348" i="6" s="1"/>
  <c r="BD348" i="6" s="1"/>
  <c r="BE348" i="6" s="1"/>
  <c r="AL348" i="6"/>
  <c r="AK348" i="6"/>
  <c r="AJ348" i="6"/>
  <c r="AN347" i="6"/>
  <c r="BC347" i="6" s="1"/>
  <c r="AM347" i="6"/>
  <c r="BA347" i="6" s="1"/>
  <c r="BB347" i="6" s="1"/>
  <c r="BD347" i="6" s="1"/>
  <c r="BE347" i="6" s="1"/>
  <c r="AL347" i="6"/>
  <c r="AK347" i="6"/>
  <c r="AJ347" i="6"/>
  <c r="BF347" i="6" s="1"/>
  <c r="BG347" i="6" s="1"/>
  <c r="BH347" i="6" s="1"/>
  <c r="AN346" i="6"/>
  <c r="BC346" i="6" s="1"/>
  <c r="BQ346" i="6" s="1"/>
  <c r="BS346" i="6" s="1"/>
  <c r="BT346" i="6" s="1"/>
  <c r="AM346" i="6"/>
  <c r="BA346" i="6" s="1"/>
  <c r="BB346" i="6" s="1"/>
  <c r="AL346" i="6"/>
  <c r="AK346" i="6"/>
  <c r="AJ346" i="6"/>
  <c r="AN345" i="6"/>
  <c r="BC345" i="6" s="1"/>
  <c r="BQ345" i="6" s="1"/>
  <c r="AM345" i="6"/>
  <c r="BA345" i="6" s="1"/>
  <c r="BB345" i="6" s="1"/>
  <c r="AL345" i="6"/>
  <c r="AK345" i="6"/>
  <c r="AJ345" i="6"/>
  <c r="AN344" i="6"/>
  <c r="BC344" i="6" s="1"/>
  <c r="BQ344" i="6" s="1"/>
  <c r="AM344" i="6"/>
  <c r="BA344" i="6" s="1"/>
  <c r="BB344" i="6" s="1"/>
  <c r="AL344" i="6"/>
  <c r="AK344" i="6"/>
  <c r="AJ344" i="6"/>
  <c r="BF344" i="6" s="1"/>
  <c r="BG344" i="6" s="1"/>
  <c r="BH344" i="6" s="1"/>
  <c r="AN343" i="6"/>
  <c r="BC343" i="6" s="1"/>
  <c r="BQ343" i="6" s="1"/>
  <c r="AM343" i="6"/>
  <c r="BA343" i="6" s="1"/>
  <c r="BB343" i="6" s="1"/>
  <c r="AL343" i="6"/>
  <c r="AK343" i="6"/>
  <c r="AJ343" i="6"/>
  <c r="AN342" i="6"/>
  <c r="BC342" i="6" s="1"/>
  <c r="BQ342" i="6" s="1"/>
  <c r="BS342" i="6" s="1"/>
  <c r="BT342" i="6" s="1"/>
  <c r="AM342" i="6"/>
  <c r="BA342" i="6" s="1"/>
  <c r="BB342" i="6" s="1"/>
  <c r="AL342" i="6"/>
  <c r="AK342" i="6"/>
  <c r="AJ342" i="6"/>
  <c r="AN341" i="6"/>
  <c r="BC341" i="6" s="1"/>
  <c r="BQ341" i="6" s="1"/>
  <c r="AM341" i="6"/>
  <c r="BA341" i="6" s="1"/>
  <c r="AL341" i="6"/>
  <c r="AP341" i="6" s="1"/>
  <c r="AK341" i="6"/>
  <c r="AJ341" i="6"/>
  <c r="BF341" i="6" s="1"/>
  <c r="BG341" i="6" s="1"/>
  <c r="BH341" i="6" s="1"/>
  <c r="AN340" i="6"/>
  <c r="BC340" i="6" s="1"/>
  <c r="AM340" i="6"/>
  <c r="BA340" i="6" s="1"/>
  <c r="BB340" i="6" s="1"/>
  <c r="BD340" i="6" s="1"/>
  <c r="BE340" i="6" s="1"/>
  <c r="AL340" i="6"/>
  <c r="AK340" i="6"/>
  <c r="AP340" i="6" s="1"/>
  <c r="AJ340" i="6"/>
  <c r="AN339" i="6"/>
  <c r="BC339" i="6" s="1"/>
  <c r="BQ339" i="6" s="1"/>
  <c r="AM339" i="6"/>
  <c r="BA339" i="6" s="1"/>
  <c r="BB339" i="6" s="1"/>
  <c r="AL339" i="6"/>
  <c r="AK339" i="6"/>
  <c r="AJ339" i="6"/>
  <c r="AP338" i="6"/>
  <c r="AN338" i="6"/>
  <c r="BC338" i="6" s="1"/>
  <c r="BQ338" i="6" s="1"/>
  <c r="AM338" i="6"/>
  <c r="BA338" i="6" s="1"/>
  <c r="BB338" i="6" s="1"/>
  <c r="AL338" i="6"/>
  <c r="AK338" i="6"/>
  <c r="AJ338" i="6"/>
  <c r="AN337" i="6"/>
  <c r="BC337" i="6" s="1"/>
  <c r="AM337" i="6"/>
  <c r="BA337" i="6" s="1"/>
  <c r="BB337" i="6" s="1"/>
  <c r="BD337" i="6" s="1"/>
  <c r="BE337" i="6" s="1"/>
  <c r="AL337" i="6"/>
  <c r="AK337" i="6"/>
  <c r="AJ337" i="6"/>
  <c r="AN336" i="6"/>
  <c r="BC336" i="6" s="1"/>
  <c r="AM336" i="6"/>
  <c r="BA336" i="6" s="1"/>
  <c r="BB336" i="6" s="1"/>
  <c r="BD336" i="6" s="1"/>
  <c r="BE336" i="6" s="1"/>
  <c r="AL336" i="6"/>
  <c r="AK336" i="6"/>
  <c r="AJ336" i="6"/>
  <c r="AP335" i="6"/>
  <c r="AN335" i="6"/>
  <c r="BC335" i="6" s="1"/>
  <c r="BQ335" i="6" s="1"/>
  <c r="BS335" i="6" s="1"/>
  <c r="BT335" i="6" s="1"/>
  <c r="AM335" i="6"/>
  <c r="BA335" i="6" s="1"/>
  <c r="BB335" i="6" s="1"/>
  <c r="AL335" i="6"/>
  <c r="AK335" i="6"/>
  <c r="AJ335" i="6"/>
  <c r="BF335" i="6" s="1"/>
  <c r="BG335" i="6" s="1"/>
  <c r="BH335" i="6" s="1"/>
  <c r="AN334" i="6"/>
  <c r="BC334" i="6" s="1"/>
  <c r="AM334" i="6"/>
  <c r="BA334" i="6" s="1"/>
  <c r="BB334" i="6" s="1"/>
  <c r="BD334" i="6" s="1"/>
  <c r="BE334" i="6" s="1"/>
  <c r="AL334" i="6"/>
  <c r="AK334" i="6"/>
  <c r="AJ334" i="6"/>
  <c r="AN333" i="6"/>
  <c r="BC333" i="6" s="1"/>
  <c r="AM333" i="6"/>
  <c r="BA333" i="6" s="1"/>
  <c r="BB333" i="6" s="1"/>
  <c r="BD333" i="6" s="1"/>
  <c r="BE333" i="6" s="1"/>
  <c r="AL333" i="6"/>
  <c r="AK333" i="6"/>
  <c r="AJ333" i="6"/>
  <c r="AN332" i="6"/>
  <c r="BC332" i="6" s="1"/>
  <c r="BQ332" i="6" s="1"/>
  <c r="AM332" i="6"/>
  <c r="BA332" i="6" s="1"/>
  <c r="BB332" i="6" s="1"/>
  <c r="AL332" i="6"/>
  <c r="AK332" i="6"/>
  <c r="AJ332" i="6"/>
  <c r="AN331" i="6"/>
  <c r="BC331" i="6" s="1"/>
  <c r="AM331" i="6"/>
  <c r="BA331" i="6" s="1"/>
  <c r="BB331" i="6" s="1"/>
  <c r="BD331" i="6" s="1"/>
  <c r="BE331" i="6" s="1"/>
  <c r="AL331" i="6"/>
  <c r="AK331" i="6"/>
  <c r="AJ331" i="6"/>
  <c r="AP330" i="6"/>
  <c r="AN330" i="6"/>
  <c r="BC330" i="6" s="1"/>
  <c r="AM330" i="6"/>
  <c r="BA330" i="6" s="1"/>
  <c r="BB330" i="6" s="1"/>
  <c r="BD330" i="6" s="1"/>
  <c r="BE330" i="6" s="1"/>
  <c r="AL330" i="6"/>
  <c r="AK330" i="6"/>
  <c r="AJ330" i="6"/>
  <c r="AN329" i="6"/>
  <c r="BC329" i="6" s="1"/>
  <c r="BQ329" i="6" s="1"/>
  <c r="AM329" i="6"/>
  <c r="BA329" i="6" s="1"/>
  <c r="BB329" i="6" s="1"/>
  <c r="AL329" i="6"/>
  <c r="AK329" i="6"/>
  <c r="AJ329" i="6"/>
  <c r="BF329" i="6" s="1"/>
  <c r="BG329" i="6" s="1"/>
  <c r="BH329" i="6" s="1"/>
  <c r="AN328" i="6"/>
  <c r="BC328" i="6" s="1"/>
  <c r="AM328" i="6"/>
  <c r="BA328" i="6" s="1"/>
  <c r="BB328" i="6" s="1"/>
  <c r="BD328" i="6" s="1"/>
  <c r="BE328" i="6" s="1"/>
  <c r="AL328" i="6"/>
  <c r="AK328" i="6"/>
  <c r="AJ328" i="6"/>
  <c r="AP327" i="6"/>
  <c r="AN327" i="6"/>
  <c r="BC327" i="6" s="1"/>
  <c r="BQ327" i="6" s="1"/>
  <c r="BS327" i="6" s="1"/>
  <c r="BT327" i="6" s="1"/>
  <c r="AM327" i="6"/>
  <c r="BA327" i="6" s="1"/>
  <c r="BB327" i="6" s="1"/>
  <c r="AL327" i="6"/>
  <c r="AK327" i="6"/>
  <c r="AJ327" i="6"/>
  <c r="BF327" i="6" s="1"/>
  <c r="BG327" i="6" s="1"/>
  <c r="BH327" i="6" s="1"/>
  <c r="AN326" i="6"/>
  <c r="BC326" i="6" s="1"/>
  <c r="AM326" i="6"/>
  <c r="BA326" i="6" s="1"/>
  <c r="BB326" i="6" s="1"/>
  <c r="BD326" i="6" s="1"/>
  <c r="BE326" i="6" s="1"/>
  <c r="AL326" i="6"/>
  <c r="AP326" i="6" s="1"/>
  <c r="AK326" i="6"/>
  <c r="AJ326" i="6"/>
  <c r="AN325" i="6"/>
  <c r="BC325" i="6" s="1"/>
  <c r="AM325" i="6"/>
  <c r="BA325" i="6" s="1"/>
  <c r="BB325" i="6" s="1"/>
  <c r="BD325" i="6" s="1"/>
  <c r="BE325" i="6" s="1"/>
  <c r="AL325" i="6"/>
  <c r="AK325" i="6"/>
  <c r="AJ325" i="6"/>
  <c r="AN324" i="6"/>
  <c r="BC324" i="6" s="1"/>
  <c r="BQ324" i="6" s="1"/>
  <c r="AM324" i="6"/>
  <c r="BA324" i="6" s="1"/>
  <c r="BB324" i="6" s="1"/>
  <c r="AL324" i="6"/>
  <c r="AK324" i="6"/>
  <c r="AJ324" i="6"/>
  <c r="AN323" i="6"/>
  <c r="BC323" i="6" s="1"/>
  <c r="AM323" i="6"/>
  <c r="BA323" i="6" s="1"/>
  <c r="BB323" i="6" s="1"/>
  <c r="BD323" i="6" s="1"/>
  <c r="BE323" i="6" s="1"/>
  <c r="AL323" i="6"/>
  <c r="AK323" i="6"/>
  <c r="AJ323" i="6"/>
  <c r="AN322" i="6"/>
  <c r="BC322" i="6" s="1"/>
  <c r="BQ322" i="6" s="1"/>
  <c r="AM322" i="6"/>
  <c r="BA322" i="6" s="1"/>
  <c r="BB322" i="6" s="1"/>
  <c r="AL322" i="6"/>
  <c r="AK322" i="6"/>
  <c r="AJ322" i="6"/>
  <c r="BF322" i="6" s="1"/>
  <c r="BG322" i="6" s="1"/>
  <c r="BH322" i="6" s="1"/>
  <c r="AN321" i="6"/>
  <c r="BC321" i="6" s="1"/>
  <c r="AM321" i="6"/>
  <c r="BA321" i="6" s="1"/>
  <c r="BB321" i="6" s="1"/>
  <c r="BD321" i="6" s="1"/>
  <c r="BE321" i="6" s="1"/>
  <c r="AL321" i="6"/>
  <c r="AK321" i="6"/>
  <c r="AJ321" i="6"/>
  <c r="AN320" i="6"/>
  <c r="AM320" i="6"/>
  <c r="BA320" i="6" s="1"/>
  <c r="BB320" i="6" s="1"/>
  <c r="AL320" i="6"/>
  <c r="AK320" i="6"/>
  <c r="AJ320" i="6"/>
  <c r="BF320" i="6" s="1"/>
  <c r="BG320" i="6" s="1"/>
  <c r="BH320" i="6" s="1"/>
  <c r="AP319" i="6"/>
  <c r="AN319" i="6"/>
  <c r="BC319" i="6" s="1"/>
  <c r="BQ319" i="6" s="1"/>
  <c r="AM319" i="6"/>
  <c r="BA319" i="6" s="1"/>
  <c r="BB319" i="6" s="1"/>
  <c r="AL319" i="6"/>
  <c r="AK319" i="6"/>
  <c r="AJ319" i="6"/>
  <c r="BF319" i="6" s="1"/>
  <c r="BG319" i="6" s="1"/>
  <c r="BH319" i="6" s="1"/>
  <c r="AP318" i="6"/>
  <c r="AN318" i="6"/>
  <c r="BC318" i="6" s="1"/>
  <c r="AM318" i="6"/>
  <c r="BA318" i="6" s="1"/>
  <c r="BB318" i="6" s="1"/>
  <c r="BD318" i="6" s="1"/>
  <c r="BE318" i="6" s="1"/>
  <c r="AL318" i="6"/>
  <c r="AK318" i="6"/>
  <c r="AJ318" i="6"/>
  <c r="AP317" i="6"/>
  <c r="AN317" i="6"/>
  <c r="BC317" i="6" s="1"/>
  <c r="BQ317" i="6" s="1"/>
  <c r="BS317" i="6" s="1"/>
  <c r="BT317" i="6" s="1"/>
  <c r="AM317" i="6"/>
  <c r="BA317" i="6" s="1"/>
  <c r="AL317" i="6"/>
  <c r="AK317" i="6"/>
  <c r="AJ317" i="6"/>
  <c r="BF317" i="6" s="1"/>
  <c r="BG317" i="6" s="1"/>
  <c r="BH317" i="6" s="1"/>
  <c r="AN316" i="6"/>
  <c r="BC316" i="6" s="1"/>
  <c r="AM316" i="6"/>
  <c r="AL316" i="6"/>
  <c r="AK316" i="6"/>
  <c r="AJ316" i="6"/>
  <c r="AN315" i="6"/>
  <c r="BC315" i="6" s="1"/>
  <c r="AM315" i="6"/>
  <c r="BA315" i="6" s="1"/>
  <c r="BB315" i="6" s="1"/>
  <c r="BD315" i="6" s="1"/>
  <c r="BE315" i="6" s="1"/>
  <c r="AL315" i="6"/>
  <c r="AK315" i="6"/>
  <c r="AJ315" i="6"/>
  <c r="BF315" i="6" s="1"/>
  <c r="BG315" i="6" s="1"/>
  <c r="BH315" i="6" s="1"/>
  <c r="AN314" i="6"/>
  <c r="BC314" i="6" s="1"/>
  <c r="BQ314" i="6" s="1"/>
  <c r="AM314" i="6"/>
  <c r="BA314" i="6" s="1"/>
  <c r="BB314" i="6" s="1"/>
  <c r="AL314" i="6"/>
  <c r="AK314" i="6"/>
  <c r="AJ314" i="6"/>
  <c r="BF314" i="6" s="1"/>
  <c r="BG314" i="6" s="1"/>
  <c r="BH314" i="6" s="1"/>
  <c r="AN313" i="6"/>
  <c r="BC313" i="6" s="1"/>
  <c r="BQ313" i="6" s="1"/>
  <c r="BS313" i="6" s="1"/>
  <c r="BT313" i="6" s="1"/>
  <c r="AM313" i="6"/>
  <c r="BA313" i="6" s="1"/>
  <c r="BB313" i="6" s="1"/>
  <c r="AL313" i="6"/>
  <c r="AK313" i="6"/>
  <c r="AJ313" i="6"/>
  <c r="AN312" i="6"/>
  <c r="BC312" i="6" s="1"/>
  <c r="AM312" i="6"/>
  <c r="BA312" i="6" s="1"/>
  <c r="BB312" i="6" s="1"/>
  <c r="BD312" i="6" s="1"/>
  <c r="BE312" i="6" s="1"/>
  <c r="AL312" i="6"/>
  <c r="AP312" i="6" s="1"/>
  <c r="AK312" i="6"/>
  <c r="AJ312" i="6"/>
  <c r="BF312" i="6" s="1"/>
  <c r="BG312" i="6" s="1"/>
  <c r="BH312" i="6" s="1"/>
  <c r="AN311" i="6"/>
  <c r="BC311" i="6" s="1"/>
  <c r="AM311" i="6"/>
  <c r="BA311" i="6" s="1"/>
  <c r="BB311" i="6" s="1"/>
  <c r="BD311" i="6" s="1"/>
  <c r="BE311" i="6" s="1"/>
  <c r="AL311" i="6"/>
  <c r="AK311" i="6"/>
  <c r="AJ311" i="6"/>
  <c r="AN310" i="6"/>
  <c r="BC310" i="6" s="1"/>
  <c r="AM310" i="6"/>
  <c r="BA310" i="6" s="1"/>
  <c r="BB310" i="6" s="1"/>
  <c r="AL310" i="6"/>
  <c r="AK310" i="6"/>
  <c r="AP310" i="6" s="1"/>
  <c r="AJ310" i="6"/>
  <c r="AN309" i="6"/>
  <c r="BC309" i="6" s="1"/>
  <c r="BQ309" i="6" s="1"/>
  <c r="AM309" i="6"/>
  <c r="BA309" i="6" s="1"/>
  <c r="BB309" i="6" s="1"/>
  <c r="AL309" i="6"/>
  <c r="AK309" i="6"/>
  <c r="AJ309" i="6"/>
  <c r="BF309" i="6" s="1"/>
  <c r="BG309" i="6" s="1"/>
  <c r="BH309" i="6" s="1"/>
  <c r="AN308" i="6"/>
  <c r="AM308" i="6"/>
  <c r="AL308" i="6"/>
  <c r="AK308" i="6"/>
  <c r="AJ308" i="6"/>
  <c r="AN307" i="6"/>
  <c r="BC307" i="6" s="1"/>
  <c r="AM307" i="6"/>
  <c r="BA307" i="6" s="1"/>
  <c r="BB307" i="6" s="1"/>
  <c r="BD307" i="6" s="1"/>
  <c r="BE307" i="6" s="1"/>
  <c r="AL307" i="6"/>
  <c r="AK307" i="6"/>
  <c r="AJ307" i="6"/>
  <c r="BF307" i="6" s="1"/>
  <c r="BG307" i="6" s="1"/>
  <c r="BH307" i="6" s="1"/>
  <c r="AN306" i="6"/>
  <c r="BC306" i="6" s="1"/>
  <c r="AM306" i="6"/>
  <c r="AL306" i="6"/>
  <c r="AK306" i="6"/>
  <c r="AP306" i="6" s="1"/>
  <c r="AJ306" i="6"/>
  <c r="AN305" i="6"/>
  <c r="BC305" i="6" s="1"/>
  <c r="AM305" i="6"/>
  <c r="BA305" i="6" s="1"/>
  <c r="BB305" i="6" s="1"/>
  <c r="BD305" i="6" s="1"/>
  <c r="BE305" i="6" s="1"/>
  <c r="AL305" i="6"/>
  <c r="AK305" i="6"/>
  <c r="AJ305" i="6"/>
  <c r="AN304" i="6"/>
  <c r="BC304" i="6" s="1"/>
  <c r="AM304" i="6"/>
  <c r="BA304" i="6" s="1"/>
  <c r="BB304" i="6" s="1"/>
  <c r="BD304" i="6" s="1"/>
  <c r="BE304" i="6" s="1"/>
  <c r="AL304" i="6"/>
  <c r="AK304" i="6"/>
  <c r="AJ304" i="6"/>
  <c r="AN303" i="6"/>
  <c r="BC303" i="6" s="1"/>
  <c r="BQ303" i="6" s="1"/>
  <c r="AM303" i="6"/>
  <c r="BA303" i="6" s="1"/>
  <c r="BB303" i="6" s="1"/>
  <c r="BD303" i="6" s="1"/>
  <c r="BE303" i="6" s="1"/>
  <c r="AL303" i="6"/>
  <c r="AK303" i="6"/>
  <c r="AJ303" i="6"/>
  <c r="AN302" i="6"/>
  <c r="BC302" i="6" s="1"/>
  <c r="AM302" i="6"/>
  <c r="BA302" i="6" s="1"/>
  <c r="BB302" i="6" s="1"/>
  <c r="BD302" i="6" s="1"/>
  <c r="BE302" i="6" s="1"/>
  <c r="AL302" i="6"/>
  <c r="AK302" i="6"/>
  <c r="AJ302" i="6"/>
  <c r="AN301" i="6"/>
  <c r="BC301" i="6" s="1"/>
  <c r="BQ301" i="6" s="1"/>
  <c r="BS301" i="6" s="1"/>
  <c r="BT301" i="6" s="1"/>
  <c r="AM301" i="6"/>
  <c r="BA301" i="6" s="1"/>
  <c r="BB301" i="6" s="1"/>
  <c r="AL301" i="6"/>
  <c r="AK301" i="6"/>
  <c r="AJ301" i="6"/>
  <c r="AN300" i="6"/>
  <c r="BC300" i="6" s="1"/>
  <c r="AM300" i="6"/>
  <c r="BA300" i="6" s="1"/>
  <c r="BB300" i="6" s="1"/>
  <c r="BD300" i="6" s="1"/>
  <c r="BE300" i="6" s="1"/>
  <c r="AL300" i="6"/>
  <c r="AK300" i="6"/>
  <c r="AJ300" i="6"/>
  <c r="AN299" i="6"/>
  <c r="BC299" i="6" s="1"/>
  <c r="AM299" i="6"/>
  <c r="BA299" i="6" s="1"/>
  <c r="BB299" i="6" s="1"/>
  <c r="BD299" i="6" s="1"/>
  <c r="BE299" i="6" s="1"/>
  <c r="AL299" i="6"/>
  <c r="AK299" i="6"/>
  <c r="AJ299" i="6"/>
  <c r="AN298" i="6"/>
  <c r="AM298" i="6"/>
  <c r="BA298" i="6" s="1"/>
  <c r="BB298" i="6" s="1"/>
  <c r="AL298" i="6"/>
  <c r="AK298" i="6"/>
  <c r="AJ298" i="6"/>
  <c r="AN297" i="6"/>
  <c r="BC297" i="6" s="1"/>
  <c r="AM297" i="6"/>
  <c r="AL297" i="6"/>
  <c r="AK297" i="6"/>
  <c r="AJ297" i="6"/>
  <c r="BF297" i="6" s="1"/>
  <c r="BG297" i="6" s="1"/>
  <c r="BH297" i="6" s="1"/>
  <c r="AN296" i="6"/>
  <c r="BC296" i="6" s="1"/>
  <c r="BQ296" i="6" s="1"/>
  <c r="AM296" i="6"/>
  <c r="BA296" i="6" s="1"/>
  <c r="BB296" i="6" s="1"/>
  <c r="AL296" i="6"/>
  <c r="AK296" i="6"/>
  <c r="AJ296" i="6"/>
  <c r="AN295" i="6"/>
  <c r="BC295" i="6" s="1"/>
  <c r="AM295" i="6"/>
  <c r="BA295" i="6" s="1"/>
  <c r="BB295" i="6" s="1"/>
  <c r="BD295" i="6" s="1"/>
  <c r="BE295" i="6" s="1"/>
  <c r="AL295" i="6"/>
  <c r="AK295" i="6"/>
  <c r="AJ295" i="6"/>
  <c r="AN294" i="6"/>
  <c r="BC294" i="6" s="1"/>
  <c r="BQ294" i="6" s="1"/>
  <c r="AM294" i="6"/>
  <c r="BA294" i="6" s="1"/>
  <c r="BB294" i="6" s="1"/>
  <c r="AL294" i="6"/>
  <c r="AK294" i="6"/>
  <c r="AJ294" i="6"/>
  <c r="BF294" i="6" s="1"/>
  <c r="BG294" i="6" s="1"/>
  <c r="BH294" i="6" s="1"/>
  <c r="AP293" i="6"/>
  <c r="AN293" i="6"/>
  <c r="BC293" i="6" s="1"/>
  <c r="BQ293" i="6" s="1"/>
  <c r="AM293" i="6"/>
  <c r="BA293" i="6" s="1"/>
  <c r="BB293" i="6" s="1"/>
  <c r="AL293" i="6"/>
  <c r="AK293" i="6"/>
  <c r="AJ293" i="6"/>
  <c r="BF293" i="6" s="1"/>
  <c r="BG293" i="6" s="1"/>
  <c r="BH293" i="6" s="1"/>
  <c r="AN292" i="6"/>
  <c r="BC292" i="6" s="1"/>
  <c r="BQ292" i="6" s="1"/>
  <c r="BS292" i="6" s="1"/>
  <c r="BT292" i="6" s="1"/>
  <c r="AM292" i="6"/>
  <c r="BA292" i="6" s="1"/>
  <c r="BB292" i="6" s="1"/>
  <c r="AL292" i="6"/>
  <c r="AK292" i="6"/>
  <c r="AJ292" i="6"/>
  <c r="AN291" i="6"/>
  <c r="BC291" i="6" s="1"/>
  <c r="AM291" i="6"/>
  <c r="BA291" i="6" s="1"/>
  <c r="BB291" i="6" s="1"/>
  <c r="BD291" i="6" s="1"/>
  <c r="BE291" i="6" s="1"/>
  <c r="AL291" i="6"/>
  <c r="AK291" i="6"/>
  <c r="AJ291" i="6"/>
  <c r="AP291" i="6" s="1"/>
  <c r="AP290" i="6"/>
  <c r="AN290" i="6"/>
  <c r="BC290" i="6" s="1"/>
  <c r="AM290" i="6"/>
  <c r="BA290" i="6" s="1"/>
  <c r="BB290" i="6" s="1"/>
  <c r="BD290" i="6" s="1"/>
  <c r="BE290" i="6" s="1"/>
  <c r="AL290" i="6"/>
  <c r="AK290" i="6"/>
  <c r="AJ290" i="6"/>
  <c r="BF290" i="6" s="1"/>
  <c r="BG290" i="6" s="1"/>
  <c r="BH290" i="6" s="1"/>
  <c r="AN289" i="6"/>
  <c r="BC289" i="6" s="1"/>
  <c r="BQ289" i="6" s="1"/>
  <c r="BS289" i="6" s="1"/>
  <c r="BT289" i="6" s="1"/>
  <c r="AM289" i="6"/>
  <c r="BA289" i="6" s="1"/>
  <c r="BB289" i="6" s="1"/>
  <c r="AL289" i="6"/>
  <c r="AK289" i="6"/>
  <c r="AJ289" i="6"/>
  <c r="BF289" i="6" s="1"/>
  <c r="BG289" i="6" s="1"/>
  <c r="BH289" i="6" s="1"/>
  <c r="AN288" i="6"/>
  <c r="BC288" i="6" s="1"/>
  <c r="AM288" i="6"/>
  <c r="BA288" i="6" s="1"/>
  <c r="BB288" i="6" s="1"/>
  <c r="BD288" i="6" s="1"/>
  <c r="BE288" i="6" s="1"/>
  <c r="AL288" i="6"/>
  <c r="AK288" i="6"/>
  <c r="AJ288" i="6"/>
  <c r="AN287" i="6"/>
  <c r="BC287" i="6" s="1"/>
  <c r="BQ287" i="6" s="1"/>
  <c r="AM287" i="6"/>
  <c r="BA287" i="6" s="1"/>
  <c r="AL287" i="6"/>
  <c r="AK287" i="6"/>
  <c r="AJ287" i="6"/>
  <c r="AN286" i="6"/>
  <c r="BC286" i="6" s="1"/>
  <c r="BQ286" i="6" s="1"/>
  <c r="AM286" i="6"/>
  <c r="BA286" i="6" s="1"/>
  <c r="BB286" i="6" s="1"/>
  <c r="AL286" i="6"/>
  <c r="AK286" i="6"/>
  <c r="AJ286" i="6"/>
  <c r="BF286" i="6" s="1"/>
  <c r="BG286" i="6" s="1"/>
  <c r="BH286" i="6" s="1"/>
  <c r="AN285" i="6"/>
  <c r="BC285" i="6" s="1"/>
  <c r="AM285" i="6"/>
  <c r="BA285" i="6" s="1"/>
  <c r="BB285" i="6" s="1"/>
  <c r="BD285" i="6" s="1"/>
  <c r="BE285" i="6" s="1"/>
  <c r="AL285" i="6"/>
  <c r="AK285" i="6"/>
  <c r="AP285" i="6" s="1"/>
  <c r="AJ285" i="6"/>
  <c r="BF285" i="6" s="1"/>
  <c r="BG285" i="6" s="1"/>
  <c r="BH285" i="6" s="1"/>
  <c r="AP284" i="6"/>
  <c r="AN284" i="6"/>
  <c r="BC284" i="6" s="1"/>
  <c r="BQ284" i="6" s="1"/>
  <c r="AM284" i="6"/>
  <c r="BA284" i="6" s="1"/>
  <c r="BB284" i="6" s="1"/>
  <c r="AL284" i="6"/>
  <c r="AK284" i="6"/>
  <c r="AJ284" i="6"/>
  <c r="BF284" i="6" s="1"/>
  <c r="BG284" i="6" s="1"/>
  <c r="BH284" i="6" s="1"/>
  <c r="AN283" i="6"/>
  <c r="BC283" i="6" s="1"/>
  <c r="AM283" i="6"/>
  <c r="BA283" i="6" s="1"/>
  <c r="BB283" i="6" s="1"/>
  <c r="BD283" i="6" s="1"/>
  <c r="BE283" i="6" s="1"/>
  <c r="AL283" i="6"/>
  <c r="AK283" i="6"/>
  <c r="AJ283" i="6"/>
  <c r="BF283" i="6" s="1"/>
  <c r="BG283" i="6" s="1"/>
  <c r="BH283" i="6" s="1"/>
  <c r="AN282" i="6"/>
  <c r="BC282" i="6" s="1"/>
  <c r="BQ282" i="6" s="1"/>
  <c r="AM282" i="6"/>
  <c r="BA282" i="6" s="1"/>
  <c r="BB282" i="6" s="1"/>
  <c r="AL282" i="6"/>
  <c r="AK282" i="6"/>
  <c r="AJ282" i="6"/>
  <c r="AN281" i="6"/>
  <c r="BC281" i="6" s="1"/>
  <c r="BQ281" i="6" s="1"/>
  <c r="BS281" i="6" s="1"/>
  <c r="BT281" i="6" s="1"/>
  <c r="AM281" i="6"/>
  <c r="BA281" i="6" s="1"/>
  <c r="BB281" i="6" s="1"/>
  <c r="AL281" i="6"/>
  <c r="AK281" i="6"/>
  <c r="AJ281" i="6"/>
  <c r="AP280" i="6"/>
  <c r="AN280" i="6"/>
  <c r="BC280" i="6" s="1"/>
  <c r="AM280" i="6"/>
  <c r="BA280" i="6" s="1"/>
  <c r="BB280" i="6" s="1"/>
  <c r="BD280" i="6" s="1"/>
  <c r="BE280" i="6" s="1"/>
  <c r="AL280" i="6"/>
  <c r="AK280" i="6"/>
  <c r="AJ280" i="6"/>
  <c r="AN279" i="6"/>
  <c r="BC279" i="6" s="1"/>
  <c r="AM279" i="6"/>
  <c r="BA279" i="6" s="1"/>
  <c r="BB279" i="6" s="1"/>
  <c r="BD279" i="6" s="1"/>
  <c r="BE279" i="6" s="1"/>
  <c r="AL279" i="6"/>
  <c r="AK279" i="6"/>
  <c r="AJ279" i="6"/>
  <c r="AN278" i="6"/>
  <c r="BC278" i="6" s="1"/>
  <c r="AM278" i="6"/>
  <c r="BA278" i="6" s="1"/>
  <c r="BB278" i="6" s="1"/>
  <c r="BD278" i="6" s="1"/>
  <c r="BE278" i="6" s="1"/>
  <c r="AL278" i="6"/>
  <c r="AK278" i="6"/>
  <c r="AJ278" i="6"/>
  <c r="AP277" i="6"/>
  <c r="AN277" i="6"/>
  <c r="BC277" i="6" s="1"/>
  <c r="BQ277" i="6" s="1"/>
  <c r="BS277" i="6" s="1"/>
  <c r="BT277" i="6" s="1"/>
  <c r="AM277" i="6"/>
  <c r="BA277" i="6" s="1"/>
  <c r="BB277" i="6" s="1"/>
  <c r="AL277" i="6"/>
  <c r="AK277" i="6"/>
  <c r="AJ277" i="6"/>
  <c r="BF277" i="6" s="1"/>
  <c r="BG277" i="6" s="1"/>
  <c r="BH277" i="6" s="1"/>
  <c r="AN276" i="6"/>
  <c r="BC276" i="6" s="1"/>
  <c r="BQ276" i="6" s="1"/>
  <c r="AM276" i="6"/>
  <c r="BA276" i="6" s="1"/>
  <c r="BB276" i="6" s="1"/>
  <c r="AL276" i="6"/>
  <c r="AK276" i="6"/>
  <c r="AJ276" i="6"/>
  <c r="BF276" i="6" s="1"/>
  <c r="BG276" i="6" s="1"/>
  <c r="BH276" i="6" s="1"/>
  <c r="AN275" i="6"/>
  <c r="BC275" i="6" s="1"/>
  <c r="AM275" i="6"/>
  <c r="BA275" i="6" s="1"/>
  <c r="BB275" i="6" s="1"/>
  <c r="BD275" i="6" s="1"/>
  <c r="BE275" i="6" s="1"/>
  <c r="AL275" i="6"/>
  <c r="AK275" i="6"/>
  <c r="AP275" i="6" s="1"/>
  <c r="AJ275" i="6"/>
  <c r="AN274" i="6"/>
  <c r="BC274" i="6" s="1"/>
  <c r="BQ274" i="6" s="1"/>
  <c r="AM274" i="6"/>
  <c r="BA274" i="6" s="1"/>
  <c r="BB274" i="6" s="1"/>
  <c r="AL274" i="6"/>
  <c r="AK274" i="6"/>
  <c r="AJ274" i="6"/>
  <c r="BF274" i="6" s="1"/>
  <c r="BG274" i="6" s="1"/>
  <c r="BH274" i="6" s="1"/>
  <c r="AN273" i="6"/>
  <c r="BC273" i="6" s="1"/>
  <c r="AM273" i="6"/>
  <c r="BA273" i="6" s="1"/>
  <c r="BB273" i="6" s="1"/>
  <c r="BD273" i="6" s="1"/>
  <c r="BE273" i="6" s="1"/>
  <c r="AL273" i="6"/>
  <c r="AK273" i="6"/>
  <c r="AJ273" i="6"/>
  <c r="AN272" i="6"/>
  <c r="BC272" i="6" s="1"/>
  <c r="BQ272" i="6" s="1"/>
  <c r="AM272" i="6"/>
  <c r="BA272" i="6" s="1"/>
  <c r="BB272" i="6" s="1"/>
  <c r="AL272" i="6"/>
  <c r="AP272" i="6" s="1"/>
  <c r="AK272" i="6"/>
  <c r="AJ272" i="6"/>
  <c r="BF272" i="6" s="1"/>
  <c r="BG272" i="6" s="1"/>
  <c r="BH272" i="6" s="1"/>
  <c r="AN271" i="6"/>
  <c r="BC271" i="6" s="1"/>
  <c r="AM271" i="6"/>
  <c r="BA271" i="6" s="1"/>
  <c r="BB271" i="6" s="1"/>
  <c r="BD271" i="6" s="1"/>
  <c r="BE271" i="6" s="1"/>
  <c r="AL271" i="6"/>
  <c r="AK271" i="6"/>
  <c r="AJ271" i="6"/>
  <c r="AN270" i="6"/>
  <c r="BC270" i="6" s="1"/>
  <c r="AM270" i="6"/>
  <c r="BA270" i="6" s="1"/>
  <c r="BB270" i="6" s="1"/>
  <c r="BD270" i="6" s="1"/>
  <c r="BE270" i="6" s="1"/>
  <c r="AL270" i="6"/>
  <c r="AK270" i="6"/>
  <c r="AJ270" i="6"/>
  <c r="BF270" i="6" s="1"/>
  <c r="BG270" i="6" s="1"/>
  <c r="BH270" i="6" s="1"/>
  <c r="AN269" i="6"/>
  <c r="BC269" i="6" s="1"/>
  <c r="BQ269" i="6" s="1"/>
  <c r="AM269" i="6"/>
  <c r="BA269" i="6" s="1"/>
  <c r="BB269" i="6" s="1"/>
  <c r="AL269" i="6"/>
  <c r="AK269" i="6"/>
  <c r="AJ269" i="6"/>
  <c r="BF269" i="6" s="1"/>
  <c r="BG269" i="6" s="1"/>
  <c r="BH269" i="6" s="1"/>
  <c r="AN268" i="6"/>
  <c r="BC268" i="6" s="1"/>
  <c r="AM268" i="6"/>
  <c r="BA268" i="6" s="1"/>
  <c r="BB268" i="6" s="1"/>
  <c r="AL268" i="6"/>
  <c r="AK268" i="6"/>
  <c r="AJ268" i="6"/>
  <c r="AN267" i="6"/>
  <c r="BC267" i="6" s="1"/>
  <c r="BQ267" i="6" s="1"/>
  <c r="BS267" i="6" s="1"/>
  <c r="BT267" i="6" s="1"/>
  <c r="AM267" i="6"/>
  <c r="BA267" i="6" s="1"/>
  <c r="BB267" i="6" s="1"/>
  <c r="AL267" i="6"/>
  <c r="AK267" i="6"/>
  <c r="AJ267" i="6"/>
  <c r="BF267" i="6" s="1"/>
  <c r="BG267" i="6" s="1"/>
  <c r="BH267" i="6" s="1"/>
  <c r="AN266" i="6"/>
  <c r="BC266" i="6" s="1"/>
  <c r="AM266" i="6"/>
  <c r="BA266" i="6" s="1"/>
  <c r="BB266" i="6" s="1"/>
  <c r="BD266" i="6" s="1"/>
  <c r="BE266" i="6" s="1"/>
  <c r="AL266" i="6"/>
  <c r="AP266" i="6" s="1"/>
  <c r="AK266" i="6"/>
  <c r="AJ266" i="6"/>
  <c r="AN265" i="6"/>
  <c r="BC265" i="6" s="1"/>
  <c r="BQ265" i="6" s="1"/>
  <c r="BS265" i="6" s="1"/>
  <c r="BT265" i="6" s="1"/>
  <c r="AM265" i="6"/>
  <c r="BA265" i="6" s="1"/>
  <c r="BB265" i="6" s="1"/>
  <c r="AL265" i="6"/>
  <c r="AK265" i="6"/>
  <c r="AJ265" i="6"/>
  <c r="AN264" i="6"/>
  <c r="BC264" i="6" s="1"/>
  <c r="BQ264" i="6" s="1"/>
  <c r="BS264" i="6" s="1"/>
  <c r="BT264" i="6" s="1"/>
  <c r="AM264" i="6"/>
  <c r="BA264" i="6" s="1"/>
  <c r="BB264" i="6" s="1"/>
  <c r="AL264" i="6"/>
  <c r="AK264" i="6"/>
  <c r="AJ264" i="6"/>
  <c r="BF264" i="6" s="1"/>
  <c r="BG264" i="6" s="1"/>
  <c r="BH264" i="6" s="1"/>
  <c r="AN263" i="6"/>
  <c r="BC263" i="6" s="1"/>
  <c r="BQ263" i="6" s="1"/>
  <c r="BS263" i="6" s="1"/>
  <c r="BT263" i="6" s="1"/>
  <c r="AM263" i="6"/>
  <c r="BA263" i="6" s="1"/>
  <c r="BB263" i="6" s="1"/>
  <c r="AL263" i="6"/>
  <c r="AK263" i="6"/>
  <c r="AJ263" i="6"/>
  <c r="AP262" i="6"/>
  <c r="AN262" i="6"/>
  <c r="BC262" i="6" s="1"/>
  <c r="AM262" i="6"/>
  <c r="AL262" i="6"/>
  <c r="AK262" i="6"/>
  <c r="AJ262" i="6"/>
  <c r="BF262" i="6" s="1"/>
  <c r="BG262" i="6" s="1"/>
  <c r="BH262" i="6" s="1"/>
  <c r="AN261" i="6"/>
  <c r="BC261" i="6" s="1"/>
  <c r="BQ261" i="6" s="1"/>
  <c r="BS261" i="6" s="1"/>
  <c r="BT261" i="6" s="1"/>
  <c r="AM261" i="6"/>
  <c r="BA261" i="6" s="1"/>
  <c r="BB261" i="6" s="1"/>
  <c r="AL261" i="6"/>
  <c r="AK261" i="6"/>
  <c r="AJ261" i="6"/>
  <c r="AN260" i="6"/>
  <c r="BC260" i="6" s="1"/>
  <c r="BQ260" i="6" s="1"/>
  <c r="AM260" i="6"/>
  <c r="BA260" i="6" s="1"/>
  <c r="BB260" i="6" s="1"/>
  <c r="BD260" i="6" s="1"/>
  <c r="BE260" i="6" s="1"/>
  <c r="AL260" i="6"/>
  <c r="AK260" i="6"/>
  <c r="AJ260" i="6"/>
  <c r="AP259" i="6"/>
  <c r="AN259" i="6"/>
  <c r="BC259" i="6" s="1"/>
  <c r="AM259" i="6"/>
  <c r="BA259" i="6" s="1"/>
  <c r="BB259" i="6" s="1"/>
  <c r="BD259" i="6" s="1"/>
  <c r="BE259" i="6" s="1"/>
  <c r="AL259" i="6"/>
  <c r="AK259" i="6"/>
  <c r="AJ259" i="6"/>
  <c r="BF259" i="6" s="1"/>
  <c r="BG259" i="6" s="1"/>
  <c r="BH259" i="6" s="1"/>
  <c r="AN258" i="6"/>
  <c r="BC258" i="6" s="1"/>
  <c r="AM258" i="6"/>
  <c r="BA258" i="6" s="1"/>
  <c r="BB258" i="6" s="1"/>
  <c r="BD258" i="6" s="1"/>
  <c r="BE258" i="6" s="1"/>
  <c r="AL258" i="6"/>
  <c r="AK258" i="6"/>
  <c r="AJ258" i="6"/>
  <c r="BF258" i="6" s="1"/>
  <c r="BG258" i="6" s="1"/>
  <c r="BH258" i="6" s="1"/>
  <c r="AN257" i="6"/>
  <c r="BC257" i="6" s="1"/>
  <c r="AM257" i="6"/>
  <c r="BA257" i="6" s="1"/>
  <c r="BB257" i="6" s="1"/>
  <c r="BD257" i="6" s="1"/>
  <c r="BE257" i="6" s="1"/>
  <c r="AL257" i="6"/>
  <c r="AK257" i="6"/>
  <c r="AJ257" i="6"/>
  <c r="AP256" i="6"/>
  <c r="AN256" i="6"/>
  <c r="BC256" i="6" s="1"/>
  <c r="AM256" i="6"/>
  <c r="BA256" i="6" s="1"/>
  <c r="BB256" i="6" s="1"/>
  <c r="BD256" i="6" s="1"/>
  <c r="BE256" i="6" s="1"/>
  <c r="AL256" i="6"/>
  <c r="AK256" i="6"/>
  <c r="AJ256" i="6"/>
  <c r="AN255" i="6"/>
  <c r="BC255" i="6" s="1"/>
  <c r="AM255" i="6"/>
  <c r="BA255" i="6" s="1"/>
  <c r="BB255" i="6" s="1"/>
  <c r="BD255" i="6" s="1"/>
  <c r="BE255" i="6" s="1"/>
  <c r="AL255" i="6"/>
  <c r="AP255" i="6" s="1"/>
  <c r="AK255" i="6"/>
  <c r="AJ255" i="6"/>
  <c r="BF255" i="6" s="1"/>
  <c r="BG255" i="6" s="1"/>
  <c r="BH255" i="6" s="1"/>
  <c r="AN254" i="6"/>
  <c r="BC254" i="6" s="1"/>
  <c r="AM254" i="6"/>
  <c r="BA254" i="6" s="1"/>
  <c r="BB254" i="6" s="1"/>
  <c r="BD254" i="6" s="1"/>
  <c r="BE254" i="6" s="1"/>
  <c r="AL254" i="6"/>
  <c r="AK254" i="6"/>
  <c r="AJ254" i="6"/>
  <c r="AN253" i="6"/>
  <c r="BC253" i="6" s="1"/>
  <c r="AM253" i="6"/>
  <c r="BA253" i="6" s="1"/>
  <c r="BB253" i="6" s="1"/>
  <c r="AL253" i="6"/>
  <c r="AK253" i="6"/>
  <c r="AJ253" i="6"/>
  <c r="AN252" i="6"/>
  <c r="BC252" i="6" s="1"/>
  <c r="BQ252" i="6" s="1"/>
  <c r="BS252" i="6" s="1"/>
  <c r="BT252" i="6" s="1"/>
  <c r="AM252" i="6"/>
  <c r="BA252" i="6" s="1"/>
  <c r="BB252" i="6" s="1"/>
  <c r="AL252" i="6"/>
  <c r="AK252" i="6"/>
  <c r="AJ252" i="6"/>
  <c r="AN251" i="6"/>
  <c r="BC251" i="6" s="1"/>
  <c r="AM251" i="6"/>
  <c r="BA251" i="6" s="1"/>
  <c r="BB251" i="6" s="1"/>
  <c r="BD251" i="6" s="1"/>
  <c r="BE251" i="6" s="1"/>
  <c r="AL251" i="6"/>
  <c r="AK251" i="6"/>
  <c r="AJ251" i="6"/>
  <c r="AP250" i="6"/>
  <c r="AN250" i="6"/>
  <c r="BC250" i="6" s="1"/>
  <c r="AM250" i="6"/>
  <c r="BA250" i="6" s="1"/>
  <c r="BB250" i="6" s="1"/>
  <c r="BD250" i="6" s="1"/>
  <c r="BE250" i="6" s="1"/>
  <c r="AL250" i="6"/>
  <c r="AK250" i="6"/>
  <c r="AJ250" i="6"/>
  <c r="BF250" i="6" s="1"/>
  <c r="BG250" i="6" s="1"/>
  <c r="BH250" i="6" s="1"/>
  <c r="AN249" i="6"/>
  <c r="BC249" i="6" s="1"/>
  <c r="BQ249" i="6" s="1"/>
  <c r="AM249" i="6"/>
  <c r="BA249" i="6" s="1"/>
  <c r="BB249" i="6" s="1"/>
  <c r="AL249" i="6"/>
  <c r="AK249" i="6"/>
  <c r="AJ249" i="6"/>
  <c r="BF249" i="6" s="1"/>
  <c r="BG249" i="6" s="1"/>
  <c r="BH249" i="6" s="1"/>
  <c r="AN248" i="6"/>
  <c r="BC248" i="6" s="1"/>
  <c r="BQ248" i="6" s="1"/>
  <c r="BS248" i="6" s="1"/>
  <c r="BT248" i="6" s="1"/>
  <c r="AM248" i="6"/>
  <c r="BA248" i="6" s="1"/>
  <c r="BB248" i="6" s="1"/>
  <c r="AL248" i="6"/>
  <c r="AK248" i="6"/>
  <c r="AJ248" i="6"/>
  <c r="AP247" i="6"/>
  <c r="AN247" i="6"/>
  <c r="BC247" i="6" s="1"/>
  <c r="AM247" i="6"/>
  <c r="BA247" i="6" s="1"/>
  <c r="BB247" i="6" s="1"/>
  <c r="BD247" i="6" s="1"/>
  <c r="BE247" i="6" s="1"/>
  <c r="AL247" i="6"/>
  <c r="AK247" i="6"/>
  <c r="AJ247" i="6"/>
  <c r="BF247" i="6" s="1"/>
  <c r="BG247" i="6" s="1"/>
  <c r="BH247" i="6" s="1"/>
  <c r="AP246" i="6"/>
  <c r="AN246" i="6"/>
  <c r="BC246" i="6" s="1"/>
  <c r="BQ246" i="6" s="1"/>
  <c r="AM246" i="6"/>
  <c r="BA246" i="6" s="1"/>
  <c r="BB246" i="6" s="1"/>
  <c r="AL246" i="6"/>
  <c r="AK246" i="6"/>
  <c r="AJ246" i="6"/>
  <c r="AN245" i="6"/>
  <c r="BC245" i="6" s="1"/>
  <c r="AM245" i="6"/>
  <c r="BA245" i="6" s="1"/>
  <c r="BB245" i="6" s="1"/>
  <c r="BD245" i="6" s="1"/>
  <c r="BE245" i="6" s="1"/>
  <c r="AL245" i="6"/>
  <c r="AK245" i="6"/>
  <c r="AP245" i="6" s="1"/>
  <c r="AJ245" i="6"/>
  <c r="AN244" i="6"/>
  <c r="BC244" i="6" s="1"/>
  <c r="AM244" i="6"/>
  <c r="BA244" i="6" s="1"/>
  <c r="AL244" i="6"/>
  <c r="AK244" i="6"/>
  <c r="AJ244" i="6"/>
  <c r="BF244" i="6" s="1"/>
  <c r="BG244" i="6" s="1"/>
  <c r="BH244" i="6" s="1"/>
  <c r="AN243" i="6"/>
  <c r="BC243" i="6" s="1"/>
  <c r="BQ243" i="6" s="1"/>
  <c r="BS243" i="6" s="1"/>
  <c r="BT243" i="6" s="1"/>
  <c r="AM243" i="6"/>
  <c r="BA243" i="6" s="1"/>
  <c r="BB243" i="6" s="1"/>
  <c r="BD243" i="6" s="1"/>
  <c r="BE243" i="6" s="1"/>
  <c r="AL243" i="6"/>
  <c r="AK243" i="6"/>
  <c r="AJ243" i="6"/>
  <c r="AN242" i="6"/>
  <c r="BC242" i="6" s="1"/>
  <c r="AM242" i="6"/>
  <c r="BA242" i="6" s="1"/>
  <c r="BB242" i="6" s="1"/>
  <c r="AL242" i="6"/>
  <c r="AK242" i="6"/>
  <c r="AJ242" i="6"/>
  <c r="AP241" i="6"/>
  <c r="AN241" i="6"/>
  <c r="BC241" i="6" s="1"/>
  <c r="AM241" i="6"/>
  <c r="BA241" i="6" s="1"/>
  <c r="BB241" i="6" s="1"/>
  <c r="BD241" i="6" s="1"/>
  <c r="BE241" i="6" s="1"/>
  <c r="AL241" i="6"/>
  <c r="AK241" i="6"/>
  <c r="AJ241" i="6"/>
  <c r="AN240" i="6"/>
  <c r="BC240" i="6" s="1"/>
  <c r="AM240" i="6"/>
  <c r="BA240" i="6" s="1"/>
  <c r="BB240" i="6" s="1"/>
  <c r="BD240" i="6" s="1"/>
  <c r="BE240" i="6" s="1"/>
  <c r="AL240" i="6"/>
  <c r="AK240" i="6"/>
  <c r="AJ240" i="6"/>
  <c r="AN239" i="6"/>
  <c r="BC239" i="6" s="1"/>
  <c r="AM239" i="6"/>
  <c r="BA239" i="6" s="1"/>
  <c r="BB239" i="6" s="1"/>
  <c r="BD239" i="6" s="1"/>
  <c r="BE239" i="6" s="1"/>
  <c r="AL239" i="6"/>
  <c r="AK239" i="6"/>
  <c r="AJ239" i="6"/>
  <c r="AN238" i="6"/>
  <c r="BC238" i="6" s="1"/>
  <c r="BQ238" i="6" s="1"/>
  <c r="BS238" i="6" s="1"/>
  <c r="BT238" i="6" s="1"/>
  <c r="AM238" i="6"/>
  <c r="BA238" i="6" s="1"/>
  <c r="BB238" i="6" s="1"/>
  <c r="AL238" i="6"/>
  <c r="AK238" i="6"/>
  <c r="AJ238" i="6"/>
  <c r="BF238" i="6" s="1"/>
  <c r="BG238" i="6" s="1"/>
  <c r="BH238" i="6" s="1"/>
  <c r="AN237" i="6"/>
  <c r="BC237" i="6" s="1"/>
  <c r="AM237" i="6"/>
  <c r="BA237" i="6" s="1"/>
  <c r="BB237" i="6" s="1"/>
  <c r="BD237" i="6" s="1"/>
  <c r="BE237" i="6" s="1"/>
  <c r="AL237" i="6"/>
  <c r="AK237" i="6"/>
  <c r="AJ237" i="6"/>
  <c r="BF237" i="6" s="1"/>
  <c r="BG237" i="6" s="1"/>
  <c r="BH237" i="6" s="1"/>
  <c r="AN236" i="6"/>
  <c r="BC236" i="6" s="1"/>
  <c r="AM236" i="6"/>
  <c r="AL236" i="6"/>
  <c r="AK236" i="6"/>
  <c r="AJ236" i="6"/>
  <c r="AP235" i="6"/>
  <c r="AN235" i="6"/>
  <c r="BC235" i="6" s="1"/>
  <c r="AM235" i="6"/>
  <c r="BA235" i="6" s="1"/>
  <c r="BB235" i="6" s="1"/>
  <c r="BD235" i="6" s="1"/>
  <c r="BE235" i="6" s="1"/>
  <c r="AL235" i="6"/>
  <c r="AK235" i="6"/>
  <c r="AJ235" i="6"/>
  <c r="AN234" i="6"/>
  <c r="BC234" i="6" s="1"/>
  <c r="BQ234" i="6" s="1"/>
  <c r="BS234" i="6" s="1"/>
  <c r="BT234" i="6" s="1"/>
  <c r="AM234" i="6"/>
  <c r="AL234" i="6"/>
  <c r="AK234" i="6"/>
  <c r="AJ234" i="6"/>
  <c r="BF234" i="6" s="1"/>
  <c r="BG234" i="6" s="1"/>
  <c r="BH234" i="6" s="1"/>
  <c r="AN233" i="6"/>
  <c r="BC233" i="6" s="1"/>
  <c r="BQ233" i="6" s="1"/>
  <c r="BS233" i="6" s="1"/>
  <c r="BT233" i="6" s="1"/>
  <c r="AM233" i="6"/>
  <c r="BA233" i="6" s="1"/>
  <c r="BB233" i="6" s="1"/>
  <c r="AL233" i="6"/>
  <c r="AK233" i="6"/>
  <c r="AJ233" i="6"/>
  <c r="AN232" i="6"/>
  <c r="BC232" i="6" s="1"/>
  <c r="BQ232" i="6" s="1"/>
  <c r="AM232" i="6"/>
  <c r="AL232" i="6"/>
  <c r="AK232" i="6"/>
  <c r="AJ232" i="6"/>
  <c r="AN231" i="6"/>
  <c r="AM231" i="6"/>
  <c r="BA231" i="6" s="1"/>
  <c r="BB231" i="6" s="1"/>
  <c r="AL231" i="6"/>
  <c r="AK231" i="6"/>
  <c r="AJ231" i="6"/>
  <c r="AN230" i="6"/>
  <c r="BC230" i="6" s="1"/>
  <c r="AM230" i="6"/>
  <c r="BA230" i="6" s="1"/>
  <c r="BB230" i="6" s="1"/>
  <c r="BD230" i="6" s="1"/>
  <c r="BE230" i="6" s="1"/>
  <c r="AL230" i="6"/>
  <c r="AK230" i="6"/>
  <c r="AJ230" i="6"/>
  <c r="AN229" i="6"/>
  <c r="BC229" i="6" s="1"/>
  <c r="AM229" i="6"/>
  <c r="BA229" i="6" s="1"/>
  <c r="BB229" i="6" s="1"/>
  <c r="BD229" i="6" s="1"/>
  <c r="BE229" i="6" s="1"/>
  <c r="AL229" i="6"/>
  <c r="AK229" i="6"/>
  <c r="AJ229" i="6"/>
  <c r="AN228" i="6"/>
  <c r="BC228" i="6" s="1"/>
  <c r="AM228" i="6"/>
  <c r="BA228" i="6" s="1"/>
  <c r="BB228" i="6" s="1"/>
  <c r="BD228" i="6" s="1"/>
  <c r="BE228" i="6" s="1"/>
  <c r="AL228" i="6"/>
  <c r="AK228" i="6"/>
  <c r="AJ228" i="6"/>
  <c r="BF228" i="6" s="1"/>
  <c r="BG228" i="6" s="1"/>
  <c r="BH228" i="6" s="1"/>
  <c r="AN227" i="6"/>
  <c r="BC227" i="6" s="1"/>
  <c r="AM227" i="6"/>
  <c r="BA227" i="6" s="1"/>
  <c r="BB227" i="6" s="1"/>
  <c r="BD227" i="6" s="1"/>
  <c r="BE227" i="6" s="1"/>
  <c r="AL227" i="6"/>
  <c r="AP227" i="6" s="1"/>
  <c r="AK227" i="6"/>
  <c r="AJ227" i="6"/>
  <c r="BF227" i="6" s="1"/>
  <c r="BG227" i="6" s="1"/>
  <c r="BH227" i="6" s="1"/>
  <c r="AN226" i="6"/>
  <c r="BC226" i="6" s="1"/>
  <c r="AM226" i="6"/>
  <c r="BA226" i="6" s="1"/>
  <c r="BB226" i="6" s="1"/>
  <c r="BD226" i="6" s="1"/>
  <c r="BE226" i="6" s="1"/>
  <c r="AL226" i="6"/>
  <c r="AK226" i="6"/>
  <c r="AJ226" i="6"/>
  <c r="AN225" i="6"/>
  <c r="BC225" i="6" s="1"/>
  <c r="AM225" i="6"/>
  <c r="BA225" i="6" s="1"/>
  <c r="BB225" i="6" s="1"/>
  <c r="BD225" i="6" s="1"/>
  <c r="BE225" i="6" s="1"/>
  <c r="AL225" i="6"/>
  <c r="AK225" i="6"/>
  <c r="AJ225" i="6"/>
  <c r="AN224" i="6"/>
  <c r="BC224" i="6" s="1"/>
  <c r="BQ224" i="6" s="1"/>
  <c r="AM224" i="6"/>
  <c r="BA224" i="6" s="1"/>
  <c r="BB224" i="6" s="1"/>
  <c r="AL224" i="6"/>
  <c r="AK224" i="6"/>
  <c r="AJ224" i="6"/>
  <c r="BF224" i="6" s="1"/>
  <c r="BG224" i="6" s="1"/>
  <c r="BH224" i="6" s="1"/>
  <c r="AN223" i="6"/>
  <c r="BC223" i="6" s="1"/>
  <c r="AM223" i="6"/>
  <c r="BA223" i="6" s="1"/>
  <c r="BB223" i="6" s="1"/>
  <c r="AL223" i="6"/>
  <c r="AK223" i="6"/>
  <c r="AJ223" i="6"/>
  <c r="AN222" i="6"/>
  <c r="BC222" i="6" s="1"/>
  <c r="BQ222" i="6" s="1"/>
  <c r="AM222" i="6"/>
  <c r="BA222" i="6" s="1"/>
  <c r="BB222" i="6" s="1"/>
  <c r="AL222" i="6"/>
  <c r="AK222" i="6"/>
  <c r="AJ222" i="6"/>
  <c r="BF222" i="6" s="1"/>
  <c r="BG222" i="6" s="1"/>
  <c r="BH222" i="6" s="1"/>
  <c r="AN221" i="6"/>
  <c r="BC221" i="6" s="1"/>
  <c r="BQ221" i="6" s="1"/>
  <c r="BS221" i="6" s="1"/>
  <c r="BT221" i="6" s="1"/>
  <c r="AM221" i="6"/>
  <c r="BA221" i="6" s="1"/>
  <c r="BB221" i="6" s="1"/>
  <c r="AL221" i="6"/>
  <c r="AK221" i="6"/>
  <c r="AJ221" i="6"/>
  <c r="AP220" i="6"/>
  <c r="AN220" i="6"/>
  <c r="BC220" i="6" s="1"/>
  <c r="BQ220" i="6" s="1"/>
  <c r="AM220" i="6"/>
  <c r="BA220" i="6" s="1"/>
  <c r="BB220" i="6" s="1"/>
  <c r="AL220" i="6"/>
  <c r="AK220" i="6"/>
  <c r="AJ220" i="6"/>
  <c r="BF220" i="6" s="1"/>
  <c r="BG220" i="6" s="1"/>
  <c r="BH220" i="6" s="1"/>
  <c r="AN219" i="6"/>
  <c r="BC219" i="6" s="1"/>
  <c r="BQ219" i="6" s="1"/>
  <c r="AM219" i="6"/>
  <c r="BA219" i="6" s="1"/>
  <c r="BB219" i="6" s="1"/>
  <c r="AL219" i="6"/>
  <c r="AK219" i="6"/>
  <c r="AJ219" i="6"/>
  <c r="BF219" i="6" s="1"/>
  <c r="BG219" i="6" s="1"/>
  <c r="BH219" i="6" s="1"/>
  <c r="AN218" i="6"/>
  <c r="BC218" i="6" s="1"/>
  <c r="AM218" i="6"/>
  <c r="AL218" i="6"/>
  <c r="AK218" i="6"/>
  <c r="AJ218" i="6"/>
  <c r="AP217" i="6"/>
  <c r="AN217" i="6"/>
  <c r="BC217" i="6" s="1"/>
  <c r="AM217" i="6"/>
  <c r="BA217" i="6" s="1"/>
  <c r="BB217" i="6" s="1"/>
  <c r="AL217" i="6"/>
  <c r="AK217" i="6"/>
  <c r="AJ217" i="6"/>
  <c r="BF217" i="6" s="1"/>
  <c r="BG217" i="6" s="1"/>
  <c r="BH217" i="6" s="1"/>
  <c r="AN216" i="6"/>
  <c r="BC216" i="6" s="1"/>
  <c r="AM216" i="6"/>
  <c r="BQ216" i="6" s="1"/>
  <c r="AL216" i="6"/>
  <c r="AK216" i="6"/>
  <c r="AP216" i="6" s="1"/>
  <c r="AJ216" i="6"/>
  <c r="AN215" i="6"/>
  <c r="BC215" i="6" s="1"/>
  <c r="AM215" i="6"/>
  <c r="BA215" i="6" s="1"/>
  <c r="BB215" i="6" s="1"/>
  <c r="BD215" i="6" s="1"/>
  <c r="BE215" i="6" s="1"/>
  <c r="AL215" i="6"/>
  <c r="AK215" i="6"/>
  <c r="AJ215" i="6"/>
  <c r="AN214" i="6"/>
  <c r="BC214" i="6" s="1"/>
  <c r="BQ214" i="6" s="1"/>
  <c r="BS214" i="6" s="1"/>
  <c r="BT214" i="6" s="1"/>
  <c r="AM214" i="6"/>
  <c r="BA214" i="6" s="1"/>
  <c r="BB214" i="6" s="1"/>
  <c r="AL214" i="6"/>
  <c r="AK214" i="6"/>
  <c r="AJ214" i="6"/>
  <c r="AN213" i="6"/>
  <c r="BC213" i="6" s="1"/>
  <c r="BQ213" i="6" s="1"/>
  <c r="AM213" i="6"/>
  <c r="BA213" i="6" s="1"/>
  <c r="BB213" i="6" s="1"/>
  <c r="BD213" i="6" s="1"/>
  <c r="AL213" i="6"/>
  <c r="AK213" i="6"/>
  <c r="AJ213" i="6"/>
  <c r="BF213" i="6" s="1"/>
  <c r="BG213" i="6" s="1"/>
  <c r="AN212" i="6"/>
  <c r="BC212" i="6" s="1"/>
  <c r="AM212" i="6"/>
  <c r="BA212" i="6" s="1"/>
  <c r="BB212" i="6" s="1"/>
  <c r="BD212" i="6" s="1"/>
  <c r="BE212" i="6" s="1"/>
  <c r="AL212" i="6"/>
  <c r="AK212" i="6"/>
  <c r="AJ212" i="6"/>
  <c r="AN211" i="6"/>
  <c r="BC211" i="6" s="1"/>
  <c r="BQ211" i="6" s="1"/>
  <c r="AM211" i="6"/>
  <c r="BA211" i="6" s="1"/>
  <c r="BB211" i="6" s="1"/>
  <c r="AL211" i="6"/>
  <c r="AK211" i="6"/>
  <c r="AJ211" i="6"/>
  <c r="AN210" i="6"/>
  <c r="BC210" i="6" s="1"/>
  <c r="BQ210" i="6" s="1"/>
  <c r="BS210" i="6" s="1"/>
  <c r="BT210" i="6" s="1"/>
  <c r="AM210" i="6"/>
  <c r="BA210" i="6" s="1"/>
  <c r="BB210" i="6" s="1"/>
  <c r="AL210" i="6"/>
  <c r="AK210" i="6"/>
  <c r="AJ210" i="6"/>
  <c r="BF210" i="6" s="1"/>
  <c r="BG210" i="6" s="1"/>
  <c r="BH210" i="6" s="1"/>
  <c r="AN209" i="6"/>
  <c r="BC209" i="6" s="1"/>
  <c r="AM209" i="6"/>
  <c r="BA209" i="6" s="1"/>
  <c r="BB209" i="6" s="1"/>
  <c r="BD209" i="6" s="1"/>
  <c r="BE209" i="6" s="1"/>
  <c r="AL209" i="6"/>
  <c r="AK209" i="6"/>
  <c r="AJ209" i="6"/>
  <c r="AP208" i="6"/>
  <c r="AN208" i="6"/>
  <c r="BC208" i="6" s="1"/>
  <c r="AM208" i="6"/>
  <c r="BA208" i="6" s="1"/>
  <c r="BB208" i="6" s="1"/>
  <c r="BD208" i="6" s="1"/>
  <c r="BE208" i="6" s="1"/>
  <c r="AL208" i="6"/>
  <c r="AK208" i="6"/>
  <c r="AJ208" i="6"/>
  <c r="BF208" i="6" s="1"/>
  <c r="BG208" i="6" s="1"/>
  <c r="AN207" i="6"/>
  <c r="BC207" i="6" s="1"/>
  <c r="AM207" i="6"/>
  <c r="BA207" i="6" s="1"/>
  <c r="BB207" i="6" s="1"/>
  <c r="BD207" i="6" s="1"/>
  <c r="BE207" i="6" s="1"/>
  <c r="AL207" i="6"/>
  <c r="AK207" i="6"/>
  <c r="AJ207" i="6"/>
  <c r="BF207" i="6" s="1"/>
  <c r="BG207" i="6" s="1"/>
  <c r="BH207" i="6" s="1"/>
  <c r="AN206" i="6"/>
  <c r="BC206" i="6" s="1"/>
  <c r="AM206" i="6"/>
  <c r="BA206" i="6" s="1"/>
  <c r="BB206" i="6" s="1"/>
  <c r="BD206" i="6" s="1"/>
  <c r="BE206" i="6" s="1"/>
  <c r="AL206" i="6"/>
  <c r="AK206" i="6"/>
  <c r="AP206" i="6" s="1"/>
  <c r="AJ206" i="6"/>
  <c r="AP205" i="6"/>
  <c r="AN205" i="6"/>
  <c r="BC205" i="6" s="1"/>
  <c r="AM205" i="6"/>
  <c r="BA205" i="6" s="1"/>
  <c r="BB205" i="6" s="1"/>
  <c r="BD205" i="6" s="1"/>
  <c r="BE205" i="6" s="1"/>
  <c r="AL205" i="6"/>
  <c r="AK205" i="6"/>
  <c r="AJ205" i="6"/>
  <c r="AN204" i="6"/>
  <c r="BC204" i="6" s="1"/>
  <c r="AM204" i="6"/>
  <c r="BA204" i="6" s="1"/>
  <c r="BB204" i="6" s="1"/>
  <c r="BD204" i="6" s="1"/>
  <c r="BE204" i="6" s="1"/>
  <c r="AL204" i="6"/>
  <c r="AK204" i="6"/>
  <c r="AJ204" i="6"/>
  <c r="AN203" i="6"/>
  <c r="BC203" i="6" s="1"/>
  <c r="BQ203" i="6" s="1"/>
  <c r="AM203" i="6"/>
  <c r="BA203" i="6" s="1"/>
  <c r="AL203" i="6"/>
  <c r="AK203" i="6"/>
  <c r="AJ203" i="6"/>
  <c r="AN202" i="6"/>
  <c r="BC202" i="6" s="1"/>
  <c r="AM202" i="6"/>
  <c r="BA202" i="6" s="1"/>
  <c r="BB202" i="6" s="1"/>
  <c r="BD202" i="6" s="1"/>
  <c r="AL202" i="6"/>
  <c r="AK202" i="6"/>
  <c r="AJ202" i="6"/>
  <c r="AN201" i="6"/>
  <c r="BC201" i="6" s="1"/>
  <c r="BQ201" i="6" s="1"/>
  <c r="AM201" i="6"/>
  <c r="BA201" i="6" s="1"/>
  <c r="BB201" i="6" s="1"/>
  <c r="AL201" i="6"/>
  <c r="AK201" i="6"/>
  <c r="AJ201" i="6"/>
  <c r="AN200" i="6"/>
  <c r="BC200" i="6" s="1"/>
  <c r="AM200" i="6"/>
  <c r="BA200" i="6" s="1"/>
  <c r="BB200" i="6" s="1"/>
  <c r="BD200" i="6" s="1"/>
  <c r="BE200" i="6" s="1"/>
  <c r="AL200" i="6"/>
  <c r="AK200" i="6"/>
  <c r="AJ200" i="6"/>
  <c r="AN199" i="6"/>
  <c r="AM199" i="6"/>
  <c r="BA199" i="6" s="1"/>
  <c r="BB199" i="6" s="1"/>
  <c r="AL199" i="6"/>
  <c r="AK199" i="6"/>
  <c r="AJ199" i="6"/>
  <c r="AN198" i="6"/>
  <c r="BC198" i="6" s="1"/>
  <c r="AM198" i="6"/>
  <c r="BA198" i="6" s="1"/>
  <c r="BB198" i="6" s="1"/>
  <c r="BD198" i="6" s="1"/>
  <c r="BE198" i="6" s="1"/>
  <c r="AL198" i="6"/>
  <c r="AK198" i="6"/>
  <c r="AJ198" i="6"/>
  <c r="AN197" i="6"/>
  <c r="BC197" i="6" s="1"/>
  <c r="AM197" i="6"/>
  <c r="BA197" i="6" s="1"/>
  <c r="BB197" i="6" s="1"/>
  <c r="BD197" i="6" s="1"/>
  <c r="BE197" i="6" s="1"/>
  <c r="AL197" i="6"/>
  <c r="AK197" i="6"/>
  <c r="AJ197" i="6"/>
  <c r="AP196" i="6"/>
  <c r="AN196" i="6"/>
  <c r="BC196" i="6" s="1"/>
  <c r="AM196" i="6"/>
  <c r="BA196" i="6" s="1"/>
  <c r="BB196" i="6" s="1"/>
  <c r="AL196" i="6"/>
  <c r="AK196" i="6"/>
  <c r="AJ196" i="6"/>
  <c r="BF196" i="6" s="1"/>
  <c r="BG196" i="6" s="1"/>
  <c r="BH196" i="6" s="1"/>
  <c r="AN195" i="6"/>
  <c r="BC195" i="6" s="1"/>
  <c r="AM195" i="6"/>
  <c r="BA195" i="6" s="1"/>
  <c r="BB195" i="6" s="1"/>
  <c r="BD195" i="6" s="1"/>
  <c r="BE195" i="6" s="1"/>
  <c r="AL195" i="6"/>
  <c r="AK195" i="6"/>
  <c r="AP195" i="6" s="1"/>
  <c r="AJ195" i="6"/>
  <c r="AN194" i="6"/>
  <c r="BC194" i="6" s="1"/>
  <c r="AM194" i="6"/>
  <c r="BA194" i="6" s="1"/>
  <c r="BB194" i="6" s="1"/>
  <c r="BD194" i="6" s="1"/>
  <c r="BE194" i="6" s="1"/>
  <c r="AL194" i="6"/>
  <c r="AK194" i="6"/>
  <c r="AJ194" i="6"/>
  <c r="AN193" i="6"/>
  <c r="BC193" i="6" s="1"/>
  <c r="BQ193" i="6" s="1"/>
  <c r="AM193" i="6"/>
  <c r="BA193" i="6" s="1"/>
  <c r="BB193" i="6" s="1"/>
  <c r="AL193" i="6"/>
  <c r="AK193" i="6"/>
  <c r="AJ193" i="6"/>
  <c r="AN192" i="6"/>
  <c r="BC192" i="6" s="1"/>
  <c r="BQ192" i="6" s="1"/>
  <c r="BS192" i="6" s="1"/>
  <c r="BT192" i="6" s="1"/>
  <c r="AM192" i="6"/>
  <c r="BA192" i="6" s="1"/>
  <c r="BB192" i="6" s="1"/>
  <c r="BD192" i="6" s="1"/>
  <c r="BE192" i="6" s="1"/>
  <c r="AL192" i="6"/>
  <c r="AK192" i="6"/>
  <c r="AJ192" i="6"/>
  <c r="AN191" i="6"/>
  <c r="BC191" i="6" s="1"/>
  <c r="AM191" i="6"/>
  <c r="BA191" i="6" s="1"/>
  <c r="BB191" i="6" s="1"/>
  <c r="BD191" i="6" s="1"/>
  <c r="BE191" i="6" s="1"/>
  <c r="AL191" i="6"/>
  <c r="AP191" i="6" s="1"/>
  <c r="AK191" i="6"/>
  <c r="AJ191" i="6"/>
  <c r="AN190" i="6"/>
  <c r="BC190" i="6" s="1"/>
  <c r="BQ190" i="6" s="1"/>
  <c r="BS190" i="6" s="1"/>
  <c r="BT190" i="6" s="1"/>
  <c r="AM190" i="6"/>
  <c r="BA190" i="6" s="1"/>
  <c r="BB190" i="6" s="1"/>
  <c r="AL190" i="6"/>
  <c r="AK190" i="6"/>
  <c r="AJ190" i="6"/>
  <c r="AN189" i="6"/>
  <c r="BC189" i="6" s="1"/>
  <c r="AM189" i="6"/>
  <c r="BA189" i="6" s="1"/>
  <c r="BB189" i="6" s="1"/>
  <c r="BD189" i="6" s="1"/>
  <c r="BE189" i="6" s="1"/>
  <c r="AL189" i="6"/>
  <c r="AK189" i="6"/>
  <c r="AJ189" i="6"/>
  <c r="BF189" i="6" s="1"/>
  <c r="BG189" i="6" s="1"/>
  <c r="BH189" i="6" s="1"/>
  <c r="AN188" i="6"/>
  <c r="BC188" i="6" s="1"/>
  <c r="BQ188" i="6" s="1"/>
  <c r="BS188" i="6" s="1"/>
  <c r="BT188" i="6" s="1"/>
  <c r="AM188" i="6"/>
  <c r="BA188" i="6" s="1"/>
  <c r="BB188" i="6" s="1"/>
  <c r="AL188" i="6"/>
  <c r="AK188" i="6"/>
  <c r="AJ188" i="6"/>
  <c r="BF188" i="6" s="1"/>
  <c r="BG188" i="6" s="1"/>
  <c r="BH188" i="6" s="1"/>
  <c r="AP187" i="6"/>
  <c r="AN187" i="6"/>
  <c r="BC187" i="6" s="1"/>
  <c r="BQ187" i="6" s="1"/>
  <c r="AM187" i="6"/>
  <c r="BA187" i="6" s="1"/>
  <c r="BB187" i="6" s="1"/>
  <c r="AL187" i="6"/>
  <c r="AK187" i="6"/>
  <c r="AJ187" i="6"/>
  <c r="BF187" i="6" s="1"/>
  <c r="BG187" i="6" s="1"/>
  <c r="BH187" i="6" s="1"/>
  <c r="AN186" i="6"/>
  <c r="BC186" i="6" s="1"/>
  <c r="BQ186" i="6" s="1"/>
  <c r="AM186" i="6"/>
  <c r="BA186" i="6" s="1"/>
  <c r="BB186" i="6" s="1"/>
  <c r="AL186" i="6"/>
  <c r="AK186" i="6"/>
  <c r="AJ186" i="6"/>
  <c r="BF186" i="6" s="1"/>
  <c r="BG186" i="6" s="1"/>
  <c r="BH186" i="6" s="1"/>
  <c r="AN185" i="6"/>
  <c r="BC185" i="6" s="1"/>
  <c r="AM185" i="6"/>
  <c r="BA185" i="6" s="1"/>
  <c r="BB185" i="6" s="1"/>
  <c r="BD185" i="6" s="1"/>
  <c r="BE185" i="6" s="1"/>
  <c r="AL185" i="6"/>
  <c r="AK185" i="6"/>
  <c r="AP185" i="6" s="1"/>
  <c r="AJ185" i="6"/>
  <c r="AP184" i="6"/>
  <c r="AN184" i="6"/>
  <c r="BC184" i="6" s="1"/>
  <c r="BQ184" i="6" s="1"/>
  <c r="BS184" i="6" s="1"/>
  <c r="BT184" i="6" s="1"/>
  <c r="AM184" i="6"/>
  <c r="BA184" i="6" s="1"/>
  <c r="BB184" i="6" s="1"/>
  <c r="AL184" i="6"/>
  <c r="AK184" i="6"/>
  <c r="AJ184" i="6"/>
  <c r="BF184" i="6" s="1"/>
  <c r="BG184" i="6" s="1"/>
  <c r="BH184" i="6" s="1"/>
  <c r="AN183" i="6"/>
  <c r="BC183" i="6" s="1"/>
  <c r="AM183" i="6"/>
  <c r="BA183" i="6" s="1"/>
  <c r="BB183" i="6" s="1"/>
  <c r="BD183" i="6" s="1"/>
  <c r="BE183" i="6" s="1"/>
  <c r="AL183" i="6"/>
  <c r="AK183" i="6"/>
  <c r="AP183" i="6" s="1"/>
  <c r="AJ183" i="6"/>
  <c r="AN182" i="6"/>
  <c r="BC182" i="6" s="1"/>
  <c r="AM182" i="6"/>
  <c r="AL182" i="6"/>
  <c r="AK182" i="6"/>
  <c r="AJ182" i="6"/>
  <c r="AN181" i="6"/>
  <c r="BC181" i="6" s="1"/>
  <c r="AM181" i="6"/>
  <c r="AL181" i="6"/>
  <c r="AK181" i="6"/>
  <c r="AJ181" i="6"/>
  <c r="AP180" i="6"/>
  <c r="AN180" i="6"/>
  <c r="BC180" i="6" s="1"/>
  <c r="AM180" i="6"/>
  <c r="BA180" i="6" s="1"/>
  <c r="BB180" i="6" s="1"/>
  <c r="BD180" i="6" s="1"/>
  <c r="BE180" i="6" s="1"/>
  <c r="AL180" i="6"/>
  <c r="AK180" i="6"/>
  <c r="AJ180" i="6"/>
  <c r="BF180" i="6" s="1"/>
  <c r="BG180" i="6" s="1"/>
  <c r="BH180" i="6" s="1"/>
  <c r="AN179" i="6"/>
  <c r="BC179" i="6" s="1"/>
  <c r="AM179" i="6"/>
  <c r="BA179" i="6" s="1"/>
  <c r="BB179" i="6" s="1"/>
  <c r="BD179" i="6" s="1"/>
  <c r="BE179" i="6" s="1"/>
  <c r="AL179" i="6"/>
  <c r="AK179" i="6"/>
  <c r="AJ179" i="6"/>
  <c r="AP178" i="6"/>
  <c r="AN178" i="6"/>
  <c r="BC178" i="6" s="1"/>
  <c r="AM178" i="6"/>
  <c r="AL178" i="6"/>
  <c r="AK178" i="6"/>
  <c r="AJ178" i="6"/>
  <c r="BF178" i="6" s="1"/>
  <c r="BG178" i="6" s="1"/>
  <c r="BH178" i="6" s="1"/>
  <c r="AN177" i="6"/>
  <c r="BC177" i="6" s="1"/>
  <c r="BQ177" i="6" s="1"/>
  <c r="AM177" i="6"/>
  <c r="BA177" i="6" s="1"/>
  <c r="BB177" i="6" s="1"/>
  <c r="AL177" i="6"/>
  <c r="AK177" i="6"/>
  <c r="AJ177" i="6"/>
  <c r="BF177" i="6" s="1"/>
  <c r="BG177" i="6" s="1"/>
  <c r="BH177" i="6" s="1"/>
  <c r="AN176" i="6"/>
  <c r="BC176" i="6" s="1"/>
  <c r="AM176" i="6"/>
  <c r="AL176" i="6"/>
  <c r="AK176" i="6"/>
  <c r="AJ176" i="6"/>
  <c r="AN175" i="6"/>
  <c r="BC175" i="6" s="1"/>
  <c r="AM175" i="6"/>
  <c r="BA175" i="6" s="1"/>
  <c r="AL175" i="6"/>
  <c r="AK175" i="6"/>
  <c r="AJ175" i="6"/>
  <c r="AN174" i="6"/>
  <c r="BC174" i="6" s="1"/>
  <c r="BQ174" i="6" s="1"/>
  <c r="AM174" i="6"/>
  <c r="BA174" i="6" s="1"/>
  <c r="BB174" i="6" s="1"/>
  <c r="AL174" i="6"/>
  <c r="AK174" i="6"/>
  <c r="AJ174" i="6"/>
  <c r="AN173" i="6"/>
  <c r="BC173" i="6" s="1"/>
  <c r="AM173" i="6"/>
  <c r="BA173" i="6" s="1"/>
  <c r="BB173" i="6" s="1"/>
  <c r="BD173" i="6" s="1"/>
  <c r="BE173" i="6" s="1"/>
  <c r="AL173" i="6"/>
  <c r="AK173" i="6"/>
  <c r="AJ173" i="6"/>
  <c r="AN172" i="6"/>
  <c r="BC172" i="6" s="1"/>
  <c r="AM172" i="6"/>
  <c r="BA172" i="6" s="1"/>
  <c r="BB172" i="6" s="1"/>
  <c r="AL172" i="6"/>
  <c r="AP172" i="6" s="1"/>
  <c r="AK172" i="6"/>
  <c r="AJ172" i="6"/>
  <c r="BF172" i="6" s="1"/>
  <c r="BG172" i="6" s="1"/>
  <c r="AN171" i="6"/>
  <c r="AM171" i="6"/>
  <c r="BA171" i="6" s="1"/>
  <c r="BB171" i="6" s="1"/>
  <c r="BD171" i="6" s="1"/>
  <c r="BE171" i="6" s="1"/>
  <c r="AL171" i="6"/>
  <c r="AK171" i="6"/>
  <c r="AJ171" i="6"/>
  <c r="AN170" i="6"/>
  <c r="BC170" i="6" s="1"/>
  <c r="AM170" i="6"/>
  <c r="BA170" i="6" s="1"/>
  <c r="BB170" i="6" s="1"/>
  <c r="BD170" i="6" s="1"/>
  <c r="BE170" i="6" s="1"/>
  <c r="AL170" i="6"/>
  <c r="AP170" i="6" s="1"/>
  <c r="AK170" i="6"/>
  <c r="AJ170" i="6"/>
  <c r="BF170" i="6" s="1"/>
  <c r="BG170" i="6" s="1"/>
  <c r="AN169" i="6"/>
  <c r="BC169" i="6" s="1"/>
  <c r="AM169" i="6"/>
  <c r="BA169" i="6" s="1"/>
  <c r="BB169" i="6" s="1"/>
  <c r="BD169" i="6" s="1"/>
  <c r="BE169" i="6" s="1"/>
  <c r="AL169" i="6"/>
  <c r="AK169" i="6"/>
  <c r="AJ169" i="6"/>
  <c r="BF169" i="6" s="1"/>
  <c r="BG169" i="6" s="1"/>
  <c r="BH169" i="6" s="1"/>
  <c r="AN168" i="6"/>
  <c r="BC168" i="6" s="1"/>
  <c r="AM168" i="6"/>
  <c r="BA168" i="6" s="1"/>
  <c r="BB168" i="6" s="1"/>
  <c r="BD168" i="6" s="1"/>
  <c r="BE168" i="6" s="1"/>
  <c r="AL168" i="6"/>
  <c r="AK168" i="6"/>
  <c r="AJ168" i="6"/>
  <c r="AN167" i="6"/>
  <c r="BC167" i="6" s="1"/>
  <c r="AM167" i="6"/>
  <c r="BA167" i="6" s="1"/>
  <c r="BB167" i="6" s="1"/>
  <c r="BD167" i="6" s="1"/>
  <c r="BE167" i="6" s="1"/>
  <c r="AL167" i="6"/>
  <c r="AK167" i="6"/>
  <c r="AJ167" i="6"/>
  <c r="BF167" i="6" s="1"/>
  <c r="BG167" i="6" s="1"/>
  <c r="BH167" i="6" s="1"/>
  <c r="AP166" i="6"/>
  <c r="AN166" i="6"/>
  <c r="BC166" i="6" s="1"/>
  <c r="AM166" i="6"/>
  <c r="BA166" i="6" s="1"/>
  <c r="BB166" i="6" s="1"/>
  <c r="BD166" i="6" s="1"/>
  <c r="BE166" i="6" s="1"/>
  <c r="AL166" i="6"/>
  <c r="AK166" i="6"/>
  <c r="BF166" i="6" s="1"/>
  <c r="BG166" i="6" s="1"/>
  <c r="BH166" i="6" s="1"/>
  <c r="AJ166" i="6"/>
  <c r="AN165" i="6"/>
  <c r="BC165" i="6" s="1"/>
  <c r="AM165" i="6"/>
  <c r="BA165" i="6" s="1"/>
  <c r="BB165" i="6" s="1"/>
  <c r="BD165" i="6" s="1"/>
  <c r="BE165" i="6" s="1"/>
  <c r="AL165" i="6"/>
  <c r="AK165" i="6"/>
  <c r="AJ165" i="6"/>
  <c r="AP164" i="6"/>
  <c r="AN164" i="6"/>
  <c r="BC164" i="6" s="1"/>
  <c r="BQ164" i="6" s="1"/>
  <c r="AM164" i="6"/>
  <c r="BA164" i="6" s="1"/>
  <c r="BB164" i="6" s="1"/>
  <c r="BD164" i="6" s="1"/>
  <c r="BE164" i="6" s="1"/>
  <c r="AL164" i="6"/>
  <c r="AK164" i="6"/>
  <c r="AJ164" i="6"/>
  <c r="BF164" i="6" s="1"/>
  <c r="BG164" i="6" s="1"/>
  <c r="BH164" i="6" s="1"/>
  <c r="AN163" i="6"/>
  <c r="BC163" i="6" s="1"/>
  <c r="BQ163" i="6" s="1"/>
  <c r="AM163" i="6"/>
  <c r="BA163" i="6" s="1"/>
  <c r="BB163" i="6" s="1"/>
  <c r="AL163" i="6"/>
  <c r="AK163" i="6"/>
  <c r="AJ163" i="6"/>
  <c r="AN162" i="6"/>
  <c r="BC162" i="6" s="1"/>
  <c r="AM162" i="6"/>
  <c r="BA162" i="6" s="1"/>
  <c r="BB162" i="6" s="1"/>
  <c r="BD162" i="6" s="1"/>
  <c r="BE162" i="6" s="1"/>
  <c r="AL162" i="6"/>
  <c r="AK162" i="6"/>
  <c r="AJ162" i="6"/>
  <c r="AP161" i="6"/>
  <c r="AN161" i="6"/>
  <c r="BC161" i="6" s="1"/>
  <c r="AM161" i="6"/>
  <c r="BA161" i="6" s="1"/>
  <c r="BB161" i="6" s="1"/>
  <c r="BD161" i="6" s="1"/>
  <c r="BE161" i="6" s="1"/>
  <c r="AL161" i="6"/>
  <c r="AK161" i="6"/>
  <c r="AJ161" i="6"/>
  <c r="AN160" i="6"/>
  <c r="BC160" i="6" s="1"/>
  <c r="AM160" i="6"/>
  <c r="BA160" i="6" s="1"/>
  <c r="BB160" i="6" s="1"/>
  <c r="BD160" i="6" s="1"/>
  <c r="BE160" i="6" s="1"/>
  <c r="AL160" i="6"/>
  <c r="AK160" i="6"/>
  <c r="AJ160" i="6"/>
  <c r="AN159" i="6"/>
  <c r="BC159" i="6" s="1"/>
  <c r="AM159" i="6"/>
  <c r="BA159" i="6" s="1"/>
  <c r="BB159" i="6" s="1"/>
  <c r="BD159" i="6" s="1"/>
  <c r="BE159" i="6" s="1"/>
  <c r="AL159" i="6"/>
  <c r="AK159" i="6"/>
  <c r="AJ159" i="6"/>
  <c r="AN158" i="6"/>
  <c r="BC158" i="6" s="1"/>
  <c r="BQ158" i="6" s="1"/>
  <c r="BS158" i="6" s="1"/>
  <c r="BT158" i="6" s="1"/>
  <c r="AM158" i="6"/>
  <c r="BA158" i="6" s="1"/>
  <c r="BB158" i="6" s="1"/>
  <c r="AL158" i="6"/>
  <c r="AK158" i="6"/>
  <c r="AJ158" i="6"/>
  <c r="BF158" i="6" s="1"/>
  <c r="BG158" i="6" s="1"/>
  <c r="BH158" i="6" s="1"/>
  <c r="AN157" i="6"/>
  <c r="BC157" i="6" s="1"/>
  <c r="AM157" i="6"/>
  <c r="BA157" i="6" s="1"/>
  <c r="BB157" i="6" s="1"/>
  <c r="BD157" i="6" s="1"/>
  <c r="BE157" i="6" s="1"/>
  <c r="AL157" i="6"/>
  <c r="AK157" i="6"/>
  <c r="AJ157" i="6"/>
  <c r="AN156" i="6"/>
  <c r="BC156" i="6" s="1"/>
  <c r="AM156" i="6"/>
  <c r="BA156" i="6" s="1"/>
  <c r="BB156" i="6" s="1"/>
  <c r="BD156" i="6" s="1"/>
  <c r="BE156" i="6" s="1"/>
  <c r="AL156" i="6"/>
  <c r="AK156" i="6"/>
  <c r="AP156" i="6" s="1"/>
  <c r="AJ156" i="6"/>
  <c r="AP155" i="6"/>
  <c r="AN155" i="6"/>
  <c r="AM155" i="6"/>
  <c r="BA155" i="6" s="1"/>
  <c r="BB155" i="6" s="1"/>
  <c r="AL155" i="6"/>
  <c r="AK155" i="6"/>
  <c r="AJ155" i="6"/>
  <c r="BF155" i="6" s="1"/>
  <c r="BG155" i="6" s="1"/>
  <c r="BH155" i="6" s="1"/>
  <c r="AN154" i="6"/>
  <c r="BC154" i="6" s="1"/>
  <c r="BQ154" i="6" s="1"/>
  <c r="AM154" i="6"/>
  <c r="BA154" i="6" s="1"/>
  <c r="BB154" i="6" s="1"/>
  <c r="AL154" i="6"/>
  <c r="AK154" i="6"/>
  <c r="AJ154" i="6"/>
  <c r="BF154" i="6" s="1"/>
  <c r="BG154" i="6" s="1"/>
  <c r="BH154" i="6" s="1"/>
  <c r="AN153" i="6"/>
  <c r="BC153" i="6" s="1"/>
  <c r="BQ153" i="6" s="1"/>
  <c r="AM153" i="6"/>
  <c r="BA153" i="6" s="1"/>
  <c r="BB153" i="6" s="1"/>
  <c r="AL153" i="6"/>
  <c r="AK153" i="6"/>
  <c r="AP153" i="6" s="1"/>
  <c r="AJ153" i="6"/>
  <c r="AN152" i="6"/>
  <c r="BC152" i="6" s="1"/>
  <c r="AM152" i="6"/>
  <c r="BA152" i="6" s="1"/>
  <c r="BB152" i="6" s="1"/>
  <c r="BD152" i="6" s="1"/>
  <c r="BE152" i="6" s="1"/>
  <c r="AL152" i="6"/>
  <c r="AK152" i="6"/>
  <c r="AJ152" i="6"/>
  <c r="AN151" i="6"/>
  <c r="AM151" i="6"/>
  <c r="BA151" i="6" s="1"/>
  <c r="BB151" i="6" s="1"/>
  <c r="AL151" i="6"/>
  <c r="AK151" i="6"/>
  <c r="AJ151" i="6"/>
  <c r="BF151" i="6" s="1"/>
  <c r="BG151" i="6" s="1"/>
  <c r="BH151" i="6" s="1"/>
  <c r="AN150" i="6"/>
  <c r="BC150" i="6" s="1"/>
  <c r="AM150" i="6"/>
  <c r="AL150" i="6"/>
  <c r="AK150" i="6"/>
  <c r="AJ150" i="6"/>
  <c r="AN149" i="6"/>
  <c r="BC149" i="6" s="1"/>
  <c r="BQ149" i="6" s="1"/>
  <c r="AM149" i="6"/>
  <c r="BA149" i="6" s="1"/>
  <c r="BB149" i="6" s="1"/>
  <c r="AL149" i="6"/>
  <c r="AK149" i="6"/>
  <c r="AJ149" i="6"/>
  <c r="AN148" i="6"/>
  <c r="BC148" i="6" s="1"/>
  <c r="BQ148" i="6" s="1"/>
  <c r="AM148" i="6"/>
  <c r="BA148" i="6" s="1"/>
  <c r="BB148" i="6" s="1"/>
  <c r="AL148" i="6"/>
  <c r="AK148" i="6"/>
  <c r="AJ148" i="6"/>
  <c r="AP148" i="6" s="1"/>
  <c r="AN147" i="6"/>
  <c r="AM147" i="6"/>
  <c r="AL147" i="6"/>
  <c r="AK147" i="6"/>
  <c r="AJ147" i="6"/>
  <c r="BF147" i="6" s="1"/>
  <c r="BG147" i="6" s="1"/>
  <c r="BH147" i="6" s="1"/>
  <c r="AP146" i="6"/>
  <c r="AN146" i="6"/>
  <c r="BC146" i="6" s="1"/>
  <c r="AM146" i="6"/>
  <c r="BA146" i="6" s="1"/>
  <c r="BB146" i="6" s="1"/>
  <c r="BD146" i="6" s="1"/>
  <c r="BE146" i="6" s="1"/>
  <c r="AL146" i="6"/>
  <c r="AK146" i="6"/>
  <c r="AJ146" i="6"/>
  <c r="BF146" i="6" s="1"/>
  <c r="BG146" i="6" s="1"/>
  <c r="AN145" i="6"/>
  <c r="BC145" i="6" s="1"/>
  <c r="AM145" i="6"/>
  <c r="BA145" i="6" s="1"/>
  <c r="BB145" i="6" s="1"/>
  <c r="BD145" i="6" s="1"/>
  <c r="BE145" i="6" s="1"/>
  <c r="AL145" i="6"/>
  <c r="AK145" i="6"/>
  <c r="AP145" i="6" s="1"/>
  <c r="AJ145" i="6"/>
  <c r="AP144" i="6"/>
  <c r="AN144" i="6"/>
  <c r="BC144" i="6" s="1"/>
  <c r="AM144" i="6"/>
  <c r="BA144" i="6" s="1"/>
  <c r="BB144" i="6" s="1"/>
  <c r="BD144" i="6" s="1"/>
  <c r="BE144" i="6" s="1"/>
  <c r="AL144" i="6"/>
  <c r="AK144" i="6"/>
  <c r="AJ144" i="6"/>
  <c r="AN143" i="6"/>
  <c r="BC143" i="6" s="1"/>
  <c r="AM143" i="6"/>
  <c r="BA143" i="6" s="1"/>
  <c r="BB143" i="6" s="1"/>
  <c r="BD143" i="6" s="1"/>
  <c r="BE143" i="6" s="1"/>
  <c r="AL143" i="6"/>
  <c r="AK143" i="6"/>
  <c r="AJ143" i="6"/>
  <c r="BF143" i="6" s="1"/>
  <c r="BG143" i="6" s="1"/>
  <c r="BH143" i="6" s="1"/>
  <c r="AN142" i="6"/>
  <c r="BC142" i="6" s="1"/>
  <c r="BQ142" i="6" s="1"/>
  <c r="AM142" i="6"/>
  <c r="BA142" i="6" s="1"/>
  <c r="BB142" i="6" s="1"/>
  <c r="BD142" i="6" s="1"/>
  <c r="BE142" i="6" s="1"/>
  <c r="AL142" i="6"/>
  <c r="AK142" i="6"/>
  <c r="AJ142" i="6"/>
  <c r="AN141" i="6"/>
  <c r="BC141" i="6" s="1"/>
  <c r="AM141" i="6"/>
  <c r="BA141" i="6" s="1"/>
  <c r="BB141" i="6" s="1"/>
  <c r="BD141" i="6" s="1"/>
  <c r="BE141" i="6" s="1"/>
  <c r="AL141" i="6"/>
  <c r="AK141" i="6"/>
  <c r="AJ141" i="6"/>
  <c r="AN140" i="6"/>
  <c r="AM140" i="6"/>
  <c r="BA140" i="6" s="1"/>
  <c r="BB140" i="6" s="1"/>
  <c r="AL140" i="6"/>
  <c r="AK140" i="6"/>
  <c r="AJ140" i="6"/>
  <c r="AP140" i="6" s="1"/>
  <c r="AN139" i="6"/>
  <c r="BC139" i="6" s="1"/>
  <c r="AM139" i="6"/>
  <c r="BA139" i="6" s="1"/>
  <c r="BB139" i="6" s="1"/>
  <c r="BD139" i="6" s="1"/>
  <c r="AL139" i="6"/>
  <c r="AK139" i="6"/>
  <c r="AJ139" i="6"/>
  <c r="BF139" i="6" s="1"/>
  <c r="BG139" i="6" s="1"/>
  <c r="BH139" i="6" s="1"/>
  <c r="AN138" i="6"/>
  <c r="BC138" i="6" s="1"/>
  <c r="AM138" i="6"/>
  <c r="BA138" i="6" s="1"/>
  <c r="BB138" i="6" s="1"/>
  <c r="BD138" i="6" s="1"/>
  <c r="BE138" i="6" s="1"/>
  <c r="AL138" i="6"/>
  <c r="AK138" i="6"/>
  <c r="AJ138" i="6"/>
  <c r="AN137" i="6"/>
  <c r="BC137" i="6" s="1"/>
  <c r="AM137" i="6"/>
  <c r="BA137" i="6" s="1"/>
  <c r="BB137" i="6" s="1"/>
  <c r="BD137" i="6" s="1"/>
  <c r="BE137" i="6" s="1"/>
  <c r="AL137" i="6"/>
  <c r="AK137" i="6"/>
  <c r="AJ137" i="6"/>
  <c r="BF137" i="6" s="1"/>
  <c r="BG137" i="6" s="1"/>
  <c r="BH137" i="6" s="1"/>
  <c r="AP136" i="6"/>
  <c r="AN136" i="6"/>
  <c r="BC136" i="6" s="1"/>
  <c r="BQ136" i="6" s="1"/>
  <c r="AM136" i="6"/>
  <c r="BA136" i="6" s="1"/>
  <c r="BB136" i="6" s="1"/>
  <c r="AL136" i="6"/>
  <c r="AK136" i="6"/>
  <c r="AJ136" i="6"/>
  <c r="BF136" i="6" s="1"/>
  <c r="BG136" i="6" s="1"/>
  <c r="BH136" i="6" s="1"/>
  <c r="AN135" i="6"/>
  <c r="BC135" i="6" s="1"/>
  <c r="AM135" i="6"/>
  <c r="BA135" i="6" s="1"/>
  <c r="BB135" i="6" s="1"/>
  <c r="BD135" i="6" s="1"/>
  <c r="BE135" i="6" s="1"/>
  <c r="AL135" i="6"/>
  <c r="AP135" i="6" s="1"/>
  <c r="AK135" i="6"/>
  <c r="AJ135" i="6"/>
  <c r="AN134" i="6"/>
  <c r="BC134" i="6" s="1"/>
  <c r="BQ134" i="6" s="1"/>
  <c r="BS134" i="6" s="1"/>
  <c r="BT134" i="6" s="1"/>
  <c r="AM134" i="6"/>
  <c r="BA134" i="6" s="1"/>
  <c r="BB134" i="6" s="1"/>
  <c r="AL134" i="6"/>
  <c r="AK134" i="6"/>
  <c r="AP134" i="6" s="1"/>
  <c r="AJ134" i="6"/>
  <c r="AN133" i="6"/>
  <c r="BC133" i="6" s="1"/>
  <c r="AM133" i="6"/>
  <c r="AL133" i="6"/>
  <c r="AK133" i="6"/>
  <c r="AJ133" i="6"/>
  <c r="AN132" i="6"/>
  <c r="BC132" i="6" s="1"/>
  <c r="BQ132" i="6" s="1"/>
  <c r="AM132" i="6"/>
  <c r="BA132" i="6" s="1"/>
  <c r="BB132" i="6" s="1"/>
  <c r="AL132" i="6"/>
  <c r="AK132" i="6"/>
  <c r="AJ132" i="6"/>
  <c r="BF132" i="6" s="1"/>
  <c r="BG132" i="6" s="1"/>
  <c r="BH132" i="6" s="1"/>
  <c r="AN131" i="6"/>
  <c r="BC131" i="6" s="1"/>
  <c r="AM131" i="6"/>
  <c r="BA131" i="6" s="1"/>
  <c r="BB131" i="6" s="1"/>
  <c r="BD131" i="6" s="1"/>
  <c r="BE131" i="6" s="1"/>
  <c r="AL131" i="6"/>
  <c r="AK131" i="6"/>
  <c r="AJ131" i="6"/>
  <c r="AN130" i="6"/>
  <c r="BC130" i="6" s="1"/>
  <c r="BQ130" i="6" s="1"/>
  <c r="AM130" i="6"/>
  <c r="BA130" i="6" s="1"/>
  <c r="BB130" i="6" s="1"/>
  <c r="BD130" i="6" s="1"/>
  <c r="BE130" i="6" s="1"/>
  <c r="AL130" i="6"/>
  <c r="AK130" i="6"/>
  <c r="AJ130" i="6"/>
  <c r="AN129" i="6"/>
  <c r="BC129" i="6" s="1"/>
  <c r="AM129" i="6"/>
  <c r="BA129" i="6" s="1"/>
  <c r="BB129" i="6" s="1"/>
  <c r="BD129" i="6" s="1"/>
  <c r="BE129" i="6" s="1"/>
  <c r="AL129" i="6"/>
  <c r="AK129" i="6"/>
  <c r="AJ129" i="6"/>
  <c r="BF129" i="6" s="1"/>
  <c r="BG129" i="6" s="1"/>
  <c r="BH129" i="6" s="1"/>
  <c r="AN128" i="6"/>
  <c r="BC128" i="6" s="1"/>
  <c r="AM128" i="6"/>
  <c r="AP128" i="6" s="1"/>
  <c r="AL128" i="6"/>
  <c r="AK128" i="6"/>
  <c r="AJ128" i="6"/>
  <c r="BF128" i="6" s="1"/>
  <c r="BG128" i="6" s="1"/>
  <c r="BH128" i="6" s="1"/>
  <c r="AN127" i="6"/>
  <c r="BC127" i="6" s="1"/>
  <c r="AM127" i="6"/>
  <c r="BA127" i="6" s="1"/>
  <c r="BB127" i="6" s="1"/>
  <c r="BD127" i="6" s="1"/>
  <c r="BE127" i="6" s="1"/>
  <c r="AL127" i="6"/>
  <c r="AK127" i="6"/>
  <c r="AJ127" i="6"/>
  <c r="AP126" i="6"/>
  <c r="AN126" i="6"/>
  <c r="BC126" i="6" s="1"/>
  <c r="AM126" i="6"/>
  <c r="BA126" i="6" s="1"/>
  <c r="BB126" i="6" s="1"/>
  <c r="BD126" i="6" s="1"/>
  <c r="BE126" i="6" s="1"/>
  <c r="AL126" i="6"/>
  <c r="AK126" i="6"/>
  <c r="AJ126" i="6"/>
  <c r="AN125" i="6"/>
  <c r="BC125" i="6" s="1"/>
  <c r="BQ125" i="6" s="1"/>
  <c r="BS125" i="6" s="1"/>
  <c r="BT125" i="6" s="1"/>
  <c r="AM125" i="6"/>
  <c r="BA125" i="6" s="1"/>
  <c r="BB125" i="6" s="1"/>
  <c r="AL125" i="6"/>
  <c r="AK125" i="6"/>
  <c r="AP125" i="6" s="1"/>
  <c r="AJ125" i="6"/>
  <c r="AN124" i="6"/>
  <c r="BC124" i="6" s="1"/>
  <c r="BQ124" i="6" s="1"/>
  <c r="AM124" i="6"/>
  <c r="BA124" i="6" s="1"/>
  <c r="BB124" i="6" s="1"/>
  <c r="AL124" i="6"/>
  <c r="AK124" i="6"/>
  <c r="AJ124" i="6"/>
  <c r="AN123" i="6"/>
  <c r="BC123" i="6" s="1"/>
  <c r="AM123" i="6"/>
  <c r="BA123" i="6" s="1"/>
  <c r="BB123" i="6" s="1"/>
  <c r="BD123" i="6" s="1"/>
  <c r="BE123" i="6" s="1"/>
  <c r="AL123" i="6"/>
  <c r="AK123" i="6"/>
  <c r="AJ123" i="6"/>
  <c r="AN122" i="6"/>
  <c r="BC122" i="6" s="1"/>
  <c r="AM122" i="6"/>
  <c r="BA122" i="6" s="1"/>
  <c r="BB122" i="6" s="1"/>
  <c r="AL122" i="6"/>
  <c r="AK122" i="6"/>
  <c r="AJ122" i="6"/>
  <c r="AN121" i="6"/>
  <c r="BC121" i="6" s="1"/>
  <c r="AM121" i="6"/>
  <c r="BA121" i="6" s="1"/>
  <c r="BB121" i="6" s="1"/>
  <c r="BD121" i="6" s="1"/>
  <c r="BE121" i="6" s="1"/>
  <c r="AL121" i="6"/>
  <c r="AK121" i="6"/>
  <c r="AJ121" i="6"/>
  <c r="AN120" i="6"/>
  <c r="BC120" i="6" s="1"/>
  <c r="AM120" i="6"/>
  <c r="BA120" i="6" s="1"/>
  <c r="BB120" i="6" s="1"/>
  <c r="BD120" i="6" s="1"/>
  <c r="BE120" i="6" s="1"/>
  <c r="AL120" i="6"/>
  <c r="AP120" i="6" s="1"/>
  <c r="AK120" i="6"/>
  <c r="AJ120" i="6"/>
  <c r="BF120" i="6" s="1"/>
  <c r="BG120" i="6" s="1"/>
  <c r="BH120" i="6" s="1"/>
  <c r="AN119" i="6"/>
  <c r="BC119" i="6" s="1"/>
  <c r="AM119" i="6"/>
  <c r="BA119" i="6" s="1"/>
  <c r="BB119" i="6" s="1"/>
  <c r="BD119" i="6" s="1"/>
  <c r="BE119" i="6" s="1"/>
  <c r="AL119" i="6"/>
  <c r="AK119" i="6"/>
  <c r="AJ119" i="6"/>
  <c r="AP119" i="6" s="1"/>
  <c r="AN118" i="6"/>
  <c r="BC118" i="6" s="1"/>
  <c r="AM118" i="6"/>
  <c r="BA118" i="6" s="1"/>
  <c r="BB118" i="6" s="1"/>
  <c r="BD118" i="6" s="1"/>
  <c r="BE118" i="6" s="1"/>
  <c r="AL118" i="6"/>
  <c r="AK118" i="6"/>
  <c r="AJ118" i="6"/>
  <c r="BF118" i="6" s="1"/>
  <c r="BG118" i="6" s="1"/>
  <c r="BH118" i="6" s="1"/>
  <c r="AN117" i="6"/>
  <c r="BC117" i="6" s="1"/>
  <c r="BQ117" i="6" s="1"/>
  <c r="AM117" i="6"/>
  <c r="BA117" i="6" s="1"/>
  <c r="BB117" i="6" s="1"/>
  <c r="AL117" i="6"/>
  <c r="AK117" i="6"/>
  <c r="AJ117" i="6"/>
  <c r="BF117" i="6" s="1"/>
  <c r="BG117" i="6" s="1"/>
  <c r="BH117" i="6" s="1"/>
  <c r="AN116" i="6"/>
  <c r="AM116" i="6"/>
  <c r="AL116" i="6"/>
  <c r="AK116" i="6"/>
  <c r="AP116" i="6" s="1"/>
  <c r="AJ116" i="6"/>
  <c r="AN115" i="6"/>
  <c r="BC115" i="6" s="1"/>
  <c r="AM115" i="6"/>
  <c r="BA115" i="6" s="1"/>
  <c r="BB115" i="6" s="1"/>
  <c r="BD115" i="6" s="1"/>
  <c r="BE115" i="6" s="1"/>
  <c r="AL115" i="6"/>
  <c r="AK115" i="6"/>
  <c r="AJ115" i="6"/>
  <c r="AP114" i="6"/>
  <c r="AN114" i="6"/>
  <c r="BC114" i="6" s="1"/>
  <c r="AM114" i="6"/>
  <c r="BA114" i="6" s="1"/>
  <c r="BB114" i="6" s="1"/>
  <c r="BD114" i="6" s="1"/>
  <c r="BE114" i="6" s="1"/>
  <c r="AL114" i="6"/>
  <c r="AK114" i="6"/>
  <c r="AJ114" i="6"/>
  <c r="BF114" i="6" s="1"/>
  <c r="BG114" i="6" s="1"/>
  <c r="AN113" i="6"/>
  <c r="BC113" i="6" s="1"/>
  <c r="BQ113" i="6" s="1"/>
  <c r="AM113" i="6"/>
  <c r="BA113" i="6" s="1"/>
  <c r="BB113" i="6" s="1"/>
  <c r="AL113" i="6"/>
  <c r="AK113" i="6"/>
  <c r="AJ113" i="6"/>
  <c r="AN112" i="6"/>
  <c r="BC112" i="6" s="1"/>
  <c r="AM112" i="6"/>
  <c r="BA112" i="6" s="1"/>
  <c r="BB112" i="6" s="1"/>
  <c r="BD112" i="6" s="1"/>
  <c r="BE112" i="6" s="1"/>
  <c r="AL112" i="6"/>
  <c r="AK112" i="6"/>
  <c r="AJ112" i="6"/>
  <c r="BF112" i="6" s="1"/>
  <c r="BG112" i="6" s="1"/>
  <c r="AN111" i="6"/>
  <c r="BC111" i="6" s="1"/>
  <c r="AM111" i="6"/>
  <c r="AL111" i="6"/>
  <c r="AK111" i="6"/>
  <c r="AJ111" i="6"/>
  <c r="AN110" i="6"/>
  <c r="BC110" i="6" s="1"/>
  <c r="AM110" i="6"/>
  <c r="BA110" i="6" s="1"/>
  <c r="BB110" i="6" s="1"/>
  <c r="BD110" i="6" s="1"/>
  <c r="BE110" i="6" s="1"/>
  <c r="AL110" i="6"/>
  <c r="AK110" i="6"/>
  <c r="AJ110" i="6"/>
  <c r="BF110" i="6" s="1"/>
  <c r="BG110" i="6" s="1"/>
  <c r="BH110" i="6" s="1"/>
  <c r="AN109" i="6"/>
  <c r="AM109" i="6"/>
  <c r="AP109" i="6" s="1"/>
  <c r="AL109" i="6"/>
  <c r="AK109" i="6"/>
  <c r="AJ109" i="6"/>
  <c r="AN108" i="6"/>
  <c r="BC108" i="6" s="1"/>
  <c r="AM108" i="6"/>
  <c r="BA108" i="6" s="1"/>
  <c r="BB108" i="6" s="1"/>
  <c r="BD108" i="6" s="1"/>
  <c r="BE108" i="6" s="1"/>
  <c r="AL108" i="6"/>
  <c r="AK108" i="6"/>
  <c r="AJ108" i="6"/>
  <c r="AN107" i="6"/>
  <c r="BC107" i="6" s="1"/>
  <c r="BQ107" i="6" s="1"/>
  <c r="AM107" i="6"/>
  <c r="BA107" i="6" s="1"/>
  <c r="BB107" i="6" s="1"/>
  <c r="BD107" i="6" s="1"/>
  <c r="AL107" i="6"/>
  <c r="AK107" i="6"/>
  <c r="AJ107" i="6"/>
  <c r="BF107" i="6" s="1"/>
  <c r="BG107" i="6" s="1"/>
  <c r="AN106" i="6"/>
  <c r="BC106" i="6" s="1"/>
  <c r="BQ106" i="6" s="1"/>
  <c r="AM106" i="6"/>
  <c r="BA106" i="6" s="1"/>
  <c r="BB106" i="6" s="1"/>
  <c r="AL106" i="6"/>
  <c r="AK106" i="6"/>
  <c r="AJ106" i="6"/>
  <c r="AP105" i="6"/>
  <c r="AN105" i="6"/>
  <c r="BC105" i="6" s="1"/>
  <c r="AM105" i="6"/>
  <c r="BA105" i="6" s="1"/>
  <c r="BB105" i="6" s="1"/>
  <c r="BD105" i="6" s="1"/>
  <c r="AL105" i="6"/>
  <c r="AK105" i="6"/>
  <c r="AJ105" i="6"/>
  <c r="BF105" i="6" s="1"/>
  <c r="BG105" i="6" s="1"/>
  <c r="BH105" i="6" s="1"/>
  <c r="AN104" i="6"/>
  <c r="BC104" i="6" s="1"/>
  <c r="BQ104" i="6" s="1"/>
  <c r="AM104" i="6"/>
  <c r="BA104" i="6" s="1"/>
  <c r="BB104" i="6" s="1"/>
  <c r="AL104" i="6"/>
  <c r="AK104" i="6"/>
  <c r="AJ104" i="6"/>
  <c r="BF104" i="6" s="1"/>
  <c r="BG104" i="6" s="1"/>
  <c r="BH104" i="6" s="1"/>
  <c r="AN103" i="6"/>
  <c r="BC103" i="6" s="1"/>
  <c r="BQ103" i="6" s="1"/>
  <c r="AM103" i="6"/>
  <c r="BA103" i="6" s="1"/>
  <c r="AL103" i="6"/>
  <c r="AK103" i="6"/>
  <c r="AJ103" i="6"/>
  <c r="AN102" i="6"/>
  <c r="BC102" i="6" s="1"/>
  <c r="BQ102" i="6" s="1"/>
  <c r="AM102" i="6"/>
  <c r="BA102" i="6" s="1"/>
  <c r="BB102" i="6" s="1"/>
  <c r="AL102" i="6"/>
  <c r="AK102" i="6"/>
  <c r="AJ102" i="6"/>
  <c r="AN101" i="6"/>
  <c r="BC101" i="6" s="1"/>
  <c r="BQ101" i="6" s="1"/>
  <c r="BS101" i="6" s="1"/>
  <c r="BT101" i="6" s="1"/>
  <c r="AM101" i="6"/>
  <c r="BA101" i="6" s="1"/>
  <c r="BB101" i="6" s="1"/>
  <c r="AL101" i="6"/>
  <c r="AK101" i="6"/>
  <c r="AP101" i="6" s="1"/>
  <c r="AJ101" i="6"/>
  <c r="BF101" i="6" s="1"/>
  <c r="BG101" i="6" s="1"/>
  <c r="BH101" i="6" s="1"/>
  <c r="AN100" i="6"/>
  <c r="BC100" i="6" s="1"/>
  <c r="AM100" i="6"/>
  <c r="BA100" i="6" s="1"/>
  <c r="BB100" i="6" s="1"/>
  <c r="BD100" i="6" s="1"/>
  <c r="BE100" i="6" s="1"/>
  <c r="AL100" i="6"/>
  <c r="AK100" i="6"/>
  <c r="AJ100" i="6"/>
  <c r="AP100" i="6" s="1"/>
  <c r="AN99" i="6"/>
  <c r="BC99" i="6" s="1"/>
  <c r="BQ99" i="6" s="1"/>
  <c r="AM99" i="6"/>
  <c r="BA99" i="6" s="1"/>
  <c r="BB99" i="6" s="1"/>
  <c r="AL99" i="6"/>
  <c r="AK99" i="6"/>
  <c r="AJ99" i="6"/>
  <c r="BF99" i="6" s="1"/>
  <c r="BG99" i="6" s="1"/>
  <c r="BH99" i="6" s="1"/>
  <c r="AN98" i="6"/>
  <c r="BC98" i="6" s="1"/>
  <c r="BQ98" i="6" s="1"/>
  <c r="AM98" i="6"/>
  <c r="BA98" i="6" s="1"/>
  <c r="BB98" i="6" s="1"/>
  <c r="AL98" i="6"/>
  <c r="AK98" i="6"/>
  <c r="AJ98" i="6"/>
  <c r="BF98" i="6" s="1"/>
  <c r="BG98" i="6" s="1"/>
  <c r="BH98" i="6" s="1"/>
  <c r="AN97" i="6"/>
  <c r="BC97" i="6" s="1"/>
  <c r="AM97" i="6"/>
  <c r="BA97" i="6" s="1"/>
  <c r="BB97" i="6" s="1"/>
  <c r="BD97" i="6" s="1"/>
  <c r="BE97" i="6" s="1"/>
  <c r="AL97" i="6"/>
  <c r="AK97" i="6"/>
  <c r="AJ97" i="6"/>
  <c r="AP96" i="6"/>
  <c r="AN96" i="6"/>
  <c r="BC96" i="6" s="1"/>
  <c r="AM96" i="6"/>
  <c r="BA96" i="6" s="1"/>
  <c r="BB96" i="6" s="1"/>
  <c r="BD96" i="6" s="1"/>
  <c r="BE96" i="6" s="1"/>
  <c r="AL96" i="6"/>
  <c r="AK96" i="6"/>
  <c r="AJ96" i="6"/>
  <c r="BF96" i="6" s="1"/>
  <c r="BG96" i="6" s="1"/>
  <c r="BH96" i="6" s="1"/>
  <c r="AN95" i="6"/>
  <c r="AM95" i="6"/>
  <c r="BA95" i="6" s="1"/>
  <c r="AL95" i="6"/>
  <c r="AK95" i="6"/>
  <c r="AJ95" i="6"/>
  <c r="BF95" i="6" s="1"/>
  <c r="BG95" i="6" s="1"/>
  <c r="BH95" i="6" s="1"/>
  <c r="AN94" i="6"/>
  <c r="BC94" i="6" s="1"/>
  <c r="AM94" i="6"/>
  <c r="BA94" i="6" s="1"/>
  <c r="BB94" i="6" s="1"/>
  <c r="BD94" i="6" s="1"/>
  <c r="BE94" i="6" s="1"/>
  <c r="AL94" i="6"/>
  <c r="AK94" i="6"/>
  <c r="AJ94" i="6"/>
  <c r="AN93" i="6"/>
  <c r="BC93" i="6" s="1"/>
  <c r="AM93" i="6"/>
  <c r="BA93" i="6" s="1"/>
  <c r="BB93" i="6" s="1"/>
  <c r="BD93" i="6" s="1"/>
  <c r="BE93" i="6" s="1"/>
  <c r="AL93" i="6"/>
  <c r="AK93" i="6"/>
  <c r="BF93" i="6" s="1"/>
  <c r="AJ93" i="6"/>
  <c r="AN92" i="6"/>
  <c r="AM92" i="6"/>
  <c r="BA92" i="6" s="1"/>
  <c r="BB92" i="6" s="1"/>
  <c r="BD92" i="6" s="1"/>
  <c r="BE92" i="6" s="1"/>
  <c r="AL92" i="6"/>
  <c r="AK92" i="6"/>
  <c r="AJ92" i="6"/>
  <c r="AN91" i="6"/>
  <c r="BC91" i="6" s="1"/>
  <c r="AM91" i="6"/>
  <c r="BA91" i="6" s="1"/>
  <c r="BB91" i="6" s="1"/>
  <c r="BD91" i="6" s="1"/>
  <c r="BE91" i="6" s="1"/>
  <c r="AL91" i="6"/>
  <c r="AK91" i="6"/>
  <c r="AP91" i="6" s="1"/>
  <c r="AJ91" i="6"/>
  <c r="AP90" i="6"/>
  <c r="AN90" i="6"/>
  <c r="BC90" i="6" s="1"/>
  <c r="AM90" i="6"/>
  <c r="BA90" i="6" s="1"/>
  <c r="BB90" i="6" s="1"/>
  <c r="BD90" i="6" s="1"/>
  <c r="BE90" i="6" s="1"/>
  <c r="AL90" i="6"/>
  <c r="AK90" i="6"/>
  <c r="AJ90" i="6"/>
  <c r="AN89" i="6"/>
  <c r="BC89" i="6" s="1"/>
  <c r="AM89" i="6"/>
  <c r="BA89" i="6" s="1"/>
  <c r="BB89" i="6" s="1"/>
  <c r="BD89" i="6" s="1"/>
  <c r="BE89" i="6" s="1"/>
  <c r="AL89" i="6"/>
  <c r="AK89" i="6"/>
  <c r="AJ89" i="6"/>
  <c r="AN88" i="6"/>
  <c r="BC88" i="6" s="1"/>
  <c r="AM88" i="6"/>
  <c r="BA88" i="6" s="1"/>
  <c r="BB88" i="6" s="1"/>
  <c r="AL88" i="6"/>
  <c r="AK88" i="6"/>
  <c r="AJ88" i="6"/>
  <c r="BF88" i="6" s="1"/>
  <c r="BG88" i="6" s="1"/>
  <c r="BH88" i="6" s="1"/>
  <c r="AN87" i="6"/>
  <c r="BC87" i="6" s="1"/>
  <c r="BQ87" i="6" s="1"/>
  <c r="AM87" i="6"/>
  <c r="BA87" i="6" s="1"/>
  <c r="BB87" i="6" s="1"/>
  <c r="AL87" i="6"/>
  <c r="AK87" i="6"/>
  <c r="AJ87" i="6"/>
  <c r="AN86" i="6"/>
  <c r="BC86" i="6" s="1"/>
  <c r="AM86" i="6"/>
  <c r="BA86" i="6" s="1"/>
  <c r="BB86" i="6" s="1"/>
  <c r="BD86" i="6" s="1"/>
  <c r="BE86" i="6" s="1"/>
  <c r="AL86" i="6"/>
  <c r="AK86" i="6"/>
  <c r="AJ86" i="6"/>
  <c r="AP85" i="6"/>
  <c r="AN85" i="6"/>
  <c r="BC85" i="6" s="1"/>
  <c r="BQ85" i="6" s="1"/>
  <c r="AM85" i="6"/>
  <c r="BA85" i="6" s="1"/>
  <c r="BB85" i="6" s="1"/>
  <c r="AL85" i="6"/>
  <c r="AK85" i="6"/>
  <c r="AJ85" i="6"/>
  <c r="BF85" i="6" s="1"/>
  <c r="BG85" i="6" s="1"/>
  <c r="BH85" i="6" s="1"/>
  <c r="AN84" i="6"/>
  <c r="BC84" i="6" s="1"/>
  <c r="AM84" i="6"/>
  <c r="BA84" i="6" s="1"/>
  <c r="BB84" i="6" s="1"/>
  <c r="BD84" i="6" s="1"/>
  <c r="BE84" i="6" s="1"/>
  <c r="AL84" i="6"/>
  <c r="AK84" i="6"/>
  <c r="AJ84" i="6"/>
  <c r="AN83" i="6"/>
  <c r="BC83" i="6" s="1"/>
  <c r="AM83" i="6"/>
  <c r="BA83" i="6" s="1"/>
  <c r="BB83" i="6" s="1"/>
  <c r="BD83" i="6" s="1"/>
  <c r="BE83" i="6" s="1"/>
  <c r="AL83" i="6"/>
  <c r="AK83" i="6"/>
  <c r="AJ83" i="6"/>
  <c r="AP82" i="6"/>
  <c r="AN82" i="6"/>
  <c r="BC82" i="6" s="1"/>
  <c r="BQ82" i="6" s="1"/>
  <c r="AM82" i="6"/>
  <c r="BA82" i="6" s="1"/>
  <c r="BB82" i="6" s="1"/>
  <c r="AL82" i="6"/>
  <c r="AK82" i="6"/>
  <c r="AJ82" i="6"/>
  <c r="BF82" i="6" s="1"/>
  <c r="BG82" i="6" s="1"/>
  <c r="BH82" i="6" s="1"/>
  <c r="AN81" i="6"/>
  <c r="BC81" i="6" s="1"/>
  <c r="AM81" i="6"/>
  <c r="BA81" i="6" s="1"/>
  <c r="BB81" i="6" s="1"/>
  <c r="BD81" i="6" s="1"/>
  <c r="BE81" i="6" s="1"/>
  <c r="AL81" i="6"/>
  <c r="AK81" i="6"/>
  <c r="AJ81" i="6"/>
  <c r="AN80" i="6"/>
  <c r="BC80" i="6" s="1"/>
  <c r="BQ80" i="6" s="1"/>
  <c r="AM80" i="6"/>
  <c r="BA80" i="6" s="1"/>
  <c r="BB80" i="6" s="1"/>
  <c r="AL80" i="6"/>
  <c r="AK80" i="6"/>
  <c r="AJ80" i="6"/>
  <c r="AN79" i="6"/>
  <c r="BC79" i="6" s="1"/>
  <c r="BQ79" i="6" s="1"/>
  <c r="AM79" i="6"/>
  <c r="BA79" i="6" s="1"/>
  <c r="BB79" i="6" s="1"/>
  <c r="AL79" i="6"/>
  <c r="AK79" i="6"/>
  <c r="AJ79" i="6"/>
  <c r="BF79" i="6" s="1"/>
  <c r="BG79" i="6" s="1"/>
  <c r="BH79" i="6" s="1"/>
  <c r="AN78" i="6"/>
  <c r="BC78" i="6" s="1"/>
  <c r="AM78" i="6"/>
  <c r="BA78" i="6" s="1"/>
  <c r="BB78" i="6" s="1"/>
  <c r="BD78" i="6" s="1"/>
  <c r="BE78" i="6" s="1"/>
  <c r="AL78" i="6"/>
  <c r="AK78" i="6"/>
  <c r="AJ78" i="6"/>
  <c r="AN77" i="6"/>
  <c r="BC77" i="6" s="1"/>
  <c r="AM77" i="6"/>
  <c r="BA77" i="6" s="1"/>
  <c r="BB77" i="6" s="1"/>
  <c r="BD77" i="6" s="1"/>
  <c r="BE77" i="6" s="1"/>
  <c r="AL77" i="6"/>
  <c r="AP77" i="6" s="1"/>
  <c r="AK77" i="6"/>
  <c r="AJ77" i="6"/>
  <c r="BF77" i="6" s="1"/>
  <c r="BG77" i="6" s="1"/>
  <c r="BH77" i="6" s="1"/>
  <c r="AN76" i="6"/>
  <c r="BC76" i="6" s="1"/>
  <c r="AM76" i="6"/>
  <c r="BA76" i="6" s="1"/>
  <c r="BB76" i="6" s="1"/>
  <c r="BD76" i="6" s="1"/>
  <c r="BE76" i="6" s="1"/>
  <c r="AL76" i="6"/>
  <c r="AK76" i="6"/>
  <c r="AJ76" i="6"/>
  <c r="AP76" i="6" s="1"/>
  <c r="AN75" i="6"/>
  <c r="AM75" i="6"/>
  <c r="BA75" i="6" s="1"/>
  <c r="BB75" i="6" s="1"/>
  <c r="AL75" i="6"/>
  <c r="AK75" i="6"/>
  <c r="AJ75" i="6"/>
  <c r="AN74" i="6"/>
  <c r="BC74" i="6" s="1"/>
  <c r="AM74" i="6"/>
  <c r="BA74" i="6" s="1"/>
  <c r="BB74" i="6" s="1"/>
  <c r="BD74" i="6" s="1"/>
  <c r="BE74" i="6" s="1"/>
  <c r="AL74" i="6"/>
  <c r="AK74" i="6"/>
  <c r="AJ74" i="6"/>
  <c r="BF74" i="6" s="1"/>
  <c r="BG74" i="6" s="1"/>
  <c r="BH74" i="6" s="1"/>
  <c r="AN73" i="6"/>
  <c r="BC73" i="6" s="1"/>
  <c r="AM73" i="6"/>
  <c r="BA73" i="6" s="1"/>
  <c r="BB73" i="6" s="1"/>
  <c r="BD73" i="6" s="1"/>
  <c r="BE73" i="6" s="1"/>
  <c r="AL73" i="6"/>
  <c r="AK73" i="6"/>
  <c r="AJ73" i="6"/>
  <c r="AN72" i="6"/>
  <c r="AM72" i="6"/>
  <c r="BA72" i="6" s="1"/>
  <c r="BB72" i="6" s="1"/>
  <c r="BD72" i="6" s="1"/>
  <c r="BE72" i="6" s="1"/>
  <c r="AL72" i="6"/>
  <c r="AP72" i="6" s="1"/>
  <c r="AK72" i="6"/>
  <c r="AJ72" i="6"/>
  <c r="BF72" i="6" s="1"/>
  <c r="BG72" i="6" s="1"/>
  <c r="BH72" i="6" s="1"/>
  <c r="AP71" i="6"/>
  <c r="AN71" i="6"/>
  <c r="BC71" i="6" s="1"/>
  <c r="AM71" i="6"/>
  <c r="BA71" i="6" s="1"/>
  <c r="BB71" i="6" s="1"/>
  <c r="BD71" i="6" s="1"/>
  <c r="BE71" i="6" s="1"/>
  <c r="AL71" i="6"/>
  <c r="AK71" i="6"/>
  <c r="AJ71" i="6"/>
  <c r="BF71" i="6" s="1"/>
  <c r="BG71" i="6" s="1"/>
  <c r="BH71" i="6" s="1"/>
  <c r="AN70" i="6"/>
  <c r="BC70" i="6" s="1"/>
  <c r="AM70" i="6"/>
  <c r="BA70" i="6" s="1"/>
  <c r="BB70" i="6" s="1"/>
  <c r="BD70" i="6" s="1"/>
  <c r="BE70" i="6" s="1"/>
  <c r="AL70" i="6"/>
  <c r="AK70" i="6"/>
  <c r="BF70" i="6" s="1"/>
  <c r="BG70" i="6" s="1"/>
  <c r="BH70" i="6" s="1"/>
  <c r="AJ70" i="6"/>
  <c r="AN69" i="6"/>
  <c r="BC69" i="6" s="1"/>
  <c r="BQ69" i="6" s="1"/>
  <c r="BS69" i="6" s="1"/>
  <c r="BT69" i="6" s="1"/>
  <c r="AM69" i="6"/>
  <c r="BA69" i="6" s="1"/>
  <c r="BB69" i="6" s="1"/>
  <c r="AL69" i="6"/>
  <c r="AP69" i="6" s="1"/>
  <c r="AK69" i="6"/>
  <c r="AJ69" i="6"/>
  <c r="AN68" i="6"/>
  <c r="BC68" i="6" s="1"/>
  <c r="AM68" i="6"/>
  <c r="BA68" i="6" s="1"/>
  <c r="BB68" i="6" s="1"/>
  <c r="AL68" i="6"/>
  <c r="AK68" i="6"/>
  <c r="AJ68" i="6"/>
  <c r="AN67" i="6"/>
  <c r="BC67" i="6" s="1"/>
  <c r="BD67" i="6" s="1"/>
  <c r="BE67" i="6" s="1"/>
  <c r="AM67" i="6"/>
  <c r="BA67" i="6" s="1"/>
  <c r="BB67" i="6" s="1"/>
  <c r="AL67" i="6"/>
  <c r="AK67" i="6"/>
  <c r="AJ67" i="6"/>
  <c r="BF67" i="6" s="1"/>
  <c r="BG67" i="6" s="1"/>
  <c r="BH67" i="6" s="1"/>
  <c r="AN66" i="6"/>
  <c r="AM66" i="6"/>
  <c r="BA66" i="6" s="1"/>
  <c r="BB66" i="6" s="1"/>
  <c r="AL66" i="6"/>
  <c r="AK66" i="6"/>
  <c r="AJ66" i="6"/>
  <c r="AP65" i="6"/>
  <c r="AN65" i="6"/>
  <c r="BC65" i="6" s="1"/>
  <c r="AM65" i="6"/>
  <c r="BA65" i="6" s="1"/>
  <c r="BB65" i="6" s="1"/>
  <c r="BD65" i="6" s="1"/>
  <c r="BE65" i="6" s="1"/>
  <c r="AL65" i="6"/>
  <c r="AK65" i="6"/>
  <c r="AJ65" i="6"/>
  <c r="BF65" i="6" s="1"/>
  <c r="BG65" i="6" s="1"/>
  <c r="BH65" i="6" s="1"/>
  <c r="AN64" i="6"/>
  <c r="BC64" i="6" s="1"/>
  <c r="AM64" i="6"/>
  <c r="BA64" i="6" s="1"/>
  <c r="AL64" i="6"/>
  <c r="AK64" i="6"/>
  <c r="AJ64" i="6"/>
  <c r="AN63" i="6"/>
  <c r="BC63" i="6" s="1"/>
  <c r="AM63" i="6"/>
  <c r="BA63" i="6" s="1"/>
  <c r="BB63" i="6" s="1"/>
  <c r="BD63" i="6" s="1"/>
  <c r="BE63" i="6" s="1"/>
  <c r="AL63" i="6"/>
  <c r="AK63" i="6"/>
  <c r="AJ63" i="6"/>
  <c r="AP62" i="6"/>
  <c r="AN62" i="6"/>
  <c r="BC62" i="6" s="1"/>
  <c r="AM62" i="6"/>
  <c r="BA62" i="6" s="1"/>
  <c r="BB62" i="6" s="1"/>
  <c r="BD62" i="6" s="1"/>
  <c r="BE62" i="6" s="1"/>
  <c r="AL62" i="6"/>
  <c r="AK62" i="6"/>
  <c r="AJ62" i="6"/>
  <c r="BF62" i="6" s="1"/>
  <c r="AP61" i="6"/>
  <c r="AN61" i="6"/>
  <c r="BC61" i="6" s="1"/>
  <c r="AM61" i="6"/>
  <c r="BA61" i="6" s="1"/>
  <c r="BB61" i="6" s="1"/>
  <c r="BD61" i="6" s="1"/>
  <c r="BE61" i="6" s="1"/>
  <c r="AL61" i="6"/>
  <c r="AK61" i="6"/>
  <c r="AJ61" i="6"/>
  <c r="AN60" i="6"/>
  <c r="BC60" i="6" s="1"/>
  <c r="AM60" i="6"/>
  <c r="BA60" i="6" s="1"/>
  <c r="BB60" i="6" s="1"/>
  <c r="BD60" i="6" s="1"/>
  <c r="BE60" i="6" s="1"/>
  <c r="AL60" i="6"/>
  <c r="AK60" i="6"/>
  <c r="AJ60" i="6"/>
  <c r="AN59" i="6"/>
  <c r="BC59" i="6" s="1"/>
  <c r="AM59" i="6"/>
  <c r="BA59" i="6" s="1"/>
  <c r="BB59" i="6" s="1"/>
  <c r="BD59" i="6" s="1"/>
  <c r="BE59" i="6" s="1"/>
  <c r="AL59" i="6"/>
  <c r="AK59" i="6"/>
  <c r="AJ59" i="6"/>
  <c r="BF59" i="6" s="1"/>
  <c r="BG59" i="6" s="1"/>
  <c r="BH59" i="6" s="1"/>
  <c r="AN58" i="6"/>
  <c r="BC58" i="6" s="1"/>
  <c r="BQ58" i="6" s="1"/>
  <c r="AM58" i="6"/>
  <c r="BA58" i="6" s="1"/>
  <c r="BB58" i="6" s="1"/>
  <c r="AL58" i="6"/>
  <c r="AK58" i="6"/>
  <c r="AJ58" i="6"/>
  <c r="AN57" i="6"/>
  <c r="BC57" i="6" s="1"/>
  <c r="AM57" i="6"/>
  <c r="BA57" i="6" s="1"/>
  <c r="BB57" i="6" s="1"/>
  <c r="BD57" i="6" s="1"/>
  <c r="AL57" i="6"/>
  <c r="AK57" i="6"/>
  <c r="AJ57" i="6"/>
  <c r="BF57" i="6" s="1"/>
  <c r="BG57" i="6" s="1"/>
  <c r="BH57" i="6" s="1"/>
  <c r="AN56" i="6"/>
  <c r="BC56" i="6" s="1"/>
  <c r="AM56" i="6"/>
  <c r="BA56" i="6" s="1"/>
  <c r="BB56" i="6" s="1"/>
  <c r="BD56" i="6" s="1"/>
  <c r="AL56" i="6"/>
  <c r="AK56" i="6"/>
  <c r="AJ56" i="6"/>
  <c r="BF56" i="6" s="1"/>
  <c r="BG56" i="6" s="1"/>
  <c r="AN55" i="6"/>
  <c r="BC55" i="6" s="1"/>
  <c r="AM55" i="6"/>
  <c r="BA55" i="6" s="1"/>
  <c r="BB55" i="6" s="1"/>
  <c r="BD55" i="6" s="1"/>
  <c r="AL55" i="6"/>
  <c r="AK55" i="6"/>
  <c r="AJ55" i="6"/>
  <c r="AN54" i="6"/>
  <c r="AM54" i="6"/>
  <c r="BA54" i="6" s="1"/>
  <c r="BB54" i="6" s="1"/>
  <c r="BD54" i="6" s="1"/>
  <c r="BE54" i="6" s="1"/>
  <c r="AL54" i="6"/>
  <c r="AK54" i="6"/>
  <c r="AJ54" i="6"/>
  <c r="BF54" i="6" s="1"/>
  <c r="BG54" i="6" s="1"/>
  <c r="BH54" i="6" s="1"/>
  <c r="AN53" i="6"/>
  <c r="BC53" i="6" s="1"/>
  <c r="AM53" i="6"/>
  <c r="BA53" i="6" s="1"/>
  <c r="BB53" i="6" s="1"/>
  <c r="BD53" i="6" s="1"/>
  <c r="BE53" i="6" s="1"/>
  <c r="AL53" i="6"/>
  <c r="AK53" i="6"/>
  <c r="AJ53" i="6"/>
  <c r="AN52" i="6"/>
  <c r="BC52" i="6" s="1"/>
  <c r="AM52" i="6"/>
  <c r="BA52" i="6" s="1"/>
  <c r="BB52" i="6" s="1"/>
  <c r="BD52" i="6" s="1"/>
  <c r="BE52" i="6" s="1"/>
  <c r="AL52" i="6"/>
  <c r="AP52" i="6" s="1"/>
  <c r="AK52" i="6"/>
  <c r="AJ52" i="6"/>
  <c r="AP51" i="6"/>
  <c r="AN51" i="6"/>
  <c r="AM51" i="6"/>
  <c r="BA51" i="6" s="1"/>
  <c r="BB51" i="6" s="1"/>
  <c r="BD51" i="6" s="1"/>
  <c r="BE51" i="6" s="1"/>
  <c r="AL51" i="6"/>
  <c r="AK51" i="6"/>
  <c r="AJ51" i="6"/>
  <c r="BF51" i="6" s="1"/>
  <c r="AN50" i="6"/>
  <c r="BC50" i="6" s="1"/>
  <c r="AM50" i="6"/>
  <c r="BA50" i="6" s="1"/>
  <c r="BB50" i="6" s="1"/>
  <c r="BD50" i="6" s="1"/>
  <c r="BE50" i="6" s="1"/>
  <c r="AL50" i="6"/>
  <c r="AK50" i="6"/>
  <c r="AJ50" i="6"/>
  <c r="BF50" i="6" s="1"/>
  <c r="BG50" i="6" s="1"/>
  <c r="BH50" i="6" s="1"/>
  <c r="AN49" i="6"/>
  <c r="BC49" i="6" s="1"/>
  <c r="BQ49" i="6" s="1"/>
  <c r="AM49" i="6"/>
  <c r="BA49" i="6" s="1"/>
  <c r="BB49" i="6" s="1"/>
  <c r="AL49" i="6"/>
  <c r="AK49" i="6"/>
  <c r="AJ49" i="6"/>
  <c r="AN48" i="6"/>
  <c r="BC48" i="6" s="1"/>
  <c r="AM48" i="6"/>
  <c r="BA48" i="6" s="1"/>
  <c r="BB48" i="6" s="1"/>
  <c r="BD48" i="6" s="1"/>
  <c r="BE48" i="6" s="1"/>
  <c r="AL48" i="6"/>
  <c r="AK48" i="6"/>
  <c r="AJ48" i="6"/>
  <c r="AN47" i="6"/>
  <c r="BC47" i="6" s="1"/>
  <c r="BQ47" i="6" s="1"/>
  <c r="AM47" i="6"/>
  <c r="BA47" i="6" s="1"/>
  <c r="BB47" i="6" s="1"/>
  <c r="AL47" i="6"/>
  <c r="AK47" i="6"/>
  <c r="AJ47" i="6"/>
  <c r="AN46" i="6"/>
  <c r="BC46" i="6" s="1"/>
  <c r="BQ46" i="6" s="1"/>
  <c r="BS46" i="6" s="1"/>
  <c r="BT46" i="6" s="1"/>
  <c r="AM46" i="6"/>
  <c r="BA46" i="6" s="1"/>
  <c r="BB46" i="6" s="1"/>
  <c r="AL46" i="6"/>
  <c r="AK46" i="6"/>
  <c r="AJ46" i="6"/>
  <c r="AP46" i="6" s="1"/>
  <c r="AP45" i="6"/>
  <c r="AN45" i="6"/>
  <c r="BC45" i="6" s="1"/>
  <c r="AM45" i="6"/>
  <c r="BA45" i="6" s="1"/>
  <c r="BB45" i="6" s="1"/>
  <c r="BD45" i="6" s="1"/>
  <c r="BE45" i="6" s="1"/>
  <c r="AL45" i="6"/>
  <c r="AK45" i="6"/>
  <c r="AJ45" i="6"/>
  <c r="BF45" i="6" s="1"/>
  <c r="BG45" i="6" s="1"/>
  <c r="BH45" i="6" s="1"/>
  <c r="AN44" i="6"/>
  <c r="BC44" i="6" s="1"/>
  <c r="AM44" i="6"/>
  <c r="BA44" i="6" s="1"/>
  <c r="BB44" i="6" s="1"/>
  <c r="AL44" i="6"/>
  <c r="AK44" i="6"/>
  <c r="AJ44" i="6"/>
  <c r="BF44" i="6" s="1"/>
  <c r="BG44" i="6" s="1"/>
  <c r="BH44" i="6" s="1"/>
  <c r="AN43" i="6"/>
  <c r="BC43" i="6" s="1"/>
  <c r="AM43" i="6"/>
  <c r="BA43" i="6" s="1"/>
  <c r="BB43" i="6" s="1"/>
  <c r="BD43" i="6" s="1"/>
  <c r="BE43" i="6" s="1"/>
  <c r="AL43" i="6"/>
  <c r="AK43" i="6"/>
  <c r="AP43" i="6" s="1"/>
  <c r="AJ43" i="6"/>
  <c r="AN42" i="6"/>
  <c r="BC42" i="6" s="1"/>
  <c r="BQ42" i="6" s="1"/>
  <c r="AM42" i="6"/>
  <c r="BA42" i="6" s="1"/>
  <c r="BB42" i="6" s="1"/>
  <c r="AL42" i="6"/>
  <c r="AK42" i="6"/>
  <c r="AJ42" i="6"/>
  <c r="AP42" i="6" s="1"/>
  <c r="AN41" i="6"/>
  <c r="BC41" i="6" s="1"/>
  <c r="AM41" i="6"/>
  <c r="BA41" i="6" s="1"/>
  <c r="BB41" i="6" s="1"/>
  <c r="BD41" i="6" s="1"/>
  <c r="BE41" i="6" s="1"/>
  <c r="AL41" i="6"/>
  <c r="AK41" i="6"/>
  <c r="AJ41" i="6"/>
  <c r="AN40" i="6"/>
  <c r="BC40" i="6" s="1"/>
  <c r="AM40" i="6"/>
  <c r="BA40" i="6" s="1"/>
  <c r="BB40" i="6" s="1"/>
  <c r="AL40" i="6"/>
  <c r="AK40" i="6"/>
  <c r="AJ40" i="6"/>
  <c r="BF40" i="6" s="1"/>
  <c r="BG40" i="6" s="1"/>
  <c r="BH40" i="6" s="1"/>
  <c r="AN39" i="6"/>
  <c r="BC39" i="6" s="1"/>
  <c r="AM39" i="6"/>
  <c r="BA39" i="6" s="1"/>
  <c r="BB39" i="6" s="1"/>
  <c r="BD39" i="6" s="1"/>
  <c r="BE39" i="6" s="1"/>
  <c r="AL39" i="6"/>
  <c r="AK39" i="6"/>
  <c r="AJ39" i="6"/>
  <c r="AN38" i="6"/>
  <c r="BC38" i="6" s="1"/>
  <c r="AM38" i="6"/>
  <c r="BA38" i="6" s="1"/>
  <c r="BB38" i="6" s="1"/>
  <c r="BD38" i="6" s="1"/>
  <c r="BE38" i="6" s="1"/>
  <c r="AL38" i="6"/>
  <c r="AK38" i="6"/>
  <c r="AJ38" i="6"/>
  <c r="AP37" i="6"/>
  <c r="AN37" i="6"/>
  <c r="BC37" i="6" s="1"/>
  <c r="BQ37" i="6" s="1"/>
  <c r="BS37" i="6" s="1"/>
  <c r="BT37" i="6" s="1"/>
  <c r="AM37" i="6"/>
  <c r="BA37" i="6" s="1"/>
  <c r="BB37" i="6" s="1"/>
  <c r="AL37" i="6"/>
  <c r="AK37" i="6"/>
  <c r="AJ37" i="6"/>
  <c r="BF37" i="6" s="1"/>
  <c r="BG37" i="6" s="1"/>
  <c r="BH37" i="6" s="1"/>
  <c r="AN36" i="6"/>
  <c r="BC36" i="6" s="1"/>
  <c r="AM36" i="6"/>
  <c r="BA36" i="6" s="1"/>
  <c r="BB36" i="6" s="1"/>
  <c r="BD36" i="6" s="1"/>
  <c r="BE36" i="6" s="1"/>
  <c r="AL36" i="6"/>
  <c r="AK36" i="6"/>
  <c r="AJ36" i="6"/>
  <c r="AN35" i="6"/>
  <c r="BC35" i="6" s="1"/>
  <c r="AM35" i="6"/>
  <c r="BA35" i="6" s="1"/>
  <c r="BB35" i="6" s="1"/>
  <c r="BD35" i="6" s="1"/>
  <c r="BE35" i="6" s="1"/>
  <c r="AL35" i="6"/>
  <c r="AK35" i="6"/>
  <c r="AJ35" i="6"/>
  <c r="AP34" i="6"/>
  <c r="AN34" i="6"/>
  <c r="BC34" i="6" s="1"/>
  <c r="BQ34" i="6" s="1"/>
  <c r="BS34" i="6" s="1"/>
  <c r="BT34" i="6" s="1"/>
  <c r="AM34" i="6"/>
  <c r="BA34" i="6" s="1"/>
  <c r="BB34" i="6" s="1"/>
  <c r="AL34" i="6"/>
  <c r="AK34" i="6"/>
  <c r="AJ34" i="6"/>
  <c r="AN33" i="6"/>
  <c r="BC33" i="6" s="1"/>
  <c r="AM33" i="6"/>
  <c r="BA33" i="6" s="1"/>
  <c r="BB33" i="6" s="1"/>
  <c r="BD33" i="6" s="1"/>
  <c r="BE33" i="6" s="1"/>
  <c r="AL33" i="6"/>
  <c r="AK33" i="6"/>
  <c r="AJ33" i="6"/>
  <c r="BF33" i="6" s="1"/>
  <c r="BG33" i="6" s="1"/>
  <c r="BH33" i="6" s="1"/>
  <c r="AN32" i="6"/>
  <c r="BC32" i="6" s="1"/>
  <c r="AM32" i="6"/>
  <c r="BA32" i="6" s="1"/>
  <c r="BB32" i="6" s="1"/>
  <c r="BD32" i="6" s="1"/>
  <c r="AL32" i="6"/>
  <c r="AP32" i="6" s="1"/>
  <c r="AK32" i="6"/>
  <c r="AJ32" i="6"/>
  <c r="BF32" i="6" s="1"/>
  <c r="BG32" i="6" s="1"/>
  <c r="BH32" i="6" s="1"/>
  <c r="AN31" i="6"/>
  <c r="BC31" i="6" s="1"/>
  <c r="AM31" i="6"/>
  <c r="BA31" i="6" s="1"/>
  <c r="BB31" i="6" s="1"/>
  <c r="BD31" i="6" s="1"/>
  <c r="BE31" i="6" s="1"/>
  <c r="AL31" i="6"/>
  <c r="AK31" i="6"/>
  <c r="AP31" i="6" s="1"/>
  <c r="AJ31" i="6"/>
  <c r="AN30" i="6"/>
  <c r="BC30" i="6" s="1"/>
  <c r="AM30" i="6"/>
  <c r="BA30" i="6" s="1"/>
  <c r="BB30" i="6" s="1"/>
  <c r="BD30" i="6" s="1"/>
  <c r="BE30" i="6" s="1"/>
  <c r="AL30" i="6"/>
  <c r="AK30" i="6"/>
  <c r="AJ30" i="6"/>
  <c r="BF30" i="6" s="1"/>
  <c r="BG30" i="6" s="1"/>
  <c r="BH30" i="6" s="1"/>
  <c r="AN29" i="6"/>
  <c r="AM29" i="6"/>
  <c r="BA29" i="6" s="1"/>
  <c r="AL29" i="6"/>
  <c r="AK29" i="6"/>
  <c r="AJ29" i="6"/>
  <c r="BF29" i="6" s="1"/>
  <c r="AN28" i="6"/>
  <c r="BC28" i="6" s="1"/>
  <c r="BQ28" i="6" s="1"/>
  <c r="BS28" i="6" s="1"/>
  <c r="BT28" i="6" s="1"/>
  <c r="AM28" i="6"/>
  <c r="BA28" i="6" s="1"/>
  <c r="AL28" i="6"/>
  <c r="AK28" i="6"/>
  <c r="AJ28" i="6"/>
  <c r="AN27" i="6"/>
  <c r="BC27" i="6" s="1"/>
  <c r="AM27" i="6"/>
  <c r="BA27" i="6" s="1"/>
  <c r="BB27" i="6" s="1"/>
  <c r="BD27" i="6" s="1"/>
  <c r="BE27" i="6" s="1"/>
  <c r="AL27" i="6"/>
  <c r="AK27" i="6"/>
  <c r="AJ27" i="6"/>
  <c r="AP26" i="6"/>
  <c r="AN26" i="6"/>
  <c r="AM26" i="6"/>
  <c r="AL26" i="6"/>
  <c r="AK26" i="6"/>
  <c r="AJ26" i="6"/>
  <c r="BF26" i="6" s="1"/>
  <c r="BG26" i="6" s="1"/>
  <c r="BH26" i="6" s="1"/>
  <c r="AN25" i="6"/>
  <c r="BC25" i="6" s="1"/>
  <c r="AM25" i="6"/>
  <c r="BA25" i="6" s="1"/>
  <c r="BB25" i="6" s="1"/>
  <c r="BD25" i="6" s="1"/>
  <c r="BE25" i="6" s="1"/>
  <c r="AL25" i="6"/>
  <c r="AK25" i="6"/>
  <c r="AJ25" i="6"/>
  <c r="AN24" i="6"/>
  <c r="BC24" i="6" s="1"/>
  <c r="AM24" i="6"/>
  <c r="BA24" i="6" s="1"/>
  <c r="BB24" i="6" s="1"/>
  <c r="BD24" i="6" s="1"/>
  <c r="BE24" i="6" s="1"/>
  <c r="AL24" i="6"/>
  <c r="AK24" i="6"/>
  <c r="AJ24" i="6"/>
  <c r="R72" i="6"/>
  <c r="R71" i="6"/>
  <c r="R38" i="6"/>
  <c r="P27" i="6"/>
  <c r="R27" i="6" s="1"/>
  <c r="R26" i="6"/>
  <c r="R25" i="6"/>
  <c r="BQ16" i="1"/>
  <c r="BQ15" i="1"/>
  <c r="BQ14" i="1"/>
  <c r="BQ13" i="1"/>
  <c r="BQ12" i="1"/>
  <c r="BQ11" i="1"/>
  <c r="BQ10" i="1"/>
  <c r="BQ9" i="1"/>
  <c r="BO8" i="1"/>
  <c r="BN8" i="1"/>
  <c r="BM8" i="1"/>
  <c r="BL8" i="1"/>
  <c r="BK8" i="1"/>
  <c r="BQ7" i="1"/>
  <c r="BQ6" i="1"/>
  <c r="X15" i="1"/>
  <c r="X14" i="1"/>
  <c r="X13" i="1"/>
  <c r="X12" i="1"/>
  <c r="X11" i="1"/>
  <c r="X10" i="1"/>
  <c r="X9" i="1"/>
  <c r="X8" i="1"/>
  <c r="X7" i="1"/>
  <c r="X6" i="1"/>
  <c r="BJ645" i="6"/>
  <c r="BJ641" i="6"/>
  <c r="BJ637" i="6"/>
  <c r="BJ633" i="6"/>
  <c r="BJ629" i="6"/>
  <c r="BJ625" i="6"/>
  <c r="BJ621" i="6"/>
  <c r="BJ617" i="6"/>
  <c r="BJ613" i="6"/>
  <c r="BJ609" i="6"/>
  <c r="BJ605" i="6"/>
  <c r="BJ601" i="6"/>
  <c r="BJ597" i="6"/>
  <c r="BJ593" i="6"/>
  <c r="BJ589" i="6"/>
  <c r="BJ585" i="6"/>
  <c r="BJ581" i="6"/>
  <c r="BJ630" i="6"/>
  <c r="BJ600" i="6"/>
  <c r="BJ626" i="6"/>
  <c r="BJ596" i="6"/>
  <c r="BJ616" i="6"/>
  <c r="BJ592" i="6"/>
  <c r="BJ582" i="6"/>
  <c r="BJ643" i="6"/>
  <c r="BJ627" i="6"/>
  <c r="BJ571" i="6"/>
  <c r="BJ561" i="6"/>
  <c r="BJ547" i="6"/>
  <c r="BJ631" i="6"/>
  <c r="BJ586" i="6"/>
  <c r="BJ583" i="6"/>
  <c r="BJ545" i="6"/>
  <c r="BJ531" i="6"/>
  <c r="BJ639" i="6"/>
  <c r="BJ628" i="6"/>
  <c r="BJ603" i="6"/>
  <c r="BJ595" i="6"/>
  <c r="BJ594" i="6"/>
  <c r="BJ575" i="6"/>
  <c r="BJ564" i="6"/>
  <c r="BJ556" i="6"/>
  <c r="BJ548" i="6"/>
  <c r="BJ618" i="6"/>
  <c r="BJ599" i="6"/>
  <c r="BJ598" i="6"/>
  <c r="BJ536" i="6"/>
  <c r="BJ632" i="6"/>
  <c r="BJ606" i="6"/>
  <c r="BJ573" i="6"/>
  <c r="BJ568" i="6"/>
  <c r="BJ539" i="6"/>
  <c r="BJ538" i="6"/>
  <c r="BJ537" i="6"/>
  <c r="BJ602" i="6"/>
  <c r="BJ576" i="6"/>
  <c r="BJ574" i="6"/>
  <c r="BJ567" i="6"/>
  <c r="BJ535" i="6"/>
  <c r="BJ527" i="6"/>
  <c r="BJ563" i="6"/>
  <c r="BJ533" i="6"/>
  <c r="BJ512" i="6"/>
  <c r="BJ498" i="6"/>
  <c r="BJ465" i="6"/>
  <c r="BJ646" i="6"/>
  <c r="BJ634" i="6"/>
  <c r="BJ623" i="6"/>
  <c r="BJ614" i="6"/>
  <c r="BJ569" i="6"/>
  <c r="BJ551" i="6"/>
  <c r="BJ612" i="6"/>
  <c r="BJ570" i="6"/>
  <c r="BJ554" i="6"/>
  <c r="BJ553" i="6"/>
  <c r="BJ542" i="6"/>
  <c r="BJ505" i="6"/>
  <c r="BJ499" i="6"/>
  <c r="BJ475" i="6"/>
  <c r="BJ449" i="6"/>
  <c r="BJ435" i="6"/>
  <c r="BJ421" i="6"/>
  <c r="BJ417" i="6"/>
  <c r="BJ413" i="6"/>
  <c r="BJ409" i="6"/>
  <c r="BJ532" i="6"/>
  <c r="BJ530" i="6"/>
  <c r="BJ529" i="6"/>
  <c r="BJ528" i="6"/>
  <c r="BJ492" i="6"/>
  <c r="BJ463" i="6"/>
  <c r="BJ444" i="6"/>
  <c r="BJ430" i="6"/>
  <c r="BJ644" i="6"/>
  <c r="BJ577" i="6"/>
  <c r="BJ555" i="6"/>
  <c r="BJ534" i="6"/>
  <c r="BJ448" i="6"/>
  <c r="BJ434" i="6"/>
  <c r="BJ591" i="6"/>
  <c r="BJ544" i="6"/>
  <c r="BJ610" i="6"/>
  <c r="BJ488" i="6"/>
  <c r="BJ619" i="6"/>
  <c r="BJ508" i="6"/>
  <c r="BJ483" i="6"/>
  <c r="BJ642" i="6"/>
  <c r="BJ635" i="6"/>
  <c r="BJ622" i="6"/>
  <c r="BJ552" i="6"/>
  <c r="BJ579" i="6"/>
  <c r="BJ546" i="6"/>
  <c r="BJ516" i="6"/>
  <c r="BJ509" i="6"/>
  <c r="BJ493" i="6"/>
  <c r="BJ482" i="6"/>
  <c r="BJ638" i="6"/>
  <c r="BJ611" i="6"/>
  <c r="BJ607" i="6"/>
  <c r="BJ541" i="6"/>
  <c r="BJ517" i="6"/>
  <c r="BJ510" i="6"/>
  <c r="BJ437" i="6"/>
  <c r="BJ422" i="6"/>
  <c r="BJ414" i="6"/>
  <c r="BJ584" i="6"/>
  <c r="BJ558" i="6"/>
  <c r="BJ523" i="6"/>
  <c r="BJ501" i="6"/>
  <c r="BJ500" i="6"/>
  <c r="BJ485" i="6"/>
  <c r="BJ452" i="6"/>
  <c r="BJ436" i="6"/>
  <c r="BJ524" i="6"/>
  <c r="BJ433" i="6"/>
  <c r="BJ518" i="6"/>
  <c r="BJ506" i="6"/>
  <c r="BJ495" i="6"/>
  <c r="BJ477" i="6"/>
  <c r="BJ406" i="6"/>
  <c r="BJ386" i="6"/>
  <c r="BJ347" i="6"/>
  <c r="BJ559" i="6"/>
  <c r="BJ514" i="6"/>
  <c r="BJ496" i="6"/>
  <c r="BJ491" i="6"/>
  <c r="BJ472" i="6"/>
  <c r="BJ466" i="6"/>
  <c r="BJ450" i="6"/>
  <c r="BJ396" i="6"/>
  <c r="BJ395" i="6"/>
  <c r="BJ376" i="6"/>
  <c r="BJ375" i="6"/>
  <c r="BJ362" i="6"/>
  <c r="BJ357" i="6"/>
  <c r="BJ352" i="6"/>
  <c r="BJ590" i="6"/>
  <c r="BJ572" i="6"/>
  <c r="BJ557" i="6"/>
  <c r="BJ525" i="6"/>
  <c r="BJ507" i="6"/>
  <c r="BJ620" i="6"/>
  <c r="BJ604" i="6"/>
  <c r="BJ550" i="6"/>
  <c r="BJ497" i="6"/>
  <c r="BJ487" i="6"/>
  <c r="BJ473" i="6"/>
  <c r="BJ467" i="6"/>
  <c r="BJ394" i="6"/>
  <c r="BJ351" i="6"/>
  <c r="BJ636" i="6"/>
  <c r="BJ587" i="6"/>
  <c r="BJ479" i="6"/>
  <c r="BJ474" i="6"/>
  <c r="BJ438" i="6"/>
  <c r="BJ513" i="6"/>
  <c r="BJ425" i="6"/>
  <c r="BJ419" i="6"/>
  <c r="BJ418" i="6"/>
  <c r="BJ392" i="6"/>
  <c r="BJ457" i="6"/>
  <c r="BJ588" i="6"/>
  <c r="BJ566" i="6"/>
  <c r="BJ562" i="6"/>
  <c r="BJ494" i="6"/>
  <c r="BJ480" i="6"/>
  <c r="BJ543" i="6"/>
  <c r="BJ489" i="6"/>
  <c r="BJ624" i="6"/>
  <c r="BJ490" i="6"/>
  <c r="BJ470" i="6"/>
  <c r="BJ445" i="6"/>
  <c r="BJ511" i="6"/>
  <c r="BJ504" i="6"/>
  <c r="BJ486" i="6"/>
  <c r="BJ460" i="6"/>
  <c r="BJ455" i="6"/>
  <c r="BJ431" i="6"/>
  <c r="BJ427" i="6"/>
  <c r="BJ560" i="6"/>
  <c r="BJ608" i="6"/>
  <c r="BJ549" i="6"/>
  <c r="BJ410" i="6"/>
  <c r="BJ399" i="6"/>
  <c r="BJ378" i="6"/>
  <c r="BJ343" i="6"/>
  <c r="BJ325" i="6"/>
  <c r="BJ316" i="6"/>
  <c r="BJ312" i="6"/>
  <c r="BJ471" i="6"/>
  <c r="BJ393" i="6"/>
  <c r="BJ380" i="6"/>
  <c r="BJ331" i="6"/>
  <c r="BJ320" i="6"/>
  <c r="BJ405" i="6"/>
  <c r="BJ342" i="6"/>
  <c r="BJ503" i="6"/>
  <c r="BJ469" i="6"/>
  <c r="BJ461" i="6"/>
  <c r="BJ451" i="6"/>
  <c r="BJ515" i="6"/>
  <c r="BJ464" i="6"/>
  <c r="BJ454" i="6"/>
  <c r="BJ387" i="6"/>
  <c r="BJ340" i="6"/>
  <c r="BJ339" i="6"/>
  <c r="BJ330" i="6"/>
  <c r="BJ324" i="6"/>
  <c r="BJ388" i="6"/>
  <c r="BJ458" i="6"/>
  <c r="BJ412" i="6"/>
  <c r="BJ397" i="6"/>
  <c r="BJ521" i="6"/>
  <c r="BJ519" i="6"/>
  <c r="BJ415" i="6"/>
  <c r="BJ391" i="6"/>
  <c r="BJ372" i="6"/>
  <c r="BJ309" i="6"/>
  <c r="BJ303" i="6"/>
  <c r="BJ269" i="6"/>
  <c r="BJ263" i="6"/>
  <c r="BJ615" i="6"/>
  <c r="BJ578" i="6"/>
  <c r="BJ526" i="6"/>
  <c r="BJ426" i="6"/>
  <c r="BJ640" i="6"/>
  <c r="BJ481" i="6"/>
  <c r="BJ377" i="6"/>
  <c r="BJ360" i="6"/>
  <c r="BJ354" i="6"/>
  <c r="BJ314" i="6"/>
  <c r="BJ308" i="6"/>
  <c r="BJ302" i="6"/>
  <c r="BJ389" i="6"/>
  <c r="BJ346" i="6"/>
  <c r="BJ319" i="6"/>
  <c r="BJ304" i="6"/>
  <c r="BJ277" i="6"/>
  <c r="BJ254" i="6"/>
  <c r="BJ243" i="6"/>
  <c r="BJ227" i="6"/>
  <c r="BJ520" i="6"/>
  <c r="BJ407" i="6"/>
  <c r="BJ404" i="6"/>
  <c r="BJ384" i="6"/>
  <c r="BJ335" i="6"/>
  <c r="BJ322" i="6"/>
  <c r="BJ321" i="6"/>
  <c r="BJ522" i="6"/>
  <c r="BJ484" i="6"/>
  <c r="BJ310" i="6"/>
  <c r="BJ299" i="6"/>
  <c r="BJ281" i="6"/>
  <c r="BJ258" i="6"/>
  <c r="BJ241" i="6"/>
  <c r="BJ225" i="6"/>
  <c r="BJ462" i="6"/>
  <c r="BJ285" i="6"/>
  <c r="BJ284" i="6"/>
  <c r="BJ265" i="6"/>
  <c r="BJ264" i="6"/>
  <c r="BJ248" i="6"/>
  <c r="BJ226" i="6"/>
  <c r="BJ212" i="6"/>
  <c r="BJ540" i="6"/>
  <c r="BJ442" i="6"/>
  <c r="BJ440" i="6"/>
  <c r="BJ416" i="6"/>
  <c r="BJ350" i="6"/>
  <c r="BJ336" i="6"/>
  <c r="BJ313" i="6"/>
  <c r="BJ456" i="6"/>
  <c r="BJ446" i="6"/>
  <c r="BJ361" i="6"/>
  <c r="BJ247" i="6"/>
  <c r="BJ236" i="6"/>
  <c r="BJ580" i="6"/>
  <c r="BJ476" i="6"/>
  <c r="BJ401" i="6"/>
  <c r="BJ255" i="6"/>
  <c r="BJ233" i="6"/>
  <c r="BJ216" i="6"/>
  <c r="BJ193" i="6"/>
  <c r="BJ177" i="6"/>
  <c r="BJ161" i="6"/>
  <c r="BJ345" i="6"/>
  <c r="BJ318" i="6"/>
  <c r="BJ307" i="6"/>
  <c r="BJ305" i="6"/>
  <c r="BJ283" i="6"/>
  <c r="BJ268" i="6"/>
  <c r="BJ251" i="6"/>
  <c r="BJ215" i="6"/>
  <c r="BJ203" i="6"/>
  <c r="BJ171" i="6"/>
  <c r="BJ129" i="6"/>
  <c r="AO646" i="6" a="1"/>
  <c r="AO641" i="6" a="1"/>
  <c r="AO636" i="6" a="1"/>
  <c r="AO631" i="6" a="1"/>
  <c r="AO626" i="6" a="1"/>
  <c r="AO621" i="6" a="1"/>
  <c r="AO616" i="6" a="1"/>
  <c r="AO611" i="6" a="1"/>
  <c r="AO606" i="6" a="1"/>
  <c r="AO601" i="6" a="1"/>
  <c r="AO596" i="6" a="1"/>
  <c r="AO591" i="6" a="1"/>
  <c r="AO586" i="6" a="1"/>
  <c r="AO581" i="6" a="1"/>
  <c r="AO576" i="6" a="1"/>
  <c r="AO571" i="6" a="1"/>
  <c r="AO566" i="6" a="1"/>
  <c r="AO561" i="6" a="1"/>
  <c r="BJ447" i="6"/>
  <c r="BJ370" i="6"/>
  <c r="BJ337" i="6"/>
  <c r="BJ333" i="6"/>
  <c r="BJ256" i="6"/>
  <c r="BJ202" i="6"/>
  <c r="BJ181" i="6"/>
  <c r="BJ170" i="6"/>
  <c r="BJ149" i="6"/>
  <c r="BJ142" i="6"/>
  <c r="BJ122" i="6"/>
  <c r="BJ104" i="6"/>
  <c r="BJ379" i="6"/>
  <c r="BJ326" i="6"/>
  <c r="BJ296" i="6"/>
  <c r="BJ271" i="6"/>
  <c r="BJ214" i="6"/>
  <c r="BJ191" i="6"/>
  <c r="BJ159" i="6"/>
  <c r="BJ424" i="6"/>
  <c r="BJ402" i="6"/>
  <c r="BJ366" i="6"/>
  <c r="BJ355" i="6"/>
  <c r="BJ273" i="6"/>
  <c r="BJ198" i="6"/>
  <c r="BJ166" i="6"/>
  <c r="BJ133" i="6"/>
  <c r="BJ113" i="6"/>
  <c r="BJ102" i="6"/>
  <c r="BJ86" i="6"/>
  <c r="BJ70" i="6"/>
  <c r="BJ54" i="6"/>
  <c r="BJ38" i="6"/>
  <c r="BJ28" i="6"/>
  <c r="BJ24" i="6"/>
  <c r="AO645" i="6" a="1"/>
  <c r="AO640" i="6" a="1"/>
  <c r="AO635" i="6" a="1"/>
  <c r="AO630" i="6" a="1"/>
  <c r="AO625" i="6" a="1"/>
  <c r="AO620" i="6" a="1"/>
  <c r="AO615" i="6" a="1"/>
  <c r="AO610" i="6" a="1"/>
  <c r="AO605" i="6" a="1"/>
  <c r="AO600" i="6" a="1"/>
  <c r="AO595" i="6" a="1"/>
  <c r="AO590" i="6" a="1"/>
  <c r="AO585" i="6" a="1"/>
  <c r="AO580" i="6" a="1"/>
  <c r="AO575" i="6" a="1"/>
  <c r="AO570" i="6" a="1"/>
  <c r="AO565" i="6" a="1"/>
  <c r="AO560" i="6" a="1"/>
  <c r="BJ403" i="6"/>
  <c r="BJ390" i="6"/>
  <c r="BJ383" i="6"/>
  <c r="BJ368" i="6"/>
  <c r="BJ317" i="6"/>
  <c r="BJ411" i="6"/>
  <c r="BJ373" i="6"/>
  <c r="BJ369" i="6"/>
  <c r="BJ341" i="6"/>
  <c r="BJ249" i="6"/>
  <c r="BJ229" i="6"/>
  <c r="BJ211" i="6"/>
  <c r="BJ184" i="6"/>
  <c r="BJ502" i="6"/>
  <c r="BJ363" i="6"/>
  <c r="BJ344" i="6"/>
  <c r="BJ275" i="6"/>
  <c r="BJ246" i="6"/>
  <c r="BJ374" i="6"/>
  <c r="BJ204" i="6"/>
  <c r="BJ186" i="6"/>
  <c r="BJ178" i="6"/>
  <c r="BJ157" i="6"/>
  <c r="BJ123" i="6"/>
  <c r="BJ121" i="6"/>
  <c r="BJ120" i="6"/>
  <c r="BJ78" i="6"/>
  <c r="BJ358" i="6"/>
  <c r="BJ349" i="6"/>
  <c r="BJ329" i="6"/>
  <c r="BJ282" i="6"/>
  <c r="BJ250" i="6"/>
  <c r="BJ219" i="6"/>
  <c r="BJ119" i="6"/>
  <c r="BJ565" i="6"/>
  <c r="BJ453" i="6"/>
  <c r="BJ420" i="6"/>
  <c r="BJ356" i="6"/>
  <c r="BJ332" i="6"/>
  <c r="BJ291" i="6"/>
  <c r="BJ278" i="6"/>
  <c r="BJ270" i="6"/>
  <c r="BJ260" i="6"/>
  <c r="BJ195" i="6"/>
  <c r="BJ158" i="6"/>
  <c r="BJ118" i="6"/>
  <c r="BJ117" i="6"/>
  <c r="BJ116" i="6"/>
  <c r="BJ87" i="6"/>
  <c r="BJ382" i="6"/>
  <c r="BJ287" i="6"/>
  <c r="BJ274" i="6"/>
  <c r="BJ257" i="6"/>
  <c r="BJ242" i="6"/>
  <c r="BJ220" i="6"/>
  <c r="BJ196" i="6"/>
  <c r="BJ188" i="6"/>
  <c r="BJ112" i="6"/>
  <c r="BJ75" i="6"/>
  <c r="BJ43" i="6"/>
  <c r="AO632" i="6" a="1"/>
  <c r="AO624" i="6" a="1"/>
  <c r="AO603" i="6" a="1"/>
  <c r="AO582" i="6" a="1"/>
  <c r="AO574" i="6" a="1"/>
  <c r="BJ429" i="6"/>
  <c r="BJ408" i="6"/>
  <c r="BJ262" i="6"/>
  <c r="BJ252" i="6"/>
  <c r="BJ221" i="6"/>
  <c r="BJ200" i="6"/>
  <c r="BJ110" i="6"/>
  <c r="BJ109" i="6"/>
  <c r="BJ84" i="6"/>
  <c r="BJ52" i="6"/>
  <c r="AO642" i="6" a="1"/>
  <c r="AO634" i="6" a="1"/>
  <c r="AO613" i="6" a="1"/>
  <c r="AO592" i="6" a="1"/>
  <c r="AO584" i="6" a="1"/>
  <c r="AO563" i="6" a="1"/>
  <c r="BJ400" i="6"/>
  <c r="BJ371" i="6"/>
  <c r="BJ293" i="6"/>
  <c r="BJ253" i="6"/>
  <c r="BJ238" i="6"/>
  <c r="BJ208" i="6"/>
  <c r="BJ182" i="6"/>
  <c r="BJ148" i="6"/>
  <c r="BJ147" i="6"/>
  <c r="BJ146" i="6"/>
  <c r="BJ94" i="6"/>
  <c r="BJ334" i="6"/>
  <c r="BJ294" i="6"/>
  <c r="BJ230" i="6"/>
  <c r="BJ207" i="6"/>
  <c r="BJ197" i="6"/>
  <c r="BJ328" i="6"/>
  <c r="BJ201" i="6"/>
  <c r="BJ67" i="6"/>
  <c r="AO637" i="6" a="1"/>
  <c r="AO604" i="6" a="1"/>
  <c r="BJ443" i="6"/>
  <c r="BJ338" i="6"/>
  <c r="BJ259" i="6"/>
  <c r="BJ234" i="6"/>
  <c r="BJ218" i="6"/>
  <c r="BJ163" i="6"/>
  <c r="BJ132" i="6"/>
  <c r="BJ68" i="6"/>
  <c r="BJ27" i="6"/>
  <c r="AO612" i="6" a="1"/>
  <c r="BJ478" i="6"/>
  <c r="BJ385" i="6"/>
  <c r="BJ353" i="6"/>
  <c r="BJ297" i="6"/>
  <c r="BJ289" i="6"/>
  <c r="BJ99" i="6"/>
  <c r="BJ72" i="6"/>
  <c r="AO557" i="6" a="1"/>
  <c r="AO536" i="6" a="1"/>
  <c r="AO528" i="6" a="1"/>
  <c r="AO507" i="6" a="1"/>
  <c r="AO486" i="6" a="1"/>
  <c r="AO478" i="6" a="1"/>
  <c r="AO457" i="6" a="1"/>
  <c r="AO431" i="6" a="1"/>
  <c r="AO413" i="6" a="1"/>
  <c r="BJ240" i="6"/>
  <c r="BJ205" i="6"/>
  <c r="BJ164" i="6"/>
  <c r="BJ114" i="6"/>
  <c r="BJ91" i="6"/>
  <c r="BJ77" i="6"/>
  <c r="BJ76" i="6"/>
  <c r="AO617" i="6" a="1"/>
  <c r="BJ295" i="6"/>
  <c r="BJ292" i="6"/>
  <c r="BJ143" i="6"/>
  <c r="BJ101" i="6"/>
  <c r="BJ100" i="6"/>
  <c r="BJ90" i="6"/>
  <c r="BJ365" i="6"/>
  <c r="BJ327" i="6"/>
  <c r="BJ306" i="6"/>
  <c r="BJ266" i="6"/>
  <c r="BJ185" i="6"/>
  <c r="BJ179" i="6"/>
  <c r="BJ172" i="6"/>
  <c r="BJ468" i="6"/>
  <c r="BJ381" i="6"/>
  <c r="BJ311" i="6"/>
  <c r="BJ217" i="6"/>
  <c r="BJ423" i="6"/>
  <c r="BJ276" i="6"/>
  <c r="BJ210" i="6"/>
  <c r="BJ192" i="6"/>
  <c r="BJ187" i="6"/>
  <c r="BJ167" i="6"/>
  <c r="BJ165" i="6"/>
  <c r="BJ156" i="6"/>
  <c r="BJ138" i="6"/>
  <c r="BJ103" i="6"/>
  <c r="BJ82" i="6"/>
  <c r="BJ74" i="6"/>
  <c r="BJ69" i="6"/>
  <c r="BJ64" i="6"/>
  <c r="AO554" i="6" a="1"/>
  <c r="AO546" i="6" a="1"/>
  <c r="AO503" i="6" a="1"/>
  <c r="AO495" i="6" a="1"/>
  <c r="AO487" i="6" a="1"/>
  <c r="AO479" i="6" a="1"/>
  <c r="AO471" i="6" a="1"/>
  <c r="AO423" i="6" a="1"/>
  <c r="AO392" i="6" a="1"/>
  <c r="AO374" i="6" a="1"/>
  <c r="AO369" i="6" a="1"/>
  <c r="AO364" i="6" a="1"/>
  <c r="AO359" i="6" a="1"/>
  <c r="AO354" i="6" a="1"/>
  <c r="AO349" i="6" a="1"/>
  <c r="AO344" i="6" a="1"/>
  <c r="AO339" i="6" a="1"/>
  <c r="AO334" i="6" a="1"/>
  <c r="AO329" i="6" a="1"/>
  <c r="AO324" i="6" a="1"/>
  <c r="AO319" i="6" a="1"/>
  <c r="AO314" i="6" a="1"/>
  <c r="AO309" i="6" a="1"/>
  <c r="AO304" i="6" a="1"/>
  <c r="AO299" i="6" a="1"/>
  <c r="AO294" i="6" a="1"/>
  <c r="AO289" i="6" a="1"/>
  <c r="AO284" i="6" a="1"/>
  <c r="AO279" i="6" a="1"/>
  <c r="AO274" i="6" a="1"/>
  <c r="AO269" i="6" a="1"/>
  <c r="AO264" i="6" a="1"/>
  <c r="AO259" i="6" a="1"/>
  <c r="AO254" i="6" a="1"/>
  <c r="AO249" i="6" a="1"/>
  <c r="AO244" i="6" a="1"/>
  <c r="AO239" i="6" a="1"/>
  <c r="AO234" i="6" a="1"/>
  <c r="AO229" i="6" a="1"/>
  <c r="AO224" i="6" a="1"/>
  <c r="AO219" i="6" a="1"/>
  <c r="AO214" i="6" a="1"/>
  <c r="AO209" i="6" a="1"/>
  <c r="AO204" i="6" a="1"/>
  <c r="AO199" i="6" a="1"/>
  <c r="AO194" i="6" a="1"/>
  <c r="AO189" i="6" a="1"/>
  <c r="AO184" i="6" a="1"/>
  <c r="AO179" i="6" a="1"/>
  <c r="AO174" i="6" a="1"/>
  <c r="AO169" i="6" a="1"/>
  <c r="AO164" i="6" a="1"/>
  <c r="AO159" i="6" a="1"/>
  <c r="AO154" i="6" a="1"/>
  <c r="AO149" i="6" a="1"/>
  <c r="AO144" i="6" a="1"/>
  <c r="AO139" i="6" a="1"/>
  <c r="AO134" i="6" a="1"/>
  <c r="AO129" i="6" a="1"/>
  <c r="AO124" i="6" a="1"/>
  <c r="AO119" i="6" a="1"/>
  <c r="AO114" i="6" a="1"/>
  <c r="AO109" i="6" a="1"/>
  <c r="AO104" i="6" a="1"/>
  <c r="AO99" i="6" a="1"/>
  <c r="AO94" i="6" a="1"/>
  <c r="AO89" i="6" a="1"/>
  <c r="AO84" i="6" a="1"/>
  <c r="AO79" i="6" a="1"/>
  <c r="AO74" i="6" a="1"/>
  <c r="AO69" i="6" a="1"/>
  <c r="AO64" i="6" a="1"/>
  <c r="AO59" i="6" a="1"/>
  <c r="AO54" i="6" a="1"/>
  <c r="AO49" i="6" a="1"/>
  <c r="AO44" i="6" a="1"/>
  <c r="AO39" i="6" a="1"/>
  <c r="AO34" i="6" a="1"/>
  <c r="AO29" i="6" a="1"/>
  <c r="AO24" i="6" a="1"/>
  <c r="BJ348" i="6"/>
  <c r="BJ280" i="6"/>
  <c r="BJ169" i="6"/>
  <c r="BJ135" i="6"/>
  <c r="BJ60" i="6"/>
  <c r="BJ48" i="6"/>
  <c r="BJ42" i="6"/>
  <c r="BJ37" i="6"/>
  <c r="BJ26" i="6"/>
  <c r="AO593" i="6" a="1"/>
  <c r="BJ428" i="6"/>
  <c r="BJ286" i="6"/>
  <c r="BJ272" i="6"/>
  <c r="BJ245" i="6"/>
  <c r="BJ107" i="6"/>
  <c r="BJ32" i="6"/>
  <c r="AO628" i="6" a="1"/>
  <c r="AO587" i="6" a="1"/>
  <c r="AO543" i="6" a="1"/>
  <c r="AO484" i="6" a="1"/>
  <c r="AO476" i="6" a="1"/>
  <c r="BJ239" i="6"/>
  <c r="BJ231" i="6"/>
  <c r="BJ223" i="6"/>
  <c r="BJ199" i="6"/>
  <c r="BJ176" i="6"/>
  <c r="BJ154" i="6"/>
  <c r="AO643" i="6" a="1"/>
  <c r="AO622" i="6" a="1"/>
  <c r="AO619" i="6" a="1"/>
  <c r="AO559" i="6" a="1"/>
  <c r="AO551" i="6" a="1"/>
  <c r="AO508" i="6" a="1"/>
  <c r="AO500" i="6" a="1"/>
  <c r="AO492" i="6" a="1"/>
  <c r="AO449" i="6" a="1"/>
  <c r="AO441" i="6" a="1"/>
  <c r="AO420" i="6" a="1"/>
  <c r="AO407" i="6" a="1"/>
  <c r="AO389" i="6" a="1"/>
  <c r="BJ439" i="6"/>
  <c r="BJ323" i="6"/>
  <c r="BJ213" i="6"/>
  <c r="BJ206" i="6"/>
  <c r="BJ50" i="6"/>
  <c r="BJ39" i="6"/>
  <c r="AO589" i="6" a="1"/>
  <c r="AO518" i="6" a="1"/>
  <c r="AO510" i="6" a="1"/>
  <c r="AO502" i="6" a="1"/>
  <c r="AO494" i="6" a="1"/>
  <c r="AO443" i="6" a="1"/>
  <c r="AO435" i="6" a="1"/>
  <c r="AO422" i="6" a="1"/>
  <c r="AO391" i="6" a="1"/>
  <c r="AO373" i="6" a="1"/>
  <c r="AO368" i="6" a="1"/>
  <c r="AO363" i="6" a="1"/>
  <c r="AO358" i="6" a="1"/>
  <c r="AO353" i="6" a="1"/>
  <c r="AO348" i="6" a="1"/>
  <c r="AO343" i="6" a="1"/>
  <c r="AO338" i="6" a="1"/>
  <c r="AO333" i="6" a="1"/>
  <c r="BJ244" i="6"/>
  <c r="BJ93" i="6"/>
  <c r="BJ88" i="6"/>
  <c r="BJ56" i="6"/>
  <c r="BJ34" i="6"/>
  <c r="AO633" i="6" a="1"/>
  <c r="AO572" i="6" a="1"/>
  <c r="AO534" i="6" a="1"/>
  <c r="AO526" i="6" a="1"/>
  <c r="AO483" i="6" a="1"/>
  <c r="AO475" i="6" a="1"/>
  <c r="AO467" i="6" a="1"/>
  <c r="AO459" i="6" a="1"/>
  <c r="BJ359" i="6"/>
  <c r="BJ97" i="6"/>
  <c r="BJ79" i="6"/>
  <c r="BJ71" i="6"/>
  <c r="BJ41" i="6"/>
  <c r="AO573" i="6" a="1"/>
  <c r="AO567" i="6" a="1"/>
  <c r="AO564" i="6" a="1"/>
  <c r="AO555" i="6" a="1"/>
  <c r="AO529" i="6" a="1"/>
  <c r="AO485" i="6" a="1"/>
  <c r="AO470" i="6" a="1"/>
  <c r="AO403" i="6" a="1"/>
  <c r="AO362" i="6" a="1"/>
  <c r="AO335" i="6" a="1"/>
  <c r="AO327" i="6" a="1"/>
  <c r="AO298" i="6" a="1"/>
  <c r="AO277" i="6" a="1"/>
  <c r="AO248" i="6" a="1"/>
  <c r="AO227" i="6" a="1"/>
  <c r="BJ459" i="6"/>
  <c r="BJ432" i="6"/>
  <c r="BJ190" i="6"/>
  <c r="BJ162" i="6"/>
  <c r="BJ160" i="6"/>
  <c r="BJ33" i="6"/>
  <c r="BJ30" i="6"/>
  <c r="AO623" i="6" a="1"/>
  <c r="AO549" i="6" a="1"/>
  <c r="AO520" i="6" a="1"/>
  <c r="AO444" i="6" a="1"/>
  <c r="AO430" i="6" a="1"/>
  <c r="AO419" i="6" a="1"/>
  <c r="AO400" i="6" a="1"/>
  <c r="AO381" i="6" a="1"/>
  <c r="AO370" i="6" a="1"/>
  <c r="AO351" i="6" a="1"/>
  <c r="AO311" i="6" a="1"/>
  <c r="BJ441" i="6"/>
  <c r="BJ261" i="6"/>
  <c r="BJ173" i="6"/>
  <c r="BJ140" i="6"/>
  <c r="BJ92" i="6"/>
  <c r="BJ57" i="6"/>
  <c r="AO588" i="6" a="1"/>
  <c r="AO552" i="6" a="1"/>
  <c r="AO540" i="6" a="1"/>
  <c r="AO517" i="6" a="1"/>
  <c r="AO464" i="6" a="1"/>
  <c r="AO455" i="6" a="1"/>
  <c r="AO408" i="6" a="1"/>
  <c r="AO378" i="6" a="1"/>
  <c r="AO332" i="6" a="1"/>
  <c r="AO303" i="6" a="1"/>
  <c r="AO282" i="6" a="1"/>
  <c r="BJ364" i="6"/>
  <c r="BJ267" i="6"/>
  <c r="BJ232" i="6"/>
  <c r="BJ175" i="6"/>
  <c r="AO514" i="6" a="1"/>
  <c r="AO458" i="6" a="1"/>
  <c r="BJ367" i="6"/>
  <c r="BJ298" i="6"/>
  <c r="BJ108" i="6"/>
  <c r="BJ105" i="6"/>
  <c r="BJ95" i="6"/>
  <c r="BJ63" i="6"/>
  <c r="BJ51" i="6"/>
  <c r="AO609" i="6" a="1"/>
  <c r="AO511" i="6" a="1"/>
  <c r="AO505" i="6" a="1"/>
  <c r="AO499" i="6" a="1"/>
  <c r="AO461" i="6" a="1"/>
  <c r="AO452" i="6" a="1"/>
  <c r="AO438" i="6" a="1"/>
  <c r="AO416" i="6" a="1"/>
  <c r="AO405" i="6" a="1"/>
  <c r="AO394" i="6" a="1"/>
  <c r="AO386" i="6" a="1"/>
  <c r="AO375" i="6" a="1"/>
  <c r="AO356" i="6" a="1"/>
  <c r="AO308" i="6" a="1"/>
  <c r="AO287" i="6" a="1"/>
  <c r="AO258" i="6" a="1"/>
  <c r="AO237" i="6" a="1"/>
  <c r="AO208" i="6" a="1"/>
  <c r="AO187" i="6" a="1"/>
  <c r="AO158" i="6" a="1"/>
  <c r="AO137" i="6" a="1"/>
  <c r="AO108" i="6" a="1"/>
  <c r="AO95" i="6" a="1"/>
  <c r="AO77" i="6" a="1"/>
  <c r="AO36" i="6" a="1"/>
  <c r="BJ168" i="6"/>
  <c r="BJ136" i="6"/>
  <c r="BJ127" i="6"/>
  <c r="BJ125" i="6"/>
  <c r="BJ80" i="6"/>
  <c r="BJ31" i="6"/>
  <c r="AO618" i="6" a="1"/>
  <c r="AO519" i="6" a="1"/>
  <c r="AO516" i="6" a="1"/>
  <c r="AO469" i="6" a="1"/>
  <c r="AO466" i="6" a="1"/>
  <c r="AO440" i="6" a="1"/>
  <c r="AO418" i="6" a="1"/>
  <c r="AO399" i="6" a="1"/>
  <c r="AO388" i="6" a="1"/>
  <c r="AO380" i="6" a="1"/>
  <c r="AO342" i="6" a="1"/>
  <c r="AO318" i="6" a="1"/>
  <c r="AO297" i="6" a="1"/>
  <c r="AO268" i="6" a="1"/>
  <c r="AO247" i="6" a="1"/>
  <c r="AO218" i="6" a="1"/>
  <c r="AO197" i="6" a="1"/>
  <c r="AO168" i="6" a="1"/>
  <c r="AO147" i="6" a="1"/>
  <c r="AO118" i="6" a="1"/>
  <c r="AO97" i="6" a="1"/>
  <c r="AO56" i="6" a="1"/>
  <c r="AO38" i="6" a="1"/>
  <c r="BJ315" i="6"/>
  <c r="BJ279" i="6"/>
  <c r="BJ209" i="6"/>
  <c r="BJ189" i="6"/>
  <c r="BJ174" i="6"/>
  <c r="BJ58" i="6"/>
  <c r="BJ46" i="6"/>
  <c r="BJ40" i="6"/>
  <c r="BJ235" i="6"/>
  <c r="BJ134" i="6"/>
  <c r="BJ89" i="6"/>
  <c r="BJ47" i="6"/>
  <c r="AO579" i="6" a="1"/>
  <c r="AO538" i="6" a="1"/>
  <c r="AO497" i="6" a="1"/>
  <c r="AO417" i="6" a="1"/>
  <c r="AO411" i="6" a="1"/>
  <c r="AO352" i="6" a="1"/>
  <c r="AO346" i="6" a="1"/>
  <c r="AO340" i="6" a="1"/>
  <c r="AO331" i="6" a="1"/>
  <c r="AO291" i="6" a="1"/>
  <c r="AO271" i="6" a="1"/>
  <c r="AO207" i="6" a="1"/>
  <c r="AO185" i="6" a="1"/>
  <c r="AO155" i="6" a="1"/>
  <c r="AO125" i="6" a="1"/>
  <c r="AO87" i="6" a="1"/>
  <c r="AO50" i="6" a="1"/>
  <c r="AO26" i="6" a="1"/>
  <c r="AO171" i="6" a="1"/>
  <c r="AO47" i="6" a="1"/>
  <c r="AO305" i="6" a="1"/>
  <c r="AO201" i="6" a="1"/>
  <c r="BJ65" i="6"/>
  <c r="AO644" i="6" a="1"/>
  <c r="AO599" i="6" a="1"/>
  <c r="AO541" i="6" a="1"/>
  <c r="AO396" i="6" a="1"/>
  <c r="AO337" i="6" a="1"/>
  <c r="AO288" i="6" a="1"/>
  <c r="AO257" i="6" a="1"/>
  <c r="AO232" i="6" a="1"/>
  <c r="AO163" i="6" a="1"/>
  <c r="AO133" i="6" a="1"/>
  <c r="AO103" i="6" a="1"/>
  <c r="AO71" i="6" a="1"/>
  <c r="AO63" i="6" a="1"/>
  <c r="AO55" i="6" a="1"/>
  <c r="AO402" i="6" a="1"/>
  <c r="AO366" i="6" a="1"/>
  <c r="AO328" i="6" a="1"/>
  <c r="AO302" i="6" a="1"/>
  <c r="AO285" i="6" a="1"/>
  <c r="AO152" i="6" a="1"/>
  <c r="AO122" i="6" a="1"/>
  <c r="AO111" i="6" a="1"/>
  <c r="AO92" i="6" a="1"/>
  <c r="AO76" i="6" a="1"/>
  <c r="AO372" i="6" a="1"/>
  <c r="AO240" i="6" a="1"/>
  <c r="AO215" i="6" a="1"/>
  <c r="AO182" i="6" a="1"/>
  <c r="AO160" i="6" a="1"/>
  <c r="AO130" i="6" a="1"/>
  <c r="BJ300" i="6"/>
  <c r="BJ183" i="6"/>
  <c r="BJ115" i="6"/>
  <c r="BJ61" i="6"/>
  <c r="AO602" i="6" a="1"/>
  <c r="AO393" i="6" a="1"/>
  <c r="AO243" i="6" a="1"/>
  <c r="AO193" i="6" a="1"/>
  <c r="AO141" i="6" a="1"/>
  <c r="AO100" i="6" a="1"/>
  <c r="AO31" i="6" a="1"/>
  <c r="AO390" i="6" a="1"/>
  <c r="AO226" i="6" a="1"/>
  <c r="BJ290" i="6"/>
  <c r="AO544" i="6" a="1"/>
  <c r="AO531" i="6" a="1"/>
  <c r="AO525" i="6" a="1"/>
  <c r="AO506" i="6" a="1"/>
  <c r="BJ222" i="6"/>
  <c r="BJ237" i="6"/>
  <c r="BJ151" i="6"/>
  <c r="BJ131" i="6"/>
  <c r="AO550" i="6" a="1"/>
  <c r="BJ145" i="6"/>
  <c r="BJ137" i="6"/>
  <c r="AO629" i="6" a="1"/>
  <c r="AO608" i="6" a="1"/>
  <c r="AO537" i="6" a="1"/>
  <c r="AO515" i="6" a="1"/>
  <c r="AO446" i="6" a="1"/>
  <c r="AO425" i="6" a="1"/>
  <c r="BJ139" i="6"/>
  <c r="BJ124" i="6"/>
  <c r="BJ35" i="6"/>
  <c r="AO598" i="6" a="1"/>
  <c r="AO578" i="6" a="1"/>
  <c r="BJ224" i="6"/>
  <c r="BJ106" i="6"/>
  <c r="BJ98" i="6"/>
  <c r="BJ66" i="6"/>
  <c r="BJ29" i="6"/>
  <c r="AO639" i="6" a="1"/>
  <c r="AO614" i="6" a="1"/>
  <c r="AO556" i="6" a="1"/>
  <c r="AO553" i="6" a="1"/>
  <c r="AO524" i="6" a="1"/>
  <c r="AO468" i="6" a="1"/>
  <c r="AO401" i="6" a="1"/>
  <c r="AO377" i="6" a="1"/>
  <c r="AO301" i="6" a="1"/>
  <c r="AO281" i="6" a="1"/>
  <c r="AO267" i="6" a="1"/>
  <c r="AO242" i="6" a="1"/>
  <c r="AO228" i="6" a="1"/>
  <c r="AO203" i="6" a="1"/>
  <c r="BJ153" i="6"/>
  <c r="BJ301" i="6"/>
  <c r="BJ228" i="6"/>
  <c r="BJ49" i="6"/>
  <c r="BJ25" i="6"/>
  <c r="AO577" i="6" a="1"/>
  <c r="AO548" i="6" a="1"/>
  <c r="AO523" i="6" a="1"/>
  <c r="AO504" i="6" a="1"/>
  <c r="AO501" i="6" a="1"/>
  <c r="AO473" i="6" a="1"/>
  <c r="AO460" i="6" a="1"/>
  <c r="AO376" i="6" a="1"/>
  <c r="AO326" i="6" a="1"/>
  <c r="AO323" i="6" a="1"/>
  <c r="AO300" i="6" a="1"/>
  <c r="AO266" i="6" a="1"/>
  <c r="AO545" i="6" a="1"/>
  <c r="AO521" i="6" a="1"/>
  <c r="AO496" i="6" a="1"/>
  <c r="AO395" i="6" a="1"/>
  <c r="AO321" i="6" a="1"/>
  <c r="AO293" i="6" a="1"/>
  <c r="AO290" i="6" a="1"/>
  <c r="AO280" i="6" a="1"/>
  <c r="AO262" i="6" a="1"/>
  <c r="AO256" i="6" a="1"/>
  <c r="AO241" i="6" a="1"/>
  <c r="AO220" i="6" a="1"/>
  <c r="AO217" i="6" a="1"/>
  <c r="AO178" i="6" a="1"/>
  <c r="AO146" i="6" a="1"/>
  <c r="AO96" i="6" a="1"/>
  <c r="AO85" i="6" a="1"/>
  <c r="AO82" i="6" a="1"/>
  <c r="AO51" i="6" a="1"/>
  <c r="AO315" i="6" a="1"/>
  <c r="AO143" i="6" a="1"/>
  <c r="AO140" i="6" a="1"/>
  <c r="AO28" i="6" a="1"/>
  <c r="AO131" i="6" a="1"/>
  <c r="AO116" i="6" a="1"/>
  <c r="AO90" i="6" a="1"/>
  <c r="AO527" i="6" a="1"/>
  <c r="AO350" i="6" a="1"/>
  <c r="AO225" i="6" a="1"/>
  <c r="AO166" i="6" a="1"/>
  <c r="AO110" i="6" a="1"/>
  <c r="AO25" i="6" a="1"/>
  <c r="BJ45" i="6"/>
  <c r="AO387" i="6" a="1"/>
  <c r="AO286" i="6" a="1"/>
  <c r="AO210" i="6" a="1"/>
  <c r="AO70" i="6" a="1"/>
  <c r="AO638" i="6" a="1"/>
  <c r="AO530" i="6" a="1"/>
  <c r="AO509" i="6" a="1"/>
  <c r="AO186" i="6" a="1"/>
  <c r="AO273" i="6" a="1"/>
  <c r="AO188" i="6" a="1"/>
  <c r="BJ55" i="6"/>
  <c r="AO365" i="6" a="1"/>
  <c r="AO83" i="6" a="1"/>
  <c r="BJ36" i="6"/>
  <c r="AO427" i="6" a="1"/>
  <c r="AO367" i="6" a="1"/>
  <c r="AO205" i="6" a="1"/>
  <c r="AO65" i="6" a="1"/>
  <c r="AO62" i="6" a="1"/>
  <c r="AO48" i="6" a="1"/>
  <c r="AO45" i="6" a="1"/>
  <c r="AO306" i="6" a="1"/>
  <c r="AO93" i="6" a="1"/>
  <c r="AO42" i="6" a="1"/>
  <c r="AO436" i="6" a="1"/>
  <c r="AO198" i="6" a="1"/>
  <c r="AO113" i="6" a="1"/>
  <c r="AO107" i="6" a="1"/>
  <c r="BJ96" i="6"/>
  <c r="AO569" i="6" a="1"/>
  <c r="AO439" i="6" a="1"/>
  <c r="AO347" i="6" a="1"/>
  <c r="AO213" i="6" a="1"/>
  <c r="AO192" i="6" a="1"/>
  <c r="AO157" i="6" a="1"/>
  <c r="AO53" i="6" a="1"/>
  <c r="BJ150" i="6"/>
  <c r="AO261" i="6" a="1"/>
  <c r="AO222" i="6" a="1"/>
  <c r="AO148" i="6" a="1"/>
  <c r="AO98" i="6" a="1"/>
  <c r="AO465" i="6" a="1"/>
  <c r="AO404" i="6" a="1"/>
  <c r="AO320" i="6" a="1"/>
  <c r="AO292" i="6" a="1"/>
  <c r="AO216" i="6" a="1"/>
  <c r="AO180" i="6" a="1"/>
  <c r="AO81" i="6" a="1"/>
  <c r="AO336" i="6" a="1"/>
  <c r="AO86" i="6" a="1"/>
  <c r="BJ83" i="6"/>
  <c r="AO260" i="6" a="1"/>
  <c r="AO66" i="6" a="1"/>
  <c r="BJ130" i="6"/>
  <c r="AO583" i="6" a="1"/>
  <c r="AO480" i="6" a="1"/>
  <c r="AO477" i="6" a="1"/>
  <c r="AO433" i="6" a="1"/>
  <c r="AO424" i="6" a="1"/>
  <c r="AO421" i="6" a="1"/>
  <c r="AO398" i="6" a="1"/>
  <c r="AO360" i="6" a="1"/>
  <c r="AO341" i="6" a="1"/>
  <c r="AO128" i="6" a="1"/>
  <c r="AO73" i="6" a="1"/>
  <c r="AO295" i="6" a="1"/>
  <c r="AO67" i="6" a="1"/>
  <c r="AO448" i="6" a="1"/>
  <c r="AO33" i="6" a="1"/>
  <c r="AO263" i="6" a="1"/>
  <c r="AO212" i="6" a="1"/>
  <c r="AO52" i="6" a="1"/>
  <c r="AO206" i="6" a="1"/>
  <c r="AO627" i="6" a="1"/>
  <c r="AO594" i="6" a="1"/>
  <c r="AO513" i="6" a="1"/>
  <c r="AO489" i="6" a="1"/>
  <c r="AO414" i="6" a="1"/>
  <c r="AO384" i="6" a="1"/>
  <c r="AO312" i="6" a="1"/>
  <c r="AO283" i="6" a="1"/>
  <c r="AO175" i="6" a="1"/>
  <c r="AO172" i="6" a="1"/>
  <c r="AO462" i="6" a="1"/>
  <c r="AO231" i="6" a="1"/>
  <c r="AO597" i="6" a="1"/>
  <c r="AO276" i="6" a="1"/>
  <c r="AO252" i="6" a="1"/>
  <c r="AO195" i="6" a="1"/>
  <c r="AO151" i="6" a="1"/>
  <c r="AO101" i="6" a="1"/>
  <c r="AO246" i="6" a="1"/>
  <c r="AO221" i="6" a="1"/>
  <c r="AO191" i="6" a="1"/>
  <c r="AO165" i="6" a="1"/>
  <c r="AO156" i="6" a="1"/>
  <c r="AO112" i="6" a="1"/>
  <c r="AO46" i="6" a="1"/>
  <c r="BJ155" i="6"/>
  <c r="AO498" i="6" a="1"/>
  <c r="AO482" i="6" a="1"/>
  <c r="AO442" i="6" a="1"/>
  <c r="AO429" i="6" a="1"/>
  <c r="AO397" i="6" a="1"/>
  <c r="AO330" i="6" a="1"/>
  <c r="AO317" i="6" a="1"/>
  <c r="AO270" i="6" a="1"/>
  <c r="AO255" i="6" a="1"/>
  <c r="AO183" i="6" a="1"/>
  <c r="AO177" i="6" a="1"/>
  <c r="AO145" i="6" a="1"/>
  <c r="AO136" i="6" a="1"/>
  <c r="AO121" i="6" a="1"/>
  <c r="AO61" i="6" a="1"/>
  <c r="AO30" i="6" a="1"/>
  <c r="BJ152" i="6"/>
  <c r="AO547" i="6" a="1"/>
  <c r="AO533" i="6" a="1"/>
  <c r="AO472" i="6" a="1"/>
  <c r="AO454" i="6" a="1"/>
  <c r="AO451" i="6" a="1"/>
  <c r="AO445" i="6" a="1"/>
  <c r="AO426" i="6" a="1"/>
  <c r="AO410" i="6" a="1"/>
  <c r="AO383" i="6" a="1"/>
  <c r="AO142" i="6" a="1"/>
  <c r="AO127" i="6" a="1"/>
  <c r="AO78" i="6" a="1"/>
  <c r="AO75" i="6" a="1"/>
  <c r="AO58" i="6" a="1"/>
  <c r="BJ194" i="6"/>
  <c r="BJ81" i="6"/>
  <c r="AO512" i="6" a="1"/>
  <c r="AO491" i="6" a="1"/>
  <c r="AO488" i="6" a="1"/>
  <c r="AO432" i="6" a="1"/>
  <c r="AO200" i="6" a="1"/>
  <c r="AO41" i="6" a="1"/>
  <c r="AO27" i="6" a="1"/>
  <c r="BJ62" i="6"/>
  <c r="AO607" i="6" a="1"/>
  <c r="AO562" i="6" a="1"/>
  <c r="AO355" i="6" a="1"/>
  <c r="AO236" i="6" a="1"/>
  <c r="AO115" i="6" a="1"/>
  <c r="AO106" i="6" a="1"/>
  <c r="AO72" i="6" a="1"/>
  <c r="BJ44" i="6"/>
  <c r="AO568" i="6" a="1"/>
  <c r="AO558" i="6" a="1"/>
  <c r="AO522" i="6" a="1"/>
  <c r="AO278" i="6" a="1"/>
  <c r="AO251" i="6" a="1"/>
  <c r="AO162" i="6" a="1"/>
  <c r="AO35" i="6" a="1"/>
  <c r="BJ144" i="6"/>
  <c r="AO539" i="6" a="1"/>
  <c r="AO230" i="6" a="1"/>
  <c r="AO150" i="6" a="1"/>
  <c r="AO385" i="6" a="1"/>
  <c r="AO325" i="6" a="1"/>
  <c r="AO37" i="6" a="1"/>
  <c r="AO361" i="6" a="1"/>
  <c r="AO265" i="6" a="1"/>
  <c r="AO313" i="6" a="1"/>
  <c r="AO181" i="6" a="1"/>
  <c r="AO57" i="6" a="1"/>
  <c r="AO250" i="6" a="1"/>
  <c r="AO456" i="6" a="1"/>
  <c r="AO406" i="6" a="1"/>
  <c r="AO316" i="6" a="1"/>
  <c r="AO167" i="6" a="1"/>
  <c r="AO253" i="6" a="1"/>
  <c r="AO117" i="6" a="1"/>
  <c r="AO275" i="6" a="1"/>
  <c r="AO170" i="6" a="1"/>
  <c r="AO409" i="6" a="1"/>
  <c r="AO88" i="6" a="1"/>
  <c r="AO542" i="6" a="1"/>
  <c r="AO235" i="6" a="1"/>
  <c r="AO474" i="6" a="1"/>
  <c r="AO123" i="6" a="1"/>
  <c r="AO238" i="6" a="1"/>
  <c r="AO481" i="6" a="1"/>
  <c r="AO382" i="6" a="1"/>
  <c r="AO223" i="6" a="1"/>
  <c r="AO176" i="6" a="1"/>
  <c r="AO126" i="6" a="1"/>
  <c r="BJ141" i="6"/>
  <c r="AO307" i="6" a="1"/>
  <c r="AO211" i="6" a="1"/>
  <c r="AO40" i="6" a="1"/>
  <c r="AO490" i="6" a="1"/>
  <c r="AO453" i="6" a="1"/>
  <c r="AO357" i="6" a="1"/>
  <c r="AO196" i="6" a="1"/>
  <c r="AO135" i="6" a="1"/>
  <c r="AO272" i="6" a="1"/>
  <c r="AO60" i="6" a="1"/>
  <c r="AO153" i="6" a="1"/>
  <c r="BJ398" i="6"/>
  <c r="AO102" i="6" a="1"/>
  <c r="BJ111" i="6"/>
  <c r="AO463" i="6" a="1"/>
  <c r="AO379" i="6" a="1"/>
  <c r="AO120" i="6" a="1"/>
  <c r="AO437" i="6" a="1"/>
  <c r="AO412" i="6" a="1"/>
  <c r="AO371" i="6" a="1"/>
  <c r="AO173" i="6" a="1"/>
  <c r="AO91" i="6" a="1"/>
  <c r="AO415" i="6" a="1"/>
  <c r="AO322" i="6" a="1"/>
  <c r="AO245" i="6" a="1"/>
  <c r="AO296" i="6" a="1"/>
  <c r="AO80" i="6" a="1"/>
  <c r="AO447" i="6" a="1"/>
  <c r="BJ59" i="6"/>
  <c r="BJ180" i="6"/>
  <c r="BJ126" i="6"/>
  <c r="AO450" i="6" a="1"/>
  <c r="AO310" i="6" a="1"/>
  <c r="AO68" i="6" a="1"/>
  <c r="BJ73" i="6"/>
  <c r="AO428" i="6" a="1"/>
  <c r="AO233" i="6" a="1"/>
  <c r="AO161" i="6" a="1"/>
  <c r="AO132" i="6" a="1"/>
  <c r="AO43" i="6" a="1"/>
  <c r="BJ85" i="6"/>
  <c r="AO532" i="6" a="1"/>
  <c r="AO138" i="6" a="1"/>
  <c r="BJ128" i="6"/>
  <c r="BJ53" i="6"/>
  <c r="AO434" i="6" a="1"/>
  <c r="AO32" i="6" a="1"/>
  <c r="AO535" i="6" a="1"/>
  <c r="AO493" i="6" a="1"/>
  <c r="AO345" i="6" a="1"/>
  <c r="BJ288" i="6"/>
  <c r="AO202" i="6" a="1"/>
  <c r="AO105" i="6" a="1"/>
  <c r="AO190" i="6" a="1"/>
  <c r="AO190" i="6" l="1"/>
  <c r="AO105" i="6"/>
  <c r="AO202" i="6"/>
  <c r="AO345" i="6"/>
  <c r="AO493" i="6"/>
  <c r="AO535" i="6"/>
  <c r="AO32" i="6"/>
  <c r="AO434" i="6"/>
  <c r="AO138" i="6"/>
  <c r="AO532" i="6"/>
  <c r="AO43" i="6"/>
  <c r="AO132" i="6"/>
  <c r="AO161" i="6"/>
  <c r="AO233" i="6"/>
  <c r="AO428" i="6"/>
  <c r="AO68" i="6"/>
  <c r="AO310" i="6"/>
  <c r="AO450" i="6"/>
  <c r="AO447" i="6"/>
  <c r="AO80" i="6"/>
  <c r="AO296" i="6"/>
  <c r="AO245" i="6"/>
  <c r="AO322" i="6"/>
  <c r="AO415" i="6"/>
  <c r="AO91" i="6"/>
  <c r="AO173" i="6"/>
  <c r="AO371" i="6"/>
  <c r="AO412" i="6"/>
  <c r="AO437" i="6"/>
  <c r="AO120" i="6"/>
  <c r="AO379" i="6"/>
  <c r="AO463" i="6"/>
  <c r="AO102" i="6"/>
  <c r="AO153" i="6"/>
  <c r="AO60" i="6"/>
  <c r="AO272" i="6"/>
  <c r="AO135" i="6"/>
  <c r="AO196" i="6"/>
  <c r="AO357" i="6"/>
  <c r="AO453" i="6"/>
  <c r="AO490" i="6"/>
  <c r="AO40" i="6"/>
  <c r="AO211" i="6"/>
  <c r="AO307" i="6"/>
  <c r="AO126" i="6"/>
  <c r="AO176" i="6"/>
  <c r="AO223" i="6"/>
  <c r="AO382" i="6"/>
  <c r="AO481" i="6"/>
  <c r="AO238" i="6"/>
  <c r="AO123" i="6"/>
  <c r="AO474" i="6"/>
  <c r="AO235" i="6"/>
  <c r="AO542" i="6"/>
  <c r="AO88" i="6"/>
  <c r="AO409" i="6"/>
  <c r="AO170" i="6"/>
  <c r="AO275" i="6"/>
  <c r="AO117" i="6"/>
  <c r="AO253" i="6"/>
  <c r="AO167" i="6"/>
  <c r="AO316" i="6"/>
  <c r="AO406" i="6"/>
  <c r="AO456" i="6"/>
  <c r="AO250" i="6"/>
  <c r="AO57" i="6"/>
  <c r="AO181" i="6"/>
  <c r="AO313" i="6"/>
  <c r="AO265" i="6"/>
  <c r="AO361" i="6"/>
  <c r="AO37" i="6"/>
  <c r="AO325" i="6"/>
  <c r="AO385" i="6"/>
  <c r="AO150" i="6"/>
  <c r="AO230" i="6"/>
  <c r="AO539" i="6"/>
  <c r="AO35" i="6"/>
  <c r="AO162" i="6"/>
  <c r="AO251" i="6"/>
  <c r="AO278" i="6"/>
  <c r="AO522" i="6"/>
  <c r="AO558" i="6"/>
  <c r="AO568" i="6"/>
  <c r="AO72" i="6"/>
  <c r="AO106" i="6"/>
  <c r="AO115" i="6"/>
  <c r="AO236" i="6"/>
  <c r="AO355" i="6"/>
  <c r="AO562" i="6"/>
  <c r="AO607" i="6"/>
  <c r="AO27" i="6"/>
  <c r="AO41" i="6"/>
  <c r="AO200" i="6"/>
  <c r="AO432" i="6"/>
  <c r="AO488" i="6"/>
  <c r="AO491" i="6"/>
  <c r="AO512" i="6"/>
  <c r="AO58" i="6"/>
  <c r="AO75" i="6"/>
  <c r="AO78" i="6"/>
  <c r="AO127" i="6"/>
  <c r="AO142" i="6"/>
  <c r="AO383" i="6"/>
  <c r="AO410" i="6"/>
  <c r="AO426" i="6"/>
  <c r="AO445" i="6"/>
  <c r="AO451" i="6"/>
  <c r="AO454" i="6"/>
  <c r="AO472" i="6"/>
  <c r="AO533" i="6"/>
  <c r="AO547" i="6"/>
  <c r="AO30" i="6"/>
  <c r="AO61" i="6"/>
  <c r="AO121" i="6"/>
  <c r="AO136" i="6"/>
  <c r="AO145" i="6"/>
  <c r="AO177" i="6"/>
  <c r="AO183" i="6"/>
  <c r="AO255" i="6"/>
  <c r="AO270" i="6"/>
  <c r="AO317" i="6"/>
  <c r="AO330" i="6"/>
  <c r="AO397" i="6"/>
  <c r="AO429" i="6"/>
  <c r="AO442" i="6"/>
  <c r="AO482" i="6"/>
  <c r="AO498" i="6"/>
  <c r="AO46" i="6"/>
  <c r="AO112" i="6"/>
  <c r="AO156" i="6"/>
  <c r="AO165" i="6"/>
  <c r="AO191" i="6"/>
  <c r="AO221" i="6"/>
  <c r="AO246" i="6"/>
  <c r="AO101" i="6"/>
  <c r="AO151" i="6"/>
  <c r="AO195" i="6"/>
  <c r="AO252" i="6"/>
  <c r="AO276" i="6"/>
  <c r="AO597" i="6"/>
  <c r="AO231" i="6"/>
  <c r="AO462" i="6"/>
  <c r="AO172" i="6"/>
  <c r="AO175" i="6"/>
  <c r="AO283" i="6"/>
  <c r="AO312" i="6"/>
  <c r="AO384" i="6"/>
  <c r="AO414" i="6"/>
  <c r="AO489" i="6"/>
  <c r="AO513" i="6"/>
  <c r="AO594" i="6"/>
  <c r="AO627" i="6"/>
  <c r="AO206" i="6"/>
  <c r="AO52" i="6"/>
  <c r="AO212" i="6"/>
  <c r="AO263" i="6"/>
  <c r="AO33" i="6"/>
  <c r="AO448" i="6"/>
  <c r="AO67" i="6"/>
  <c r="AO295" i="6"/>
  <c r="AO73" i="6"/>
  <c r="AO128" i="6"/>
  <c r="AO341" i="6"/>
  <c r="AO360" i="6"/>
  <c r="AO398" i="6"/>
  <c r="AO421" i="6"/>
  <c r="AO424" i="6"/>
  <c r="AO433" i="6"/>
  <c r="AO477" i="6"/>
  <c r="AO480" i="6"/>
  <c r="AO583" i="6"/>
  <c r="AO66" i="6"/>
  <c r="AO260" i="6"/>
  <c r="AO86" i="6"/>
  <c r="AO336" i="6"/>
  <c r="AO81" i="6"/>
  <c r="AO180" i="6"/>
  <c r="AO216" i="6"/>
  <c r="AO292" i="6"/>
  <c r="AO320" i="6"/>
  <c r="AO404" i="6"/>
  <c r="AO465" i="6"/>
  <c r="AO98" i="6"/>
  <c r="AO148" i="6"/>
  <c r="AO222" i="6"/>
  <c r="AO261" i="6"/>
  <c r="AO53" i="6"/>
  <c r="AO157" i="6"/>
  <c r="AO192" i="6"/>
  <c r="AO213" i="6"/>
  <c r="AO347" i="6"/>
  <c r="AO439" i="6"/>
  <c r="AO569" i="6"/>
  <c r="AO107" i="6"/>
  <c r="AO113" i="6"/>
  <c r="AO198" i="6"/>
  <c r="AO436" i="6"/>
  <c r="AO42" i="6"/>
  <c r="AO93" i="6"/>
  <c r="AO306" i="6"/>
  <c r="AO45" i="6"/>
  <c r="AO48" i="6"/>
  <c r="AO62" i="6"/>
  <c r="AO65" i="6"/>
  <c r="AO205" i="6"/>
  <c r="AO367" i="6"/>
  <c r="AO427" i="6"/>
  <c r="AO83" i="6"/>
  <c r="AO365" i="6"/>
  <c r="AO188" i="6"/>
  <c r="AO273" i="6"/>
  <c r="AO186" i="6"/>
  <c r="AO509" i="6"/>
  <c r="AO530" i="6"/>
  <c r="AO638" i="6"/>
  <c r="AO70" i="6"/>
  <c r="AO210" i="6"/>
  <c r="AO286" i="6"/>
  <c r="AO387" i="6"/>
  <c r="AO25" i="6"/>
  <c r="AO110" i="6"/>
  <c r="AO166" i="6"/>
  <c r="AO225" i="6"/>
  <c r="AO350" i="6"/>
  <c r="AO527" i="6"/>
  <c r="AO90" i="6"/>
  <c r="AO116" i="6"/>
  <c r="AO131" i="6"/>
  <c r="AO28" i="6"/>
  <c r="AO140" i="6"/>
  <c r="AO143" i="6"/>
  <c r="AO315" i="6"/>
  <c r="AO51" i="6"/>
  <c r="AO82" i="6"/>
  <c r="AO85" i="6"/>
  <c r="AO96" i="6"/>
  <c r="AO146" i="6"/>
  <c r="AO178" i="6"/>
  <c r="AO217" i="6"/>
  <c r="AO220" i="6"/>
  <c r="AO241" i="6"/>
  <c r="AO256" i="6"/>
  <c r="AO262" i="6"/>
  <c r="AO280" i="6"/>
  <c r="AO290" i="6"/>
  <c r="AO293" i="6"/>
  <c r="AO321" i="6"/>
  <c r="AO395" i="6"/>
  <c r="AO496" i="6"/>
  <c r="AO521" i="6"/>
  <c r="AO545" i="6"/>
  <c r="AO266" i="6"/>
  <c r="AO300" i="6"/>
  <c r="AO323" i="6"/>
  <c r="AO326" i="6"/>
  <c r="AO376" i="6"/>
  <c r="AO460" i="6"/>
  <c r="AO473" i="6"/>
  <c r="AO501" i="6"/>
  <c r="AO504" i="6"/>
  <c r="AO523" i="6"/>
  <c r="AO548" i="6"/>
  <c r="AO577" i="6"/>
  <c r="AO203" i="6"/>
  <c r="AO228" i="6"/>
  <c r="AO242" i="6"/>
  <c r="AO267" i="6"/>
  <c r="AO281" i="6"/>
  <c r="AO301" i="6"/>
  <c r="AO377" i="6"/>
  <c r="AO401" i="6"/>
  <c r="AO468" i="6"/>
  <c r="AO524" i="6"/>
  <c r="AO553" i="6"/>
  <c r="AO556" i="6"/>
  <c r="AO614" i="6"/>
  <c r="AO639" i="6"/>
  <c r="AO578" i="6"/>
  <c r="AO598" i="6"/>
  <c r="AO425" i="6"/>
  <c r="AO446" i="6"/>
  <c r="AO515" i="6"/>
  <c r="AO537" i="6"/>
  <c r="AO608" i="6"/>
  <c r="AO629" i="6"/>
  <c r="AO550" i="6"/>
  <c r="AO506" i="6"/>
  <c r="AO525" i="6"/>
  <c r="AO531" i="6"/>
  <c r="AO544" i="6"/>
  <c r="AO226" i="6"/>
  <c r="AO390" i="6"/>
  <c r="AO31" i="6"/>
  <c r="AO100" i="6"/>
  <c r="AO141" i="6"/>
  <c r="AO193" i="6"/>
  <c r="AO243" i="6"/>
  <c r="AO393" i="6"/>
  <c r="AO602" i="6"/>
  <c r="AO130" i="6"/>
  <c r="AO160" i="6"/>
  <c r="AO182" i="6"/>
  <c r="AO215" i="6"/>
  <c r="AO240" i="6"/>
  <c r="AO372" i="6"/>
  <c r="AO76" i="6"/>
  <c r="AO92" i="6"/>
  <c r="AO111" i="6"/>
  <c r="AO122" i="6"/>
  <c r="AO152" i="6"/>
  <c r="AO285" i="6"/>
  <c r="AO302" i="6"/>
  <c r="AO328" i="6"/>
  <c r="AO366" i="6"/>
  <c r="AO402" i="6"/>
  <c r="AO55" i="6"/>
  <c r="AO63" i="6"/>
  <c r="AO71" i="6"/>
  <c r="AO103" i="6"/>
  <c r="AO133" i="6"/>
  <c r="AO163" i="6"/>
  <c r="AO232" i="6"/>
  <c r="AO257" i="6"/>
  <c r="AO288" i="6"/>
  <c r="AO337" i="6"/>
  <c r="AO396" i="6"/>
  <c r="AO541" i="6"/>
  <c r="AO599" i="6"/>
  <c r="AO644" i="6"/>
  <c r="AO201" i="6"/>
  <c r="AO305" i="6"/>
  <c r="AO47" i="6"/>
  <c r="AO171" i="6"/>
  <c r="AO26" i="6"/>
  <c r="AO50" i="6"/>
  <c r="AO87" i="6"/>
  <c r="AO125" i="6"/>
  <c r="AO155" i="6"/>
  <c r="AO185" i="6"/>
  <c r="AO207" i="6"/>
  <c r="AO271" i="6"/>
  <c r="AO291" i="6"/>
  <c r="AO331" i="6"/>
  <c r="AO340" i="6"/>
  <c r="AO346" i="6"/>
  <c r="AO352" i="6"/>
  <c r="AO411" i="6"/>
  <c r="AO417" i="6"/>
  <c r="AO497" i="6"/>
  <c r="AO538" i="6"/>
  <c r="AO579" i="6"/>
  <c r="AO38" i="6"/>
  <c r="AO56" i="6"/>
  <c r="AO97" i="6"/>
  <c r="AO118" i="6"/>
  <c r="AO147" i="6"/>
  <c r="AO168" i="6"/>
  <c r="AO197" i="6"/>
  <c r="AO218" i="6"/>
  <c r="AO247" i="6"/>
  <c r="AO268" i="6"/>
  <c r="AO297" i="6"/>
  <c r="AO318" i="6"/>
  <c r="AO342" i="6"/>
  <c r="AO380" i="6"/>
  <c r="AO388" i="6"/>
  <c r="AO399" i="6"/>
  <c r="AO418" i="6"/>
  <c r="AO440" i="6"/>
  <c r="AO466" i="6"/>
  <c r="AO469" i="6"/>
  <c r="AO516" i="6"/>
  <c r="AO519" i="6"/>
  <c r="AO618" i="6"/>
  <c r="AO36" i="6"/>
  <c r="AO77" i="6"/>
  <c r="AO95" i="6"/>
  <c r="AO108" i="6"/>
  <c r="AO137" i="6"/>
  <c r="AO158" i="6"/>
  <c r="AO187" i="6"/>
  <c r="AO208" i="6"/>
  <c r="AO237" i="6"/>
  <c r="AO258" i="6"/>
  <c r="AO287" i="6"/>
  <c r="AO308" i="6"/>
  <c r="AO356" i="6"/>
  <c r="AO375" i="6"/>
  <c r="AO386" i="6"/>
  <c r="AO394" i="6"/>
  <c r="AO405" i="6"/>
  <c r="AO416" i="6"/>
  <c r="AO438" i="6"/>
  <c r="AO452" i="6"/>
  <c r="AO461" i="6"/>
  <c r="AO499" i="6"/>
  <c r="AO505" i="6"/>
  <c r="AO511" i="6"/>
  <c r="AO609" i="6"/>
  <c r="AO458" i="6"/>
  <c r="AO514" i="6"/>
  <c r="AO282" i="6"/>
  <c r="AO303" i="6"/>
  <c r="AO332" i="6"/>
  <c r="AO378" i="6"/>
  <c r="AO408" i="6"/>
  <c r="AO455" i="6"/>
  <c r="AO464" i="6"/>
  <c r="AO517" i="6"/>
  <c r="AO540" i="6"/>
  <c r="AO552" i="6"/>
  <c r="AO588" i="6"/>
  <c r="AO311" i="6"/>
  <c r="AO351" i="6"/>
  <c r="AO370" i="6"/>
  <c r="AO381" i="6"/>
  <c r="AO400" i="6"/>
  <c r="AO419" i="6"/>
  <c r="AO430" i="6"/>
  <c r="AO444" i="6"/>
  <c r="AO520" i="6"/>
  <c r="AO549" i="6"/>
  <c r="AO623" i="6"/>
  <c r="AO227" i="6"/>
  <c r="AO248" i="6"/>
  <c r="AO277" i="6"/>
  <c r="AO298" i="6"/>
  <c r="AO327" i="6"/>
  <c r="AO335" i="6"/>
  <c r="AO362" i="6"/>
  <c r="AO403" i="6"/>
  <c r="AO470" i="6"/>
  <c r="AO485" i="6"/>
  <c r="AO529" i="6"/>
  <c r="AO555" i="6"/>
  <c r="AO564" i="6"/>
  <c r="AO567" i="6"/>
  <c r="AO573" i="6"/>
  <c r="AO459" i="6"/>
  <c r="AO467" i="6"/>
  <c r="AO475" i="6"/>
  <c r="AO483" i="6"/>
  <c r="AO526" i="6"/>
  <c r="AO534" i="6"/>
  <c r="AO572" i="6"/>
  <c r="AO633" i="6"/>
  <c r="AO333" i="6"/>
  <c r="AO338" i="6"/>
  <c r="AO343" i="6"/>
  <c r="AO348" i="6"/>
  <c r="AO353" i="6"/>
  <c r="AO358" i="6"/>
  <c r="AO363" i="6"/>
  <c r="AO368" i="6"/>
  <c r="AO373" i="6"/>
  <c r="AO391" i="6"/>
  <c r="AO422" i="6"/>
  <c r="AO435" i="6"/>
  <c r="AO443" i="6"/>
  <c r="AO494" i="6"/>
  <c r="AO502" i="6"/>
  <c r="AO510" i="6"/>
  <c r="AO518" i="6"/>
  <c r="AO589" i="6"/>
  <c r="AO389" i="6"/>
  <c r="AO407" i="6"/>
  <c r="AO420" i="6"/>
  <c r="AO441" i="6"/>
  <c r="AO449" i="6"/>
  <c r="AO492" i="6"/>
  <c r="AO500" i="6"/>
  <c r="AO508" i="6"/>
  <c r="AO551" i="6"/>
  <c r="AO559" i="6"/>
  <c r="AO619" i="6"/>
  <c r="AO622" i="6"/>
  <c r="AO643" i="6"/>
  <c r="AO476" i="6"/>
  <c r="AO484" i="6"/>
  <c r="AO543" i="6"/>
  <c r="AO587" i="6"/>
  <c r="AO628" i="6"/>
  <c r="AO593" i="6"/>
  <c r="AO24" i="6"/>
  <c r="AO29" i="6"/>
  <c r="AO34" i="6"/>
  <c r="AO39" i="6"/>
  <c r="AO44" i="6"/>
  <c r="AO49" i="6"/>
  <c r="AO54" i="6"/>
  <c r="AO59" i="6"/>
  <c r="AO64" i="6"/>
  <c r="AO69" i="6"/>
  <c r="AO74" i="6"/>
  <c r="AO79" i="6"/>
  <c r="AO84" i="6"/>
  <c r="AO89" i="6"/>
  <c r="AO94" i="6"/>
  <c r="AO99" i="6"/>
  <c r="AO104" i="6"/>
  <c r="AO109" i="6"/>
  <c r="AO114" i="6"/>
  <c r="AO119" i="6"/>
  <c r="AO124" i="6"/>
  <c r="AO129" i="6"/>
  <c r="AO134" i="6"/>
  <c r="AO139" i="6"/>
  <c r="AO144" i="6"/>
  <c r="AO149" i="6"/>
  <c r="AO154" i="6"/>
  <c r="AO159" i="6"/>
  <c r="AO164" i="6"/>
  <c r="AO169" i="6"/>
  <c r="AO174" i="6"/>
  <c r="AO179" i="6"/>
  <c r="AO184" i="6"/>
  <c r="AO189" i="6"/>
  <c r="AO194" i="6"/>
  <c r="AO199" i="6"/>
  <c r="AO204" i="6"/>
  <c r="AO209" i="6"/>
  <c r="AO214" i="6"/>
  <c r="AO219" i="6"/>
  <c r="AO224" i="6"/>
  <c r="AO229" i="6"/>
  <c r="AO234" i="6"/>
  <c r="AO239" i="6"/>
  <c r="AO244" i="6"/>
  <c r="AO249" i="6"/>
  <c r="AO254" i="6"/>
  <c r="AO259" i="6"/>
  <c r="AO264" i="6"/>
  <c r="AO269" i="6"/>
  <c r="AO274" i="6"/>
  <c r="AO279" i="6"/>
  <c r="AO284" i="6"/>
  <c r="AO289" i="6"/>
  <c r="AO294" i="6"/>
  <c r="AO299" i="6"/>
  <c r="AO304" i="6"/>
  <c r="AO309" i="6"/>
  <c r="AO314" i="6"/>
  <c r="AO319" i="6"/>
  <c r="AO324" i="6"/>
  <c r="AO329" i="6"/>
  <c r="AO334" i="6"/>
  <c r="AO339" i="6"/>
  <c r="AO344" i="6"/>
  <c r="AO349" i="6"/>
  <c r="AO354" i="6"/>
  <c r="AO359" i="6"/>
  <c r="AO364" i="6"/>
  <c r="AO369" i="6"/>
  <c r="AO374" i="6"/>
  <c r="AO392" i="6"/>
  <c r="AO423" i="6"/>
  <c r="AO471" i="6"/>
  <c r="AO479" i="6"/>
  <c r="AO487" i="6"/>
  <c r="AO495" i="6"/>
  <c r="AO503" i="6"/>
  <c r="AO546" i="6"/>
  <c r="AO554" i="6"/>
  <c r="AO617" i="6"/>
  <c r="AO413" i="6"/>
  <c r="AO431" i="6"/>
  <c r="AO457" i="6"/>
  <c r="AO478" i="6"/>
  <c r="AO486" i="6"/>
  <c r="AO507" i="6"/>
  <c r="AO528" i="6"/>
  <c r="AO536" i="6"/>
  <c r="AO557" i="6"/>
  <c r="AO612" i="6"/>
  <c r="AO604" i="6"/>
  <c r="AO637" i="6"/>
  <c r="AO563" i="6"/>
  <c r="AO584" i="6"/>
  <c r="AO592" i="6"/>
  <c r="AO613" i="6"/>
  <c r="AO634" i="6"/>
  <c r="AO642" i="6"/>
  <c r="AO574" i="6"/>
  <c r="AO582" i="6"/>
  <c r="AO603" i="6"/>
  <c r="AO624" i="6"/>
  <c r="AO632" i="6"/>
  <c r="AO560" i="6"/>
  <c r="AO565" i="6"/>
  <c r="AO570" i="6"/>
  <c r="AO575" i="6"/>
  <c r="AO580" i="6"/>
  <c r="AO585" i="6"/>
  <c r="AO590" i="6"/>
  <c r="AO595" i="6"/>
  <c r="AO600" i="6"/>
  <c r="AO605" i="6"/>
  <c r="AO610" i="6"/>
  <c r="AO615" i="6"/>
  <c r="AO620" i="6"/>
  <c r="AO625" i="6"/>
  <c r="AO630" i="6"/>
  <c r="AO635" i="6"/>
  <c r="AO640" i="6"/>
  <c r="AO645" i="6"/>
  <c r="AO561" i="6"/>
  <c r="AO566" i="6"/>
  <c r="AO571" i="6"/>
  <c r="AO576" i="6"/>
  <c r="AO581" i="6"/>
  <c r="AO586" i="6"/>
  <c r="AO591" i="6"/>
  <c r="AO596" i="6"/>
  <c r="AO601" i="6"/>
  <c r="AO606" i="6"/>
  <c r="AO611" i="6"/>
  <c r="AO616" i="6"/>
  <c r="AO621" i="6"/>
  <c r="AO626" i="6"/>
  <c r="AO631" i="6"/>
  <c r="AO636" i="6"/>
  <c r="AO641" i="6"/>
  <c r="AO646" i="6"/>
  <c r="BQ88" i="6"/>
  <c r="BD88" i="6"/>
  <c r="BE88" i="6" s="1"/>
  <c r="BF24" i="6"/>
  <c r="BG24" i="6" s="1"/>
  <c r="BH24" i="6" s="1"/>
  <c r="AP24" i="6"/>
  <c r="BA176" i="6"/>
  <c r="BB176" i="6" s="1"/>
  <c r="BD176" i="6" s="1"/>
  <c r="BE176" i="6" s="1"/>
  <c r="BQ176" i="6"/>
  <c r="BS176" i="6" s="1"/>
  <c r="BT176" i="6" s="1"/>
  <c r="BQ94" i="6"/>
  <c r="BS94" i="6" s="1"/>
  <c r="BT94" i="6" s="1"/>
  <c r="BQ223" i="6"/>
  <c r="BD223" i="6"/>
  <c r="BE223" i="6" s="1"/>
  <c r="BQ300" i="6"/>
  <c r="BS300" i="6" s="1"/>
  <c r="BT300" i="6" s="1"/>
  <c r="BC382" i="6"/>
  <c r="AP382" i="6"/>
  <c r="BF419" i="6"/>
  <c r="BG419" i="6" s="1"/>
  <c r="BH419" i="6" s="1"/>
  <c r="AP419" i="6"/>
  <c r="BF554" i="6"/>
  <c r="BG554" i="6" s="1"/>
  <c r="BH554" i="6" s="1"/>
  <c r="AP554" i="6"/>
  <c r="BF49" i="6"/>
  <c r="BG49" i="6" s="1"/>
  <c r="BH49" i="6" s="1"/>
  <c r="AP49" i="6"/>
  <c r="AP300" i="6"/>
  <c r="BF35" i="6"/>
  <c r="BG35" i="6" s="1"/>
  <c r="BH35" i="6" s="1"/>
  <c r="AP35" i="6"/>
  <c r="AP176" i="6"/>
  <c r="BQ504" i="6"/>
  <c r="BS504" i="6" s="1"/>
  <c r="BT504" i="6" s="1"/>
  <c r="BS41" i="6"/>
  <c r="BT41" i="6" s="1"/>
  <c r="BF124" i="6"/>
  <c r="BG124" i="6" s="1"/>
  <c r="BH124" i="6" s="1"/>
  <c r="AP124" i="6"/>
  <c r="BQ170" i="6"/>
  <c r="BS170" i="6" s="1"/>
  <c r="BT170" i="6" s="1"/>
  <c r="BQ275" i="6"/>
  <c r="BS275" i="6" s="1"/>
  <c r="BT275" i="6" s="1"/>
  <c r="BF372" i="6"/>
  <c r="BG372" i="6" s="1"/>
  <c r="BH372" i="6" s="1"/>
  <c r="AP372" i="6"/>
  <c r="BD199" i="6"/>
  <c r="BE199" i="6" s="1"/>
  <c r="BA316" i="6"/>
  <c r="BB316" i="6" s="1"/>
  <c r="BD316" i="6" s="1"/>
  <c r="BE316" i="6" s="1"/>
  <c r="BQ316" i="6"/>
  <c r="BF464" i="6"/>
  <c r="BG464" i="6" s="1"/>
  <c r="BH464" i="6" s="1"/>
  <c r="AP464" i="6"/>
  <c r="AP74" i="6"/>
  <c r="AP88" i="6"/>
  <c r="BQ167" i="6"/>
  <c r="BS167" i="6" s="1"/>
  <c r="BT167" i="6" s="1"/>
  <c r="BF236" i="6"/>
  <c r="BG236" i="6" s="1"/>
  <c r="BH236" i="6" s="1"/>
  <c r="AP236" i="6"/>
  <c r="BC406" i="6"/>
  <c r="BQ406" i="6" s="1"/>
  <c r="BS406" i="6" s="1"/>
  <c r="BT406" i="6" s="1"/>
  <c r="AP406" i="6"/>
  <c r="BF589" i="6"/>
  <c r="BG589" i="6" s="1"/>
  <c r="BH589" i="6" s="1"/>
  <c r="AP589" i="6"/>
  <c r="BF365" i="6"/>
  <c r="BG365" i="6" s="1"/>
  <c r="BH365" i="6" s="1"/>
  <c r="AP365" i="6"/>
  <c r="BF410" i="6"/>
  <c r="BG410" i="6" s="1"/>
  <c r="BH410" i="6" s="1"/>
  <c r="AP410" i="6"/>
  <c r="AP199" i="6"/>
  <c r="BF571" i="6"/>
  <c r="BG571" i="6" s="1"/>
  <c r="BH571" i="6" s="1"/>
  <c r="AP571" i="6"/>
  <c r="BF578" i="6"/>
  <c r="BG578" i="6" s="1"/>
  <c r="BH578" i="6" s="1"/>
  <c r="AP578" i="6"/>
  <c r="AP99" i="6"/>
  <c r="AP167" i="6"/>
  <c r="BF200" i="6"/>
  <c r="BG200" i="6" s="1"/>
  <c r="BH200" i="6" s="1"/>
  <c r="AP200" i="6"/>
  <c r="BA361" i="6"/>
  <c r="BB361" i="6" s="1"/>
  <c r="BD361" i="6" s="1"/>
  <c r="BE361" i="6" s="1"/>
  <c r="AP361" i="6"/>
  <c r="BQ532" i="6"/>
  <c r="BS532" i="6" s="1"/>
  <c r="BT532" i="6" s="1"/>
  <c r="BS27" i="6"/>
  <c r="BT27" i="6" s="1"/>
  <c r="BA150" i="6"/>
  <c r="BB150" i="6" s="1"/>
  <c r="BD150" i="6" s="1"/>
  <c r="BE150" i="6" s="1"/>
  <c r="AP150" i="6"/>
  <c r="BF168" i="6"/>
  <c r="BG168" i="6" s="1"/>
  <c r="BH168" i="6" s="1"/>
  <c r="AP168" i="6"/>
  <c r="BD233" i="6"/>
  <c r="BE233" i="6" s="1"/>
  <c r="AP29" i="6"/>
  <c r="BF115" i="6"/>
  <c r="BG115" i="6" s="1"/>
  <c r="BH115" i="6" s="1"/>
  <c r="AP115" i="6"/>
  <c r="BF215" i="6"/>
  <c r="BG215" i="6" s="1"/>
  <c r="BH215" i="6" s="1"/>
  <c r="AP215" i="6"/>
  <c r="BF432" i="6"/>
  <c r="BG432" i="6" s="1"/>
  <c r="BH432" i="6" s="1"/>
  <c r="AP432" i="6"/>
  <c r="BF575" i="6"/>
  <c r="BG575" i="6" s="1"/>
  <c r="BH575" i="6" s="1"/>
  <c r="AP575" i="6"/>
  <c r="AP57" i="6"/>
  <c r="BF83" i="6"/>
  <c r="BG83" i="6" s="1"/>
  <c r="BH83" i="6" s="1"/>
  <c r="AP83" i="6"/>
  <c r="BF197" i="6"/>
  <c r="BG197" i="6" s="1"/>
  <c r="BH197" i="6" s="1"/>
  <c r="AP197" i="6"/>
  <c r="AP269" i="6"/>
  <c r="BF362" i="6"/>
  <c r="BG362" i="6" s="1"/>
  <c r="BH362" i="6" s="1"/>
  <c r="AP362" i="6"/>
  <c r="BQ40" i="6"/>
  <c r="BS40" i="6" s="1"/>
  <c r="BT40" i="6" s="1"/>
  <c r="BD40" i="6"/>
  <c r="BE40" i="6" s="1"/>
  <c r="BF58" i="6"/>
  <c r="BG58" i="6" s="1"/>
  <c r="BH58" i="6" s="1"/>
  <c r="AP58" i="6"/>
  <c r="BF97" i="6"/>
  <c r="BG97" i="6" s="1"/>
  <c r="BH97" i="6" s="1"/>
  <c r="AP97" i="6"/>
  <c r="AP230" i="6"/>
  <c r="AP307" i="6"/>
  <c r="BF336" i="6"/>
  <c r="BG336" i="6" s="1"/>
  <c r="BH336" i="6" s="1"/>
  <c r="AP336" i="6"/>
  <c r="BF621" i="6"/>
  <c r="BG621" i="6" s="1"/>
  <c r="BH621" i="6" s="1"/>
  <c r="AP621" i="6"/>
  <c r="BQ632" i="6"/>
  <c r="BS99" i="6"/>
  <c r="BT99" i="6" s="1"/>
  <c r="BF218" i="6"/>
  <c r="BG218" i="6" s="1"/>
  <c r="BH218" i="6" s="1"/>
  <c r="AP218" i="6"/>
  <c r="BQ310" i="6"/>
  <c r="BS310" i="6" s="1"/>
  <c r="BT310" i="6" s="1"/>
  <c r="BD310" i="6"/>
  <c r="BE310" i="6" s="1"/>
  <c r="BF281" i="6"/>
  <c r="BG281" i="6" s="1"/>
  <c r="BH281" i="6" s="1"/>
  <c r="AP281" i="6"/>
  <c r="BA514" i="6"/>
  <c r="BB514" i="6" s="1"/>
  <c r="BD514" i="6" s="1"/>
  <c r="BE514" i="6" s="1"/>
  <c r="AP514" i="6"/>
  <c r="BF625" i="6"/>
  <c r="BG625" i="6" s="1"/>
  <c r="BH625" i="6" s="1"/>
  <c r="AP625" i="6"/>
  <c r="BF393" i="6"/>
  <c r="BG393" i="6" s="1"/>
  <c r="BH393" i="6" s="1"/>
  <c r="AP393" i="6"/>
  <c r="BF66" i="6"/>
  <c r="BG66" i="6" s="1"/>
  <c r="BH66" i="6" s="1"/>
  <c r="AP66" i="6"/>
  <c r="BF352" i="6"/>
  <c r="BG352" i="6" s="1"/>
  <c r="BH352" i="6" s="1"/>
  <c r="AP352" i="6"/>
  <c r="BF386" i="6"/>
  <c r="BG386" i="6" s="1"/>
  <c r="BH386" i="6" s="1"/>
  <c r="AP386" i="6"/>
  <c r="BS168" i="6"/>
  <c r="BT168" i="6" s="1"/>
  <c r="BF38" i="6"/>
  <c r="BG38" i="6" s="1"/>
  <c r="BH38" i="6" s="1"/>
  <c r="AP38" i="6"/>
  <c r="BQ108" i="6"/>
  <c r="BS108" i="6" s="1"/>
  <c r="BT108" i="6" s="1"/>
  <c r="BF260" i="6"/>
  <c r="BG260" i="6" s="1"/>
  <c r="BH260" i="6" s="1"/>
  <c r="AP260" i="6"/>
  <c r="BF485" i="6"/>
  <c r="BG485" i="6" s="1"/>
  <c r="BH485" i="6" s="1"/>
  <c r="AP485" i="6"/>
  <c r="BF546" i="6"/>
  <c r="BG546" i="6" s="1"/>
  <c r="BH546" i="6" s="1"/>
  <c r="AP546" i="6"/>
  <c r="BF141" i="6"/>
  <c r="BG141" i="6" s="1"/>
  <c r="BH141" i="6" s="1"/>
  <c r="AP141" i="6"/>
  <c r="BQ77" i="6"/>
  <c r="BS77" i="6"/>
  <c r="BT77" i="6" s="1"/>
  <c r="BQ173" i="6"/>
  <c r="BS173" i="6" s="1"/>
  <c r="BT173" i="6" s="1"/>
  <c r="BF383" i="6"/>
  <c r="BG383" i="6" s="1"/>
  <c r="BH383" i="6" s="1"/>
  <c r="AP383" i="6"/>
  <c r="BQ120" i="6"/>
  <c r="BS120" i="6" s="1"/>
  <c r="BT120" i="6" s="1"/>
  <c r="AP238" i="6"/>
  <c r="BF257" i="6"/>
  <c r="BG257" i="6" s="1"/>
  <c r="BH257" i="6" s="1"/>
  <c r="AP257" i="6"/>
  <c r="BA297" i="6"/>
  <c r="BB297" i="6" s="1"/>
  <c r="BD297" i="6" s="1"/>
  <c r="BE297" i="6" s="1"/>
  <c r="AP297" i="6"/>
  <c r="BF475" i="6"/>
  <c r="BG475" i="6" s="1"/>
  <c r="BH475" i="6" s="1"/>
  <c r="AP475" i="6"/>
  <c r="BF539" i="6"/>
  <c r="BG539" i="6" s="1"/>
  <c r="BH539" i="6" s="1"/>
  <c r="AP539" i="6"/>
  <c r="BF78" i="6"/>
  <c r="BG78" i="6" s="1"/>
  <c r="BH78" i="6" s="1"/>
  <c r="AP78" i="6"/>
  <c r="AP138" i="6"/>
  <c r="BF138" i="6"/>
  <c r="BG138" i="6" s="1"/>
  <c r="BH138" i="6" s="1"/>
  <c r="BQ242" i="6"/>
  <c r="BD242" i="6"/>
  <c r="BE242" i="6" s="1"/>
  <c r="BF581" i="6"/>
  <c r="BG581" i="6" s="1"/>
  <c r="BH581" i="6" s="1"/>
  <c r="AP581" i="6"/>
  <c r="BF413" i="6"/>
  <c r="BG413" i="6" s="1"/>
  <c r="BH413" i="6" s="1"/>
  <c r="AP413" i="6"/>
  <c r="BF468" i="6"/>
  <c r="BG468" i="6" s="1"/>
  <c r="BH468" i="6" s="1"/>
  <c r="AP468" i="6"/>
  <c r="BQ368" i="6"/>
  <c r="BS368" i="6" s="1"/>
  <c r="BT368" i="6" s="1"/>
  <c r="AP409" i="6"/>
  <c r="AP471" i="6"/>
  <c r="BF254" i="6"/>
  <c r="BG254" i="6" s="1"/>
  <c r="BH254" i="6" s="1"/>
  <c r="AP254" i="6"/>
  <c r="BQ539" i="6"/>
  <c r="BS539" i="6" s="1"/>
  <c r="BT539" i="6" s="1"/>
  <c r="BS75" i="6"/>
  <c r="BT75" i="6" s="1"/>
  <c r="AP117" i="6"/>
  <c r="BS196" i="6"/>
  <c r="BT196" i="6" s="1"/>
  <c r="BQ57" i="6"/>
  <c r="BF86" i="6"/>
  <c r="BG86" i="6" s="1"/>
  <c r="BH86" i="6" s="1"/>
  <c r="AP86" i="6"/>
  <c r="BQ135" i="6"/>
  <c r="BF339" i="6"/>
  <c r="BG339" i="6" s="1"/>
  <c r="BH339" i="6" s="1"/>
  <c r="AP339" i="6"/>
  <c r="AP574" i="6"/>
  <c r="BQ43" i="6"/>
  <c r="BS43" i="6" s="1"/>
  <c r="BT43" i="6" s="1"/>
  <c r="AP54" i="6"/>
  <c r="AP132" i="6"/>
  <c r="BF179" i="6"/>
  <c r="BG179" i="6" s="1"/>
  <c r="BH179" i="6" s="1"/>
  <c r="AP179" i="6"/>
  <c r="BF55" i="6"/>
  <c r="BG55" i="6" s="1"/>
  <c r="BH55" i="6" s="1"/>
  <c r="AP55" i="6"/>
  <c r="AP80" i="6"/>
  <c r="AP94" i="6"/>
  <c r="BF94" i="6"/>
  <c r="BG94" i="6" s="1"/>
  <c r="BH94" i="6" s="1"/>
  <c r="BF133" i="6"/>
  <c r="BG133" i="6" s="1"/>
  <c r="BH133" i="6" s="1"/>
  <c r="AP133" i="6"/>
  <c r="BQ182" i="6"/>
  <c r="BD182" i="6"/>
  <c r="BE182" i="6" s="1"/>
  <c r="BF194" i="6"/>
  <c r="BG194" i="6" s="1"/>
  <c r="BH194" i="6" s="1"/>
  <c r="AP194" i="6"/>
  <c r="BF212" i="6"/>
  <c r="BG212" i="6" s="1"/>
  <c r="BH212" i="6" s="1"/>
  <c r="AP212" i="6"/>
  <c r="AP40" i="6"/>
  <c r="BQ83" i="6"/>
  <c r="BS83" i="6" s="1"/>
  <c r="BT83" i="6" s="1"/>
  <c r="AP129" i="6"/>
  <c r="BC147" i="6"/>
  <c r="BQ147" i="6" s="1"/>
  <c r="BS147" i="6" s="1"/>
  <c r="BT147" i="6" s="1"/>
  <c r="AP147" i="6"/>
  <c r="AP158" i="6"/>
  <c r="BQ230" i="6"/>
  <c r="BS230" i="6" s="1"/>
  <c r="BT230" i="6" s="1"/>
  <c r="BF304" i="6"/>
  <c r="BG304" i="6" s="1"/>
  <c r="BH304" i="6" s="1"/>
  <c r="AP304" i="6"/>
  <c r="BQ325" i="6"/>
  <c r="BS325" i="6" s="1"/>
  <c r="BT325" i="6" s="1"/>
  <c r="BF333" i="6"/>
  <c r="BG333" i="6" s="1"/>
  <c r="BH333" i="6" s="1"/>
  <c r="AP333" i="6"/>
  <c r="BQ385" i="6"/>
  <c r="BF100" i="6"/>
  <c r="BG100" i="6" s="1"/>
  <c r="BH100" i="6" s="1"/>
  <c r="BQ194" i="6"/>
  <c r="BF209" i="6"/>
  <c r="BG209" i="6" s="1"/>
  <c r="BH209" i="6" s="1"/>
  <c r="AP209" i="6"/>
  <c r="AP329" i="6"/>
  <c r="BF550" i="6"/>
  <c r="BG550" i="6" s="1"/>
  <c r="BH550" i="6" s="1"/>
  <c r="AP550" i="6"/>
  <c r="BF242" i="6"/>
  <c r="BG242" i="6" s="1"/>
  <c r="BH242" i="6" s="1"/>
  <c r="AP242" i="6"/>
  <c r="BQ304" i="6"/>
  <c r="BS304" i="6" s="1"/>
  <c r="BT304" i="6" s="1"/>
  <c r="BF445" i="6"/>
  <c r="BG445" i="6" s="1"/>
  <c r="BH445" i="6" s="1"/>
  <c r="AP445" i="6"/>
  <c r="BQ123" i="6"/>
  <c r="BS123" i="6" s="1"/>
  <c r="BT123" i="6" s="1"/>
  <c r="BF127" i="6"/>
  <c r="BG127" i="6" s="1"/>
  <c r="BH127" i="6" s="1"/>
  <c r="AP127" i="6"/>
  <c r="AP63" i="6"/>
  <c r="BF63" i="6"/>
  <c r="BG63" i="6" s="1"/>
  <c r="BH63" i="6" s="1"/>
  <c r="BQ91" i="6"/>
  <c r="BS91" i="6" s="1"/>
  <c r="BT91" i="6" s="1"/>
  <c r="BQ412" i="6"/>
  <c r="BS412" i="6" s="1"/>
  <c r="BT412" i="6" s="1"/>
  <c r="BF416" i="6"/>
  <c r="BG416" i="6" s="1"/>
  <c r="BH416" i="6" s="1"/>
  <c r="AP416" i="6"/>
  <c r="BC379" i="6"/>
  <c r="BQ379" i="6" s="1"/>
  <c r="AP379" i="6"/>
  <c r="BF239" i="6"/>
  <c r="BG239" i="6" s="1"/>
  <c r="BH239" i="6" s="1"/>
  <c r="AP239" i="6"/>
  <c r="BF221" i="6"/>
  <c r="BG221" i="6" s="1"/>
  <c r="BH221" i="6" s="1"/>
  <c r="AP221" i="6"/>
  <c r="BQ32" i="6"/>
  <c r="BS32" i="6" s="1"/>
  <c r="BT32" i="6" s="1"/>
  <c r="AP203" i="6"/>
  <c r="BF203" i="6"/>
  <c r="BG203" i="6" s="1"/>
  <c r="BH203" i="6" s="1"/>
  <c r="BF346" i="6"/>
  <c r="BG346" i="6" s="1"/>
  <c r="BH346" i="6" s="1"/>
  <c r="AP346" i="6"/>
  <c r="BQ60" i="6"/>
  <c r="BS60" i="6" s="1"/>
  <c r="BT60" i="6" s="1"/>
  <c r="BF75" i="6"/>
  <c r="BG75" i="6" s="1"/>
  <c r="BH75" i="6" s="1"/>
  <c r="AP75" i="6"/>
  <c r="BF89" i="6"/>
  <c r="BG89" i="6" s="1"/>
  <c r="BH89" i="6" s="1"/>
  <c r="AP89" i="6"/>
  <c r="BF103" i="6"/>
  <c r="BG103" i="6" s="1"/>
  <c r="BH103" i="6" s="1"/>
  <c r="AP103" i="6"/>
  <c r="BF233" i="6"/>
  <c r="BG233" i="6" s="1"/>
  <c r="BH233" i="6" s="1"/>
  <c r="AP233" i="6"/>
  <c r="BF536" i="6"/>
  <c r="BG536" i="6" s="1"/>
  <c r="BH536" i="6" s="1"/>
  <c r="AP536" i="6"/>
  <c r="BQ138" i="6"/>
  <c r="BS138" i="6" s="1"/>
  <c r="BT138" i="6" s="1"/>
  <c r="BF369" i="6"/>
  <c r="BG369" i="6" s="1"/>
  <c r="BH369" i="6" s="1"/>
  <c r="AP369" i="6"/>
  <c r="BF461" i="6"/>
  <c r="BG461" i="6" s="1"/>
  <c r="BH461" i="6" s="1"/>
  <c r="AP461" i="6"/>
  <c r="BF343" i="6"/>
  <c r="BG343" i="6" s="1"/>
  <c r="BH343" i="6" s="1"/>
  <c r="AP343" i="6"/>
  <c r="BS128" i="6"/>
  <c r="BT128" i="6" s="1"/>
  <c r="BQ150" i="6"/>
  <c r="BS150" i="6" s="1"/>
  <c r="BT150" i="6" s="1"/>
  <c r="BF165" i="6"/>
  <c r="BG165" i="6" s="1"/>
  <c r="BH165" i="6" s="1"/>
  <c r="AP165" i="6"/>
  <c r="BF182" i="6"/>
  <c r="BG182" i="6" s="1"/>
  <c r="BH182" i="6" s="1"/>
  <c r="AP182" i="6"/>
  <c r="BQ254" i="6"/>
  <c r="BS254" i="6" s="1"/>
  <c r="BT254" i="6" s="1"/>
  <c r="BF288" i="6"/>
  <c r="BG288" i="6" s="1"/>
  <c r="BH288" i="6" s="1"/>
  <c r="AP288" i="6"/>
  <c r="BF400" i="6"/>
  <c r="BG400" i="6" s="1"/>
  <c r="BH400" i="6" s="1"/>
  <c r="AP400" i="6"/>
  <c r="BF162" i="6"/>
  <c r="BG162" i="6" s="1"/>
  <c r="BH162" i="6" s="1"/>
  <c r="AP162" i="6"/>
  <c r="BF248" i="6"/>
  <c r="BG248" i="6" s="1"/>
  <c r="BH248" i="6" s="1"/>
  <c r="AP248" i="6"/>
  <c r="BF27" i="6"/>
  <c r="BG27" i="6" s="1"/>
  <c r="BH27" i="6" s="1"/>
  <c r="AP27" i="6"/>
  <c r="BQ129" i="6"/>
  <c r="BS129" i="6" s="1"/>
  <c r="BT129" i="6" s="1"/>
  <c r="BF41" i="6"/>
  <c r="BG41" i="6" s="1"/>
  <c r="BH41" i="6" s="1"/>
  <c r="AP41" i="6"/>
  <c r="BD80" i="6"/>
  <c r="BE80" i="6" s="1"/>
  <c r="AP112" i="6"/>
  <c r="BF159" i="6"/>
  <c r="BG159" i="6" s="1"/>
  <c r="BH159" i="6" s="1"/>
  <c r="AP159" i="6"/>
  <c r="BD201" i="6"/>
  <c r="BE201" i="6" s="1"/>
  <c r="BD248" i="6"/>
  <c r="BE248" i="6" s="1"/>
  <c r="BD281" i="6"/>
  <c r="BE281" i="6" s="1"/>
  <c r="AP617" i="6"/>
  <c r="BD296" i="6"/>
  <c r="BE296" i="6" s="1"/>
  <c r="BQ52" i="6"/>
  <c r="BS52" i="6" s="1"/>
  <c r="BT52" i="6" s="1"/>
  <c r="BQ97" i="6"/>
  <c r="BS97" i="6" s="1"/>
  <c r="BT97" i="6" s="1"/>
  <c r="BQ162" i="6"/>
  <c r="BF171" i="6"/>
  <c r="BG171" i="6" s="1"/>
  <c r="BH171" i="6" s="1"/>
  <c r="AP171" i="6"/>
  <c r="BQ209" i="6"/>
  <c r="BS209" i="6" s="1"/>
  <c r="BT209" i="6" s="1"/>
  <c r="BQ251" i="6"/>
  <c r="BS251" i="6" s="1"/>
  <c r="BT251" i="6" s="1"/>
  <c r="BF282" i="6"/>
  <c r="BG282" i="6" s="1"/>
  <c r="BH282" i="6" s="1"/>
  <c r="AP282" i="6"/>
  <c r="AP311" i="6"/>
  <c r="BF311" i="6"/>
  <c r="BG311" i="6" s="1"/>
  <c r="BH311" i="6" s="1"/>
  <c r="BF423" i="6"/>
  <c r="BG423" i="6" s="1"/>
  <c r="BH423" i="6" s="1"/>
  <c r="AP423" i="6"/>
  <c r="BA614" i="6"/>
  <c r="BB614" i="6" s="1"/>
  <c r="BD614" i="6" s="1"/>
  <c r="BE614" i="6" s="1"/>
  <c r="AP614" i="6"/>
  <c r="BQ24" i="6"/>
  <c r="BS24" i="6" s="1"/>
  <c r="BT24" i="6" s="1"/>
  <c r="BF81" i="6"/>
  <c r="BG81" i="6" s="1"/>
  <c r="BH81" i="6" s="1"/>
  <c r="AP81" i="6"/>
  <c r="BF243" i="6"/>
  <c r="BG243" i="6" s="1"/>
  <c r="BH243" i="6" s="1"/>
  <c r="AP243" i="6"/>
  <c r="BF305" i="6"/>
  <c r="BG305" i="6" s="1"/>
  <c r="BH305" i="6" s="1"/>
  <c r="AP305" i="6"/>
  <c r="BF308" i="6"/>
  <c r="BG308" i="6" s="1"/>
  <c r="BH308" i="6" s="1"/>
  <c r="AP308" i="6"/>
  <c r="BQ376" i="6"/>
  <c r="BS376" i="6" s="1"/>
  <c r="BT376" i="6" s="1"/>
  <c r="BF572" i="6"/>
  <c r="BG572" i="6" s="1"/>
  <c r="BH572" i="6" s="1"/>
  <c r="AP572" i="6"/>
  <c r="BQ614" i="6"/>
  <c r="BS614" i="6" s="1"/>
  <c r="BT614" i="6" s="1"/>
  <c r="BF630" i="6"/>
  <c r="BG630" i="6" s="1"/>
  <c r="BH630" i="6" s="1"/>
  <c r="AP630" i="6"/>
  <c r="BQ38" i="6"/>
  <c r="BQ41" i="6"/>
  <c r="BF47" i="6"/>
  <c r="BG47" i="6" s="1"/>
  <c r="BH47" i="6" s="1"/>
  <c r="AP47" i="6"/>
  <c r="BQ55" i="6"/>
  <c r="BD75" i="6"/>
  <c r="BE75" i="6" s="1"/>
  <c r="BQ89" i="6"/>
  <c r="BQ200" i="6"/>
  <c r="BF204" i="6"/>
  <c r="BG204" i="6" s="1"/>
  <c r="BH204" i="6" s="1"/>
  <c r="AP204" i="6"/>
  <c r="BQ239" i="6"/>
  <c r="BS239" i="6" s="1"/>
  <c r="BT239" i="6" s="1"/>
  <c r="BF261" i="6"/>
  <c r="BG261" i="6" s="1"/>
  <c r="BH261" i="6" s="1"/>
  <c r="AP261" i="6"/>
  <c r="AP294" i="6"/>
  <c r="BF298" i="6"/>
  <c r="BG298" i="6" s="1"/>
  <c r="BH298" i="6" s="1"/>
  <c r="AP298" i="6"/>
  <c r="BD301" i="6"/>
  <c r="BE301" i="6" s="1"/>
  <c r="BQ333" i="6"/>
  <c r="BS333" i="6" s="1"/>
  <c r="BT333" i="6" s="1"/>
  <c r="BF366" i="6"/>
  <c r="BG366" i="6" s="1"/>
  <c r="BH366" i="6" s="1"/>
  <c r="AP366" i="6"/>
  <c r="BQ416" i="6"/>
  <c r="BQ457" i="6"/>
  <c r="BF495" i="6"/>
  <c r="BG495" i="6" s="1"/>
  <c r="BH495" i="6" s="1"/>
  <c r="AP495" i="6"/>
  <c r="BF530" i="6"/>
  <c r="BG530" i="6" s="1"/>
  <c r="BH530" i="6" s="1"/>
  <c r="AP530" i="6"/>
  <c r="BF597" i="6"/>
  <c r="BG597" i="6" s="1"/>
  <c r="BH597" i="6" s="1"/>
  <c r="AP597" i="6"/>
  <c r="BF615" i="6"/>
  <c r="BG615" i="6" s="1"/>
  <c r="BH615" i="6" s="1"/>
  <c r="AP615" i="6"/>
  <c r="BS25" i="6"/>
  <c r="BT25" i="6" s="1"/>
  <c r="BD147" i="6"/>
  <c r="BE147" i="6" s="1"/>
  <c r="BQ78" i="6"/>
  <c r="BS78" i="6" s="1"/>
  <c r="BT78" i="6" s="1"/>
  <c r="BF84" i="6"/>
  <c r="BG84" i="6" s="1"/>
  <c r="BH84" i="6" s="1"/>
  <c r="AP84" i="6"/>
  <c r="AP106" i="6"/>
  <c r="BQ127" i="6"/>
  <c r="BS127" i="6" s="1"/>
  <c r="BT127" i="6" s="1"/>
  <c r="BF157" i="6"/>
  <c r="BG157" i="6" s="1"/>
  <c r="BH157" i="6" s="1"/>
  <c r="AP157" i="6"/>
  <c r="BQ168" i="6"/>
  <c r="AP188" i="6"/>
  <c r="BF192" i="6"/>
  <c r="BG192" i="6" s="1"/>
  <c r="BH192" i="6" s="1"/>
  <c r="AP192" i="6"/>
  <c r="AP224" i="6"/>
  <c r="AP231" i="6"/>
  <c r="BF240" i="6"/>
  <c r="BG240" i="6" s="1"/>
  <c r="BH240" i="6" s="1"/>
  <c r="AP240" i="6"/>
  <c r="BF279" i="6"/>
  <c r="BG279" i="6" s="1"/>
  <c r="BH279" i="6" s="1"/>
  <c r="AP279" i="6"/>
  <c r="BF337" i="6"/>
  <c r="BG337" i="6" s="1"/>
  <c r="BH337" i="6" s="1"/>
  <c r="AP337" i="6"/>
  <c r="BF377" i="6"/>
  <c r="BG377" i="6" s="1"/>
  <c r="BH377" i="6" s="1"/>
  <c r="AP377" i="6"/>
  <c r="BF401" i="6"/>
  <c r="BG401" i="6" s="1"/>
  <c r="BH401" i="6" s="1"/>
  <c r="AP401" i="6"/>
  <c r="BQ435" i="6"/>
  <c r="BS435" i="6" s="1"/>
  <c r="BT435" i="6" s="1"/>
  <c r="BQ445" i="6"/>
  <c r="BS445" i="6" s="1"/>
  <c r="BT445" i="6" s="1"/>
  <c r="AP469" i="6"/>
  <c r="AP559" i="6"/>
  <c r="BD98" i="6"/>
  <c r="BE98" i="6" s="1"/>
  <c r="BF119" i="6"/>
  <c r="BG119" i="6" s="1"/>
  <c r="BH119" i="6" s="1"/>
  <c r="AP25" i="6"/>
  <c r="BQ30" i="6"/>
  <c r="BS30" i="6" s="1"/>
  <c r="BT30" i="6" s="1"/>
  <c r="BF36" i="6"/>
  <c r="BG36" i="6" s="1"/>
  <c r="BH36" i="6" s="1"/>
  <c r="AP36" i="6"/>
  <c r="BQ44" i="6"/>
  <c r="BS44" i="6" s="1"/>
  <c r="BT44" i="6" s="1"/>
  <c r="BQ61" i="6"/>
  <c r="BS61" i="6" s="1"/>
  <c r="BT61" i="6" s="1"/>
  <c r="BF87" i="6"/>
  <c r="BG87" i="6" s="1"/>
  <c r="BH87" i="6" s="1"/>
  <c r="AP87" i="6"/>
  <c r="BF113" i="6"/>
  <c r="BG113" i="6" s="1"/>
  <c r="BH113" i="6" s="1"/>
  <c r="AP113" i="6"/>
  <c r="BQ118" i="6"/>
  <c r="BS118" i="6" s="1"/>
  <c r="BT118" i="6" s="1"/>
  <c r="BQ121" i="6"/>
  <c r="BS121" i="6" s="1"/>
  <c r="BT121" i="6" s="1"/>
  <c r="BQ139" i="6"/>
  <c r="BS139" i="6" s="1"/>
  <c r="BT139" i="6" s="1"/>
  <c r="BQ145" i="6"/>
  <c r="BF160" i="6"/>
  <c r="BG160" i="6" s="1"/>
  <c r="BH160" i="6" s="1"/>
  <c r="AP160" i="6"/>
  <c r="AP163" i="6"/>
  <c r="BF163" i="6"/>
  <c r="BG163" i="6" s="1"/>
  <c r="BH163" i="6" s="1"/>
  <c r="BQ183" i="6"/>
  <c r="BS183" i="6" s="1"/>
  <c r="BT183" i="6" s="1"/>
  <c r="BF198" i="6"/>
  <c r="BG198" i="6" s="1"/>
  <c r="BH198" i="6" s="1"/>
  <c r="AP198" i="6"/>
  <c r="BF201" i="6"/>
  <c r="BG201" i="6" s="1"/>
  <c r="BH201" i="6" s="1"/>
  <c r="AP201" i="6"/>
  <c r="AP301" i="6"/>
  <c r="BQ323" i="6"/>
  <c r="BS323" i="6" s="1"/>
  <c r="BT323" i="6" s="1"/>
  <c r="BF334" i="6"/>
  <c r="BG334" i="6" s="1"/>
  <c r="BH334" i="6" s="1"/>
  <c r="AP334" i="6"/>
  <c r="BQ380" i="6"/>
  <c r="BS380" i="6" s="1"/>
  <c r="BT380" i="6" s="1"/>
  <c r="BQ390" i="6"/>
  <c r="BS390" i="6" s="1"/>
  <c r="BT390" i="6" s="1"/>
  <c r="BQ442" i="6"/>
  <c r="BS442" i="6" s="1"/>
  <c r="BT442" i="6" s="1"/>
  <c r="BF502" i="6"/>
  <c r="BG502" i="6" s="1"/>
  <c r="BH502" i="6" s="1"/>
  <c r="AP502" i="6"/>
  <c r="BF527" i="6"/>
  <c r="BG527" i="6" s="1"/>
  <c r="BH527" i="6" s="1"/>
  <c r="AP527" i="6"/>
  <c r="BF537" i="6"/>
  <c r="BG537" i="6" s="1"/>
  <c r="BH537" i="6" s="1"/>
  <c r="AP537" i="6"/>
  <c r="BF586" i="6"/>
  <c r="BG586" i="6" s="1"/>
  <c r="BH586" i="6" s="1"/>
  <c r="AP586" i="6"/>
  <c r="BS49" i="6"/>
  <c r="BT49" i="6" s="1"/>
  <c r="BQ93" i="6"/>
  <c r="BS93" i="6" s="1"/>
  <c r="BT93" i="6" s="1"/>
  <c r="BF39" i="6"/>
  <c r="BG39" i="6" s="1"/>
  <c r="BH39" i="6" s="1"/>
  <c r="AP39" i="6"/>
  <c r="BD47" i="6"/>
  <c r="BE47" i="6" s="1"/>
  <c r="BF73" i="6"/>
  <c r="BG73" i="6" s="1"/>
  <c r="BH73" i="6" s="1"/>
  <c r="AP73" i="6"/>
  <c r="BQ81" i="6"/>
  <c r="BS81" i="6" s="1"/>
  <c r="BT81" i="6" s="1"/>
  <c r="BD101" i="6"/>
  <c r="BE101" i="6" s="1"/>
  <c r="BD104" i="6"/>
  <c r="BE104" i="6" s="1"/>
  <c r="BF125" i="6"/>
  <c r="BG125" i="6" s="1"/>
  <c r="BH125" i="6" s="1"/>
  <c r="BF134" i="6"/>
  <c r="BG134" i="6" s="1"/>
  <c r="BH134" i="6" s="1"/>
  <c r="AP139" i="6"/>
  <c r="BD148" i="6"/>
  <c r="BE148" i="6" s="1"/>
  <c r="BD151" i="6"/>
  <c r="BE151" i="6" s="1"/>
  <c r="BD154" i="6"/>
  <c r="BE154" i="6" s="1"/>
  <c r="BF175" i="6"/>
  <c r="BG175" i="6" s="1"/>
  <c r="BH175" i="6" s="1"/>
  <c r="BQ180" i="6"/>
  <c r="BD186" i="6"/>
  <c r="BE186" i="6" s="1"/>
  <c r="BD219" i="6"/>
  <c r="BE219" i="6" s="1"/>
  <c r="AP225" i="6"/>
  <c r="BD252" i="6"/>
  <c r="BE252" i="6" s="1"/>
  <c r="BQ258" i="6"/>
  <c r="BS258" i="6" s="1"/>
  <c r="BT258" i="6" s="1"/>
  <c r="BD261" i="6"/>
  <c r="BE261" i="6" s="1"/>
  <c r="BD267" i="6"/>
  <c r="BE267" i="6" s="1"/>
  <c r="BQ273" i="6"/>
  <c r="BD276" i="6"/>
  <c r="BE276" i="6" s="1"/>
  <c r="BD289" i="6"/>
  <c r="BE289" i="6" s="1"/>
  <c r="BF302" i="6"/>
  <c r="BG302" i="6" s="1"/>
  <c r="BH302" i="6" s="1"/>
  <c r="AP302" i="6"/>
  <c r="BQ305" i="6"/>
  <c r="BS305" i="6" s="1"/>
  <c r="BT305" i="6" s="1"/>
  <c r="AP314" i="6"/>
  <c r="BC320" i="6"/>
  <c r="BQ320" i="6" s="1"/>
  <c r="BS320" i="6" s="1"/>
  <c r="BT320" i="6" s="1"/>
  <c r="AP320" i="6"/>
  <c r="BF363" i="6"/>
  <c r="BG363" i="6" s="1"/>
  <c r="BH363" i="6" s="1"/>
  <c r="AP363" i="6"/>
  <c r="AP373" i="6"/>
  <c r="BQ407" i="6"/>
  <c r="BD469" i="6"/>
  <c r="BE469" i="6" s="1"/>
  <c r="BF486" i="6"/>
  <c r="BG486" i="6" s="1"/>
  <c r="BH486" i="6" s="1"/>
  <c r="BF489" i="6"/>
  <c r="BG489" i="6" s="1"/>
  <c r="BH489" i="6" s="1"/>
  <c r="AP489" i="6"/>
  <c r="BD559" i="6"/>
  <c r="BE559" i="6" s="1"/>
  <c r="BF590" i="6"/>
  <c r="BG590" i="6" s="1"/>
  <c r="BH590" i="6" s="1"/>
  <c r="AP590" i="6"/>
  <c r="BF594" i="6"/>
  <c r="BG594" i="6" s="1"/>
  <c r="BH594" i="6" s="1"/>
  <c r="AP594" i="6"/>
  <c r="AP611" i="6"/>
  <c r="AP641" i="6"/>
  <c r="BS62" i="6"/>
  <c r="BT62" i="6" s="1"/>
  <c r="BF140" i="6"/>
  <c r="BG140" i="6" s="1"/>
  <c r="BH140" i="6" s="1"/>
  <c r="BS194" i="6"/>
  <c r="BT194" i="6" s="1"/>
  <c r="BD341" i="6"/>
  <c r="BE341" i="6" s="1"/>
  <c r="BQ86" i="6"/>
  <c r="BQ156" i="6"/>
  <c r="BS156" i="6" s="1"/>
  <c r="BT156" i="6" s="1"/>
  <c r="AP174" i="6"/>
  <c r="BF174" i="6"/>
  <c r="BG174" i="6" s="1"/>
  <c r="BH174" i="6" s="1"/>
  <c r="BQ215" i="6"/>
  <c r="BF64" i="6"/>
  <c r="BG64" i="6" s="1"/>
  <c r="BH64" i="6" s="1"/>
  <c r="AP64" i="6"/>
  <c r="BF273" i="6"/>
  <c r="BG273" i="6" s="1"/>
  <c r="BH273" i="6" s="1"/>
  <c r="AP273" i="6"/>
  <c r="AP44" i="6"/>
  <c r="BF122" i="6"/>
  <c r="BG122" i="6" s="1"/>
  <c r="BH122" i="6" s="1"/>
  <c r="AP122" i="6"/>
  <c r="BF631" i="6"/>
  <c r="BG631" i="6" s="1"/>
  <c r="BH631" i="6" s="1"/>
  <c r="AP631" i="6"/>
  <c r="AP30" i="6"/>
  <c r="AP50" i="6"/>
  <c r="BQ240" i="6"/>
  <c r="BS240" i="6" s="1"/>
  <c r="BT240" i="6" s="1"/>
  <c r="AP258" i="6"/>
  <c r="AP104" i="6"/>
  <c r="AP151" i="6"/>
  <c r="AP154" i="6"/>
  <c r="AP267" i="6"/>
  <c r="BD140" i="6"/>
  <c r="BE140" i="6" s="1"/>
  <c r="BQ172" i="6"/>
  <c r="BS172" i="6" s="1"/>
  <c r="BT172" i="6" s="1"/>
  <c r="BQ363" i="6"/>
  <c r="BS363" i="6" s="1"/>
  <c r="BT363" i="6" s="1"/>
  <c r="BF68" i="6"/>
  <c r="BG68" i="6" s="1"/>
  <c r="BH68" i="6" s="1"/>
  <c r="AP68" i="6"/>
  <c r="BQ128" i="6"/>
  <c r="BQ143" i="6"/>
  <c r="BS143" i="6" s="1"/>
  <c r="BT143" i="6" s="1"/>
  <c r="BF149" i="6"/>
  <c r="BG149" i="6" s="1"/>
  <c r="BH149" i="6" s="1"/>
  <c r="AP149" i="6"/>
  <c r="BF190" i="6"/>
  <c r="BG190" i="6" s="1"/>
  <c r="BH190" i="6" s="1"/>
  <c r="AP190" i="6"/>
  <c r="BF193" i="6"/>
  <c r="BG193" i="6" s="1"/>
  <c r="BH193" i="6" s="1"/>
  <c r="AP193" i="6"/>
  <c r="BF211" i="6"/>
  <c r="BG211" i="6" s="1"/>
  <c r="BH211" i="6" s="1"/>
  <c r="AP211" i="6"/>
  <c r="BF214" i="6"/>
  <c r="BG214" i="6" s="1"/>
  <c r="BH214" i="6" s="1"/>
  <c r="AP214" i="6"/>
  <c r="BF223" i="6"/>
  <c r="BG223" i="6" s="1"/>
  <c r="BH223" i="6" s="1"/>
  <c r="AP223" i="6"/>
  <c r="BF229" i="6"/>
  <c r="BG229" i="6" s="1"/>
  <c r="BH229" i="6" s="1"/>
  <c r="AP229" i="6"/>
  <c r="BQ244" i="6"/>
  <c r="BS244" i="6" s="1"/>
  <c r="BT244" i="6" s="1"/>
  <c r="BF287" i="6"/>
  <c r="BG287" i="6" s="1"/>
  <c r="BH287" i="6" s="1"/>
  <c r="AP287" i="6"/>
  <c r="BQ315" i="6"/>
  <c r="BS315" i="6" s="1"/>
  <c r="BT315" i="6" s="1"/>
  <c r="AP344" i="6"/>
  <c r="AP347" i="6"/>
  <c r="AP350" i="6"/>
  <c r="BQ374" i="6"/>
  <c r="BS374" i="6" s="1"/>
  <c r="BT374" i="6" s="1"/>
  <c r="BF437" i="6"/>
  <c r="BG437" i="6" s="1"/>
  <c r="BH437" i="6" s="1"/>
  <c r="AP437" i="6"/>
  <c r="BD449" i="6"/>
  <c r="BE449" i="6" s="1"/>
  <c r="AP459" i="6"/>
  <c r="BQ477" i="6"/>
  <c r="BQ480" i="6"/>
  <c r="BS480" i="6" s="1"/>
  <c r="BT480" i="6" s="1"/>
  <c r="BC506" i="6"/>
  <c r="BQ506" i="6" s="1"/>
  <c r="BS506" i="6" s="1"/>
  <c r="BT506" i="6" s="1"/>
  <c r="AP506" i="6"/>
  <c r="BF553" i="6"/>
  <c r="BG553" i="6" s="1"/>
  <c r="BH553" i="6" s="1"/>
  <c r="AP553" i="6"/>
  <c r="BQ583" i="6"/>
  <c r="BS583" i="6" s="1"/>
  <c r="BT583" i="6" s="1"/>
  <c r="BF624" i="6"/>
  <c r="BG624" i="6" s="1"/>
  <c r="BH624" i="6" s="1"/>
  <c r="AP624" i="6"/>
  <c r="BQ635" i="6"/>
  <c r="BS635" i="6" s="1"/>
  <c r="BT635" i="6" s="1"/>
  <c r="BS58" i="6"/>
  <c r="BT58" i="6" s="1"/>
  <c r="BF148" i="6"/>
  <c r="BG148" i="6" s="1"/>
  <c r="BH148" i="6" s="1"/>
  <c r="BQ179" i="6"/>
  <c r="BS179" i="6" s="1"/>
  <c r="BT179" i="6" s="1"/>
  <c r="BF92" i="6"/>
  <c r="BG92" i="6" s="1"/>
  <c r="BH92" i="6" s="1"/>
  <c r="AP92" i="6"/>
  <c r="BQ197" i="6"/>
  <c r="BS197" i="6" s="1"/>
  <c r="BT197" i="6" s="1"/>
  <c r="BC355" i="6"/>
  <c r="BQ355" i="6" s="1"/>
  <c r="BS355" i="6" s="1"/>
  <c r="BT355" i="6" s="1"/>
  <c r="AP355" i="6"/>
  <c r="BF404" i="6"/>
  <c r="BG404" i="6" s="1"/>
  <c r="BH404" i="6" s="1"/>
  <c r="AP404" i="6"/>
  <c r="AP118" i="6"/>
  <c r="BF324" i="6"/>
  <c r="BG324" i="6" s="1"/>
  <c r="BH324" i="6" s="1"/>
  <c r="AP324" i="6"/>
  <c r="BF424" i="6"/>
  <c r="BG424" i="6" s="1"/>
  <c r="BH424" i="6" s="1"/>
  <c r="AP424" i="6"/>
  <c r="BF480" i="6"/>
  <c r="BG480" i="6" s="1"/>
  <c r="BH480" i="6" s="1"/>
  <c r="AP480" i="6"/>
  <c r="BQ53" i="6"/>
  <c r="BS53" i="6" s="1"/>
  <c r="BT53" i="6" s="1"/>
  <c r="BQ157" i="6"/>
  <c r="BS157" i="6" s="1"/>
  <c r="BT157" i="6" s="1"/>
  <c r="BQ110" i="6"/>
  <c r="BQ160" i="6"/>
  <c r="BS160" i="6" s="1"/>
  <c r="BT160" i="6" s="1"/>
  <c r="BQ225" i="6"/>
  <c r="BS225" i="6" s="1"/>
  <c r="BT225" i="6" s="1"/>
  <c r="BF299" i="6"/>
  <c r="BG299" i="6" s="1"/>
  <c r="BH299" i="6" s="1"/>
  <c r="AP299" i="6"/>
  <c r="BF331" i="6"/>
  <c r="BG331" i="6" s="1"/>
  <c r="BH331" i="6" s="1"/>
  <c r="AP331" i="6"/>
  <c r="BQ356" i="6"/>
  <c r="BS356" i="6" s="1"/>
  <c r="BT356" i="6" s="1"/>
  <c r="BF102" i="6"/>
  <c r="BG102" i="6" s="1"/>
  <c r="BH102" i="6" s="1"/>
  <c r="AP102" i="6"/>
  <c r="BQ169" i="6"/>
  <c r="AP286" i="6"/>
  <c r="AP492" i="6"/>
  <c r="BQ48" i="6"/>
  <c r="BS48" i="6" s="1"/>
  <c r="BT48" i="6" s="1"/>
  <c r="BQ59" i="6"/>
  <c r="BS59" i="6" s="1"/>
  <c r="BT59" i="6" s="1"/>
  <c r="BF111" i="6"/>
  <c r="BG111" i="6" s="1"/>
  <c r="BH111" i="6" s="1"/>
  <c r="AP111" i="6"/>
  <c r="BF345" i="6"/>
  <c r="BG345" i="6" s="1"/>
  <c r="BH345" i="6" s="1"/>
  <c r="AP345" i="6"/>
  <c r="BF351" i="6"/>
  <c r="BG351" i="6" s="1"/>
  <c r="BH351" i="6" s="1"/>
  <c r="AP351" i="6"/>
  <c r="AP374" i="6"/>
  <c r="AP474" i="6"/>
  <c r="BQ92" i="6"/>
  <c r="BS92" i="6" s="1"/>
  <c r="BT92" i="6" s="1"/>
  <c r="BQ35" i="6"/>
  <c r="BQ112" i="6"/>
  <c r="BS112" i="6" s="1"/>
  <c r="BT112" i="6" s="1"/>
  <c r="BF121" i="6"/>
  <c r="BG121" i="6" s="1"/>
  <c r="BH121" i="6" s="1"/>
  <c r="AP121" i="6"/>
  <c r="BF130" i="6"/>
  <c r="BG130" i="6" s="1"/>
  <c r="BH130" i="6" s="1"/>
  <c r="AP130" i="6"/>
  <c r="BQ191" i="6"/>
  <c r="BS191" i="6" s="1"/>
  <c r="BT191" i="6" s="1"/>
  <c r="BQ212" i="6"/>
  <c r="BS212" i="6" s="1"/>
  <c r="BT212" i="6" s="1"/>
  <c r="BQ278" i="6"/>
  <c r="BQ297" i="6"/>
  <c r="BS297" i="6" s="1"/>
  <c r="BT297" i="6" s="1"/>
  <c r="BQ109" i="6"/>
  <c r="BQ236" i="6"/>
  <c r="BS236" i="6" s="1"/>
  <c r="BT236" i="6" s="1"/>
  <c r="BF292" i="6"/>
  <c r="BG292" i="6" s="1"/>
  <c r="BH292" i="6" s="1"/>
  <c r="AP292" i="6"/>
  <c r="BF448" i="6"/>
  <c r="BG448" i="6" s="1"/>
  <c r="BH448" i="6" s="1"/>
  <c r="AP448" i="6"/>
  <c r="BC509" i="6"/>
  <c r="BQ509" i="6" s="1"/>
  <c r="BS509" i="6" s="1"/>
  <c r="BT509" i="6" s="1"/>
  <c r="AP509" i="6"/>
  <c r="BA544" i="6"/>
  <c r="BB544" i="6" s="1"/>
  <c r="BD544" i="6" s="1"/>
  <c r="BE544" i="6" s="1"/>
  <c r="AP544" i="6"/>
  <c r="BF556" i="6"/>
  <c r="BG556" i="6" s="1"/>
  <c r="BH556" i="6" s="1"/>
  <c r="AP556" i="6"/>
  <c r="BF583" i="6"/>
  <c r="BG583" i="6" s="1"/>
  <c r="BH583" i="6" s="1"/>
  <c r="AP583" i="6"/>
  <c r="BS132" i="6"/>
  <c r="BT132" i="6" s="1"/>
  <c r="AP48" i="6"/>
  <c r="BF48" i="6"/>
  <c r="BG48" i="6" s="1"/>
  <c r="BH48" i="6" s="1"/>
  <c r="BQ70" i="6"/>
  <c r="BQ84" i="6"/>
  <c r="BS84" i="6" s="1"/>
  <c r="BT84" i="6" s="1"/>
  <c r="AP95" i="6"/>
  <c r="AP219" i="6"/>
  <c r="BA370" i="6"/>
  <c r="BB370" i="6" s="1"/>
  <c r="BD370" i="6" s="1"/>
  <c r="BE370" i="6" s="1"/>
  <c r="AP370" i="6"/>
  <c r="AP394" i="6"/>
  <c r="BF499" i="6"/>
  <c r="BG499" i="6" s="1"/>
  <c r="BH499" i="6" s="1"/>
  <c r="AP499" i="6"/>
  <c r="AP646" i="6"/>
  <c r="BF646" i="6"/>
  <c r="BG646" i="6" s="1"/>
  <c r="BH646" i="6" s="1"/>
  <c r="AP33" i="6"/>
  <c r="BQ189" i="6"/>
  <c r="BS189" i="6" s="1"/>
  <c r="BT189" i="6" s="1"/>
  <c r="AP207" i="6"/>
  <c r="AP234" i="6"/>
  <c r="AP276" i="6"/>
  <c r="BF321" i="6"/>
  <c r="BG321" i="6" s="1"/>
  <c r="BH321" i="6" s="1"/>
  <c r="AP321" i="6"/>
  <c r="BF496" i="6"/>
  <c r="BG496" i="6" s="1"/>
  <c r="BH496" i="6" s="1"/>
  <c r="AP496" i="6"/>
  <c r="BF517" i="6"/>
  <c r="BG517" i="6" s="1"/>
  <c r="BH517" i="6" s="1"/>
  <c r="AP517" i="6"/>
  <c r="AP638" i="6"/>
  <c r="BQ67" i="6"/>
  <c r="BS67" i="6" s="1"/>
  <c r="BT67" i="6" s="1"/>
  <c r="AP67" i="6"/>
  <c r="AP98" i="6"/>
  <c r="BF152" i="6"/>
  <c r="BG152" i="6" s="1"/>
  <c r="BH152" i="6" s="1"/>
  <c r="AP152" i="6"/>
  <c r="BQ175" i="6"/>
  <c r="BS175" i="6" s="1"/>
  <c r="BT175" i="6" s="1"/>
  <c r="AP222" i="6"/>
  <c r="BQ283" i="6"/>
  <c r="BS283" i="6" s="1"/>
  <c r="BT283" i="6" s="1"/>
  <c r="AP295" i="6"/>
  <c r="BF328" i="6"/>
  <c r="BG328" i="6" s="1"/>
  <c r="BH328" i="6" s="1"/>
  <c r="AP328" i="6"/>
  <c r="BF371" i="6"/>
  <c r="BG371" i="6" s="1"/>
  <c r="BH371" i="6" s="1"/>
  <c r="AP371" i="6"/>
  <c r="AP53" i="6"/>
  <c r="AP70" i="6"/>
  <c r="BQ65" i="6"/>
  <c r="BS65" i="6" s="1"/>
  <c r="BT65" i="6" s="1"/>
  <c r="AP169" i="6"/>
  <c r="AP59" i="6"/>
  <c r="AP79" i="6"/>
  <c r="BQ96" i="6"/>
  <c r="BS96" i="6" s="1"/>
  <c r="BT96" i="6" s="1"/>
  <c r="BD102" i="6"/>
  <c r="BE102" i="6" s="1"/>
  <c r="BF108" i="6"/>
  <c r="BG108" i="6" s="1"/>
  <c r="BH108" i="6" s="1"/>
  <c r="AP108" i="6"/>
  <c r="BF126" i="6"/>
  <c r="BG126" i="6" s="1"/>
  <c r="BH126" i="6" s="1"/>
  <c r="BF135" i="6"/>
  <c r="BG135" i="6" s="1"/>
  <c r="BH135" i="6" s="1"/>
  <c r="BQ146" i="6"/>
  <c r="AP175" i="6"/>
  <c r="BQ178" i="6"/>
  <c r="BS178" i="6" s="1"/>
  <c r="BT178" i="6" s="1"/>
  <c r="BD187" i="6"/>
  <c r="BE187" i="6" s="1"/>
  <c r="BQ241" i="6"/>
  <c r="BS241" i="6" s="1"/>
  <c r="BT241" i="6" s="1"/>
  <c r="AP244" i="6"/>
  <c r="BQ247" i="6"/>
  <c r="BS247" i="6" s="1"/>
  <c r="BT247" i="6" s="1"/>
  <c r="BQ259" i="6"/>
  <c r="BQ262" i="6"/>
  <c r="BQ280" i="6"/>
  <c r="BS280" i="6" s="1"/>
  <c r="BT280" i="6" s="1"/>
  <c r="BQ299" i="6"/>
  <c r="AP309" i="6"/>
  <c r="BQ318" i="6"/>
  <c r="BQ321" i="6"/>
  <c r="BS321" i="6" s="1"/>
  <c r="BT321" i="6" s="1"/>
  <c r="AP325" i="6"/>
  <c r="AP375" i="6"/>
  <c r="BF375" i="6"/>
  <c r="BG375" i="6" s="1"/>
  <c r="BH375" i="6" s="1"/>
  <c r="BF415" i="6"/>
  <c r="BG415" i="6" s="1"/>
  <c r="BH415" i="6" s="1"/>
  <c r="AP415" i="6"/>
  <c r="AP446" i="6"/>
  <c r="BQ459" i="6"/>
  <c r="BS459" i="6" s="1"/>
  <c r="BT459" i="6" s="1"/>
  <c r="BF467" i="6"/>
  <c r="BG467" i="6" s="1"/>
  <c r="BH467" i="6" s="1"/>
  <c r="AP467" i="6"/>
  <c r="BF487" i="6"/>
  <c r="BG487" i="6" s="1"/>
  <c r="BH487" i="6" s="1"/>
  <c r="BQ524" i="6"/>
  <c r="BS524" i="6" s="1"/>
  <c r="BT524" i="6" s="1"/>
  <c r="BF542" i="6"/>
  <c r="BG542" i="6" s="1"/>
  <c r="BH542" i="6" s="1"/>
  <c r="AP542" i="6"/>
  <c r="BQ580" i="6"/>
  <c r="BS580" i="6" s="1"/>
  <c r="BT580" i="6" s="1"/>
  <c r="BF636" i="6"/>
  <c r="BG636" i="6" s="1"/>
  <c r="BH636" i="6" s="1"/>
  <c r="AP636" i="6"/>
  <c r="BS38" i="6"/>
  <c r="BT38" i="6" s="1"/>
  <c r="BS117" i="6"/>
  <c r="BT117" i="6" s="1"/>
  <c r="BQ171" i="6"/>
  <c r="BS171" i="6" s="1"/>
  <c r="BT171" i="6" s="1"/>
  <c r="BD287" i="6"/>
  <c r="BE287" i="6" s="1"/>
  <c r="BQ165" i="6"/>
  <c r="BS165" i="6" s="1"/>
  <c r="BT165" i="6" s="1"/>
  <c r="BQ227" i="6"/>
  <c r="BS227" i="6" s="1"/>
  <c r="BT227" i="6" s="1"/>
  <c r="BQ358" i="6"/>
  <c r="BS358" i="6" s="1"/>
  <c r="BT358" i="6" s="1"/>
  <c r="BF380" i="6"/>
  <c r="BG380" i="6" s="1"/>
  <c r="BH380" i="6" s="1"/>
  <c r="AP380" i="6"/>
  <c r="BQ115" i="6"/>
  <c r="BS115" i="6" s="1"/>
  <c r="BT115" i="6" s="1"/>
  <c r="BQ159" i="6"/>
  <c r="BS159" i="6" s="1"/>
  <c r="BT159" i="6" s="1"/>
  <c r="BF359" i="6"/>
  <c r="BG359" i="6" s="1"/>
  <c r="BH359" i="6" s="1"/>
  <c r="AP359" i="6"/>
  <c r="BF28" i="6"/>
  <c r="BG28" i="6" s="1"/>
  <c r="BH28" i="6" s="1"/>
  <c r="AP28" i="6"/>
  <c r="AP177" i="6"/>
  <c r="AP270" i="6"/>
  <c r="BQ279" i="6"/>
  <c r="AP289" i="6"/>
  <c r="BQ347" i="6"/>
  <c r="BS347" i="6" s="1"/>
  <c r="BT347" i="6" s="1"/>
  <c r="BQ377" i="6"/>
  <c r="BQ401" i="6"/>
  <c r="BS401" i="6" s="1"/>
  <c r="BT401" i="6" s="1"/>
  <c r="BC439" i="6"/>
  <c r="BQ439" i="6" s="1"/>
  <c r="BS439" i="6" s="1"/>
  <c r="BT439" i="6" s="1"/>
  <c r="AP439" i="6"/>
  <c r="BQ56" i="6"/>
  <c r="AP186" i="6"/>
  <c r="BQ198" i="6"/>
  <c r="BS198" i="6" s="1"/>
  <c r="BT198" i="6" s="1"/>
  <c r="BQ237" i="6"/>
  <c r="BS237" i="6" s="1"/>
  <c r="BT237" i="6" s="1"/>
  <c r="AP249" i="6"/>
  <c r="BF271" i="6"/>
  <c r="BG271" i="6" s="1"/>
  <c r="BH271" i="6" s="1"/>
  <c r="AP271" i="6"/>
  <c r="BQ350" i="6"/>
  <c r="BS350" i="6" s="1"/>
  <c r="BT350" i="6" s="1"/>
  <c r="BF483" i="6"/>
  <c r="BG483" i="6" s="1"/>
  <c r="BH483" i="6" s="1"/>
  <c r="AP483" i="6"/>
  <c r="BQ492" i="6"/>
  <c r="BQ72" i="6"/>
  <c r="BS203" i="6"/>
  <c r="BT203" i="6" s="1"/>
  <c r="BS329" i="6"/>
  <c r="BT329" i="6" s="1"/>
  <c r="BQ73" i="6"/>
  <c r="BS73" i="6" s="1"/>
  <c r="BT73" i="6" s="1"/>
  <c r="BQ131" i="6"/>
  <c r="BS131" i="6" s="1"/>
  <c r="BT131" i="6" s="1"/>
  <c r="BF181" i="6"/>
  <c r="BG181" i="6" s="1"/>
  <c r="BH181" i="6" s="1"/>
  <c r="AP181" i="6"/>
  <c r="AP189" i="6"/>
  <c r="AP210" i="6"/>
  <c r="AP228" i="6"/>
  <c r="BF232" i="6"/>
  <c r="BG232" i="6" s="1"/>
  <c r="BH232" i="6" s="1"/>
  <c r="AP232" i="6"/>
  <c r="BF253" i="6"/>
  <c r="BG253" i="6" s="1"/>
  <c r="BH253" i="6" s="1"/>
  <c r="AP253" i="6"/>
  <c r="AP264" i="6"/>
  <c r="BF268" i="6"/>
  <c r="BG268" i="6" s="1"/>
  <c r="BH268" i="6" s="1"/>
  <c r="AP268" i="6"/>
  <c r="AP353" i="6"/>
  <c r="BF378" i="6"/>
  <c r="BG378" i="6" s="1"/>
  <c r="BH378" i="6" s="1"/>
  <c r="AP378" i="6"/>
  <c r="BF402" i="6"/>
  <c r="BG402" i="6" s="1"/>
  <c r="BH402" i="6" s="1"/>
  <c r="AP402" i="6"/>
  <c r="BQ489" i="6"/>
  <c r="BS489" i="6" s="1"/>
  <c r="BT489" i="6" s="1"/>
  <c r="BF587" i="6"/>
  <c r="BG587" i="6" s="1"/>
  <c r="BH587" i="6" s="1"/>
  <c r="AP587" i="6"/>
  <c r="BQ594" i="6"/>
  <c r="BS594" i="6" s="1"/>
  <c r="BT594" i="6" s="1"/>
  <c r="BF609" i="6"/>
  <c r="BG609" i="6" s="1"/>
  <c r="BH609" i="6" s="1"/>
  <c r="AP609" i="6"/>
  <c r="AP56" i="6"/>
  <c r="AP110" i="6"/>
  <c r="BQ45" i="6"/>
  <c r="BS45" i="6" s="1"/>
  <c r="BT45" i="6" s="1"/>
  <c r="BQ62" i="6"/>
  <c r="BD82" i="6"/>
  <c r="BE82" i="6" s="1"/>
  <c r="AP107" i="6"/>
  <c r="BF123" i="6"/>
  <c r="BG123" i="6" s="1"/>
  <c r="BH123" i="6" s="1"/>
  <c r="AP123" i="6"/>
  <c r="BQ137" i="6"/>
  <c r="BF226" i="6"/>
  <c r="BG226" i="6" s="1"/>
  <c r="BH226" i="6" s="1"/>
  <c r="AP226" i="6"/>
  <c r="AP283" i="6"/>
  <c r="AP296" i="6"/>
  <c r="BD37" i="6"/>
  <c r="BE37" i="6" s="1"/>
  <c r="BF43" i="6"/>
  <c r="BG43" i="6" s="1"/>
  <c r="BH43" i="6" s="1"/>
  <c r="BF60" i="6"/>
  <c r="BG60" i="6" s="1"/>
  <c r="BH60" i="6" s="1"/>
  <c r="AP60" i="6"/>
  <c r="BD68" i="6"/>
  <c r="BE68" i="6" s="1"/>
  <c r="BF80" i="6"/>
  <c r="BG80" i="6" s="1"/>
  <c r="BH80" i="6" s="1"/>
  <c r="BF91" i="6"/>
  <c r="BG91" i="6" s="1"/>
  <c r="BH91" i="6" s="1"/>
  <c r="AP93" i="6"/>
  <c r="BD99" i="6"/>
  <c r="BE99" i="6" s="1"/>
  <c r="AP137" i="6"/>
  <c r="AP143" i="6"/>
  <c r="BD149" i="6"/>
  <c r="BE149" i="6" s="1"/>
  <c r="BD158" i="6"/>
  <c r="BE158" i="6" s="1"/>
  <c r="BQ161" i="6"/>
  <c r="BF173" i="6"/>
  <c r="BG173" i="6" s="1"/>
  <c r="BH173" i="6" s="1"/>
  <c r="AP173" i="6"/>
  <c r="BF176" i="6"/>
  <c r="BG176" i="6" s="1"/>
  <c r="BH176" i="6" s="1"/>
  <c r="BQ181" i="6"/>
  <c r="BD190" i="6"/>
  <c r="BE190" i="6" s="1"/>
  <c r="BD193" i="6"/>
  <c r="BE193" i="6" s="1"/>
  <c r="BQ202" i="6"/>
  <c r="BQ208" i="6"/>
  <c r="BD211" i="6"/>
  <c r="BE211" i="6" s="1"/>
  <c r="BD238" i="6"/>
  <c r="BE238" i="6" s="1"/>
  <c r="BQ250" i="6"/>
  <c r="BS250" i="6" s="1"/>
  <c r="BT250" i="6" s="1"/>
  <c r="BQ253" i="6"/>
  <c r="BD253" i="6"/>
  <c r="BE253" i="6" s="1"/>
  <c r="BD265" i="6"/>
  <c r="BE265" i="6" s="1"/>
  <c r="AP274" i="6"/>
  <c r="BF310" i="6"/>
  <c r="BG310" i="6" s="1"/>
  <c r="BH310" i="6" s="1"/>
  <c r="BF313" i="6"/>
  <c r="BG313" i="6" s="1"/>
  <c r="BH313" i="6" s="1"/>
  <c r="AP313" i="6"/>
  <c r="AP315" i="6"/>
  <c r="BF332" i="6"/>
  <c r="BG332" i="6" s="1"/>
  <c r="BH332" i="6" s="1"/>
  <c r="AP332" i="6"/>
  <c r="BF342" i="6"/>
  <c r="BG342" i="6" s="1"/>
  <c r="BH342" i="6" s="1"/>
  <c r="AP342" i="6"/>
  <c r="BD364" i="6"/>
  <c r="BE364" i="6" s="1"/>
  <c r="BQ371" i="6"/>
  <c r="BS371" i="6" s="1"/>
  <c r="BT371" i="6" s="1"/>
  <c r="BF399" i="6"/>
  <c r="BG399" i="6" s="1"/>
  <c r="BH399" i="6" s="1"/>
  <c r="AP399" i="6"/>
  <c r="AP421" i="6"/>
  <c r="BF425" i="6"/>
  <c r="BG425" i="6" s="1"/>
  <c r="BH425" i="6" s="1"/>
  <c r="AP425" i="6"/>
  <c r="BD437" i="6"/>
  <c r="BE437" i="6" s="1"/>
  <c r="BD440" i="6"/>
  <c r="BE440" i="6" s="1"/>
  <c r="BD474" i="6"/>
  <c r="BE474" i="6" s="1"/>
  <c r="AP477" i="6"/>
  <c r="BF481" i="6"/>
  <c r="BG481" i="6" s="1"/>
  <c r="BH481" i="6" s="1"/>
  <c r="AP481" i="6"/>
  <c r="BF511" i="6"/>
  <c r="BG511" i="6" s="1"/>
  <c r="BH511" i="6" s="1"/>
  <c r="AP511" i="6"/>
  <c r="BF518" i="6"/>
  <c r="BG518" i="6" s="1"/>
  <c r="BH518" i="6" s="1"/>
  <c r="AP518" i="6"/>
  <c r="BD624" i="6"/>
  <c r="BE624" i="6" s="1"/>
  <c r="AP632" i="6"/>
  <c r="BD136" i="6"/>
  <c r="BE136" i="6" s="1"/>
  <c r="BS218" i="6"/>
  <c r="BT218" i="6" s="1"/>
  <c r="BD269" i="6"/>
  <c r="BE269" i="6" s="1"/>
  <c r="BF278" i="6"/>
  <c r="BG278" i="6" s="1"/>
  <c r="BH278" i="6" s="1"/>
  <c r="BD286" i="6"/>
  <c r="BE286" i="6" s="1"/>
  <c r="BD309" i="6"/>
  <c r="BE309" i="6" s="1"/>
  <c r="BQ312" i="6"/>
  <c r="BS312" i="6" s="1"/>
  <c r="BT312" i="6" s="1"/>
  <c r="BF318" i="6"/>
  <c r="BG318" i="6" s="1"/>
  <c r="BH318" i="6" s="1"/>
  <c r="BD329" i="6"/>
  <c r="BE329" i="6" s="1"/>
  <c r="BD338" i="6"/>
  <c r="BE338" i="6" s="1"/>
  <c r="BD344" i="6"/>
  <c r="BE344" i="6" s="1"/>
  <c r="BD394" i="6"/>
  <c r="BE394" i="6" s="1"/>
  <c r="BD406" i="6"/>
  <c r="BE406" i="6" s="1"/>
  <c r="BF430" i="6"/>
  <c r="BG430" i="6" s="1"/>
  <c r="BH430" i="6" s="1"/>
  <c r="AP430" i="6"/>
  <c r="BF436" i="6"/>
  <c r="BG436" i="6" s="1"/>
  <c r="BH436" i="6" s="1"/>
  <c r="AP436" i="6"/>
  <c r="BF451" i="6"/>
  <c r="BG451" i="6" s="1"/>
  <c r="BH451" i="6" s="1"/>
  <c r="BF454" i="6"/>
  <c r="BG454" i="6" s="1"/>
  <c r="BH454" i="6" s="1"/>
  <c r="AP454" i="6"/>
  <c r="AP457" i="6"/>
  <c r="BF471" i="6"/>
  <c r="BG471" i="6" s="1"/>
  <c r="BH471" i="6" s="1"/>
  <c r="BQ507" i="6"/>
  <c r="BF533" i="6"/>
  <c r="BG533" i="6" s="1"/>
  <c r="BH533" i="6" s="1"/>
  <c r="AP533" i="6"/>
  <c r="BD542" i="6"/>
  <c r="BE542" i="6" s="1"/>
  <c r="BF562" i="6"/>
  <c r="BG562" i="6" s="1"/>
  <c r="BH562" i="6" s="1"/>
  <c r="BQ574" i="6"/>
  <c r="BS574" i="6" s="1"/>
  <c r="BT574" i="6" s="1"/>
  <c r="BD586" i="6"/>
  <c r="BE586" i="6" s="1"/>
  <c r="BD597" i="6"/>
  <c r="BE597" i="6" s="1"/>
  <c r="BD620" i="6"/>
  <c r="BE620" i="6" s="1"/>
  <c r="BF628" i="6"/>
  <c r="BG628" i="6" s="1"/>
  <c r="BH628" i="6" s="1"/>
  <c r="AP628" i="6"/>
  <c r="AP635" i="6"/>
  <c r="BF642" i="6"/>
  <c r="BG642" i="6" s="1"/>
  <c r="BH642" i="6" s="1"/>
  <c r="AP642" i="6"/>
  <c r="BS103" i="6"/>
  <c r="BT103" i="6" s="1"/>
  <c r="BS164" i="6"/>
  <c r="BT164" i="6" s="1"/>
  <c r="BS308" i="6"/>
  <c r="BT308" i="6" s="1"/>
  <c r="BQ217" i="6"/>
  <c r="BS217" i="6" s="1"/>
  <c r="BT217" i="6" s="1"/>
  <c r="BD220" i="6"/>
  <c r="BE220" i="6" s="1"/>
  <c r="BD231" i="6"/>
  <c r="BE231" i="6" s="1"/>
  <c r="BF251" i="6"/>
  <c r="BG251" i="6" s="1"/>
  <c r="BH251" i="6" s="1"/>
  <c r="BF265" i="6"/>
  <c r="BG265" i="6" s="1"/>
  <c r="BH265" i="6" s="1"/>
  <c r="AP278" i="6"/>
  <c r="BQ307" i="6"/>
  <c r="BS307" i="6" s="1"/>
  <c r="BT307" i="6" s="1"/>
  <c r="AP316" i="6"/>
  <c r="BQ330" i="6"/>
  <c r="BQ336" i="6"/>
  <c r="BD339" i="6"/>
  <c r="BE339" i="6" s="1"/>
  <c r="BD342" i="6"/>
  <c r="BE342" i="6" s="1"/>
  <c r="AP348" i="6"/>
  <c r="BF381" i="6"/>
  <c r="BG381" i="6" s="1"/>
  <c r="BH381" i="6" s="1"/>
  <c r="AP384" i="6"/>
  <c r="BF384" i="6"/>
  <c r="BG384" i="6" s="1"/>
  <c r="BH384" i="6" s="1"/>
  <c r="BQ395" i="6"/>
  <c r="BF443" i="6"/>
  <c r="BG443" i="6" s="1"/>
  <c r="BH443" i="6" s="1"/>
  <c r="AP443" i="6"/>
  <c r="BF478" i="6"/>
  <c r="BG478" i="6" s="1"/>
  <c r="BH478" i="6" s="1"/>
  <c r="AP478" i="6"/>
  <c r="BQ505" i="6"/>
  <c r="BS505" i="6" s="1"/>
  <c r="BT505" i="6" s="1"/>
  <c r="BF566" i="6"/>
  <c r="BG566" i="6" s="1"/>
  <c r="BH566" i="6" s="1"/>
  <c r="AP566" i="6"/>
  <c r="BF569" i="6"/>
  <c r="BG569" i="6" s="1"/>
  <c r="BH569" i="6" s="1"/>
  <c r="AP569" i="6"/>
  <c r="AP584" i="6"/>
  <c r="BD234" i="6"/>
  <c r="BE234" i="6" s="1"/>
  <c r="BD393" i="6"/>
  <c r="BE393" i="6" s="1"/>
  <c r="AP440" i="6"/>
  <c r="BF440" i="6"/>
  <c r="BG440" i="6" s="1"/>
  <c r="BH440" i="6" s="1"/>
  <c r="BF469" i="6"/>
  <c r="BG469" i="6" s="1"/>
  <c r="BH469" i="6" s="1"/>
  <c r="BD499" i="6"/>
  <c r="BE499" i="6" s="1"/>
  <c r="BF519" i="6"/>
  <c r="BG519" i="6" s="1"/>
  <c r="BH519" i="6" s="1"/>
  <c r="BF525" i="6"/>
  <c r="BG525" i="6" s="1"/>
  <c r="BH525" i="6" s="1"/>
  <c r="AP525" i="6"/>
  <c r="BF528" i="6"/>
  <c r="BG528" i="6" s="1"/>
  <c r="BH528" i="6" s="1"/>
  <c r="AP528" i="6"/>
  <c r="BF531" i="6"/>
  <c r="BG531" i="6" s="1"/>
  <c r="BH531" i="6" s="1"/>
  <c r="AP531" i="6"/>
  <c r="AP534" i="6"/>
  <c r="BD581" i="6"/>
  <c r="BE581" i="6" s="1"/>
  <c r="BD584" i="6"/>
  <c r="BE584" i="6" s="1"/>
  <c r="BF633" i="6"/>
  <c r="BG633" i="6" s="1"/>
  <c r="BH633" i="6" s="1"/>
  <c r="AP633" i="6"/>
  <c r="BQ636" i="6"/>
  <c r="BA643" i="6"/>
  <c r="BB643" i="6" s="1"/>
  <c r="BD643" i="6" s="1"/>
  <c r="BE643" i="6" s="1"/>
  <c r="AP643" i="6"/>
  <c r="BD26" i="6"/>
  <c r="BE26" i="6" s="1"/>
  <c r="BD357" i="6"/>
  <c r="BE357" i="6" s="1"/>
  <c r="BQ360" i="6"/>
  <c r="BS360" i="6" s="1"/>
  <c r="BT360" i="6" s="1"/>
  <c r="BF396" i="6"/>
  <c r="BG396" i="6" s="1"/>
  <c r="BH396" i="6" s="1"/>
  <c r="BD434" i="6"/>
  <c r="BE434" i="6" s="1"/>
  <c r="BQ490" i="6"/>
  <c r="BQ512" i="6"/>
  <c r="BS512" i="6" s="1"/>
  <c r="BT512" i="6" s="1"/>
  <c r="BD534" i="6"/>
  <c r="BE534" i="6" s="1"/>
  <c r="BD547" i="6"/>
  <c r="BE547" i="6" s="1"/>
  <c r="BQ550" i="6"/>
  <c r="BS550" i="6" s="1"/>
  <c r="BT550" i="6" s="1"/>
  <c r="BF576" i="6"/>
  <c r="BG576" i="6" s="1"/>
  <c r="BH576" i="6" s="1"/>
  <c r="AP576" i="6"/>
  <c r="BF612" i="6"/>
  <c r="BG612" i="6" s="1"/>
  <c r="BH612" i="6" s="1"/>
  <c r="AP612" i="6"/>
  <c r="BS70" i="6"/>
  <c r="BT70" i="6" s="1"/>
  <c r="BS82" i="6"/>
  <c r="BT82" i="6" s="1"/>
  <c r="BS86" i="6"/>
  <c r="BT86" i="6" s="1"/>
  <c r="BS110" i="6"/>
  <c r="BT110" i="6" s="1"/>
  <c r="BS126" i="6"/>
  <c r="BT126" i="6" s="1"/>
  <c r="BF573" i="6"/>
  <c r="BG573" i="6" s="1"/>
  <c r="BH573" i="6" s="1"/>
  <c r="AP573" i="6"/>
  <c r="BQ605" i="6"/>
  <c r="BS605" i="6" s="1"/>
  <c r="BT605" i="6" s="1"/>
  <c r="BS29" i="6"/>
  <c r="BT29" i="6" s="1"/>
  <c r="BS88" i="6"/>
  <c r="BT88" i="6" s="1"/>
  <c r="BS106" i="6"/>
  <c r="BT106" i="6" s="1"/>
  <c r="BS135" i="6"/>
  <c r="BT135" i="6" s="1"/>
  <c r="BS242" i="6"/>
  <c r="BT242" i="6" s="1"/>
  <c r="BD317" i="6"/>
  <c r="BE317" i="6" s="1"/>
  <c r="BS200" i="6"/>
  <c r="BT200" i="6" s="1"/>
  <c r="BF463" i="6"/>
  <c r="BG463" i="6" s="1"/>
  <c r="BH463" i="6" s="1"/>
  <c r="AP463" i="6"/>
  <c r="BQ475" i="6"/>
  <c r="BS475" i="6" s="1"/>
  <c r="BT475" i="6" s="1"/>
  <c r="BF513" i="6"/>
  <c r="BG513" i="6" s="1"/>
  <c r="BH513" i="6" s="1"/>
  <c r="AP513" i="6"/>
  <c r="AP551" i="6"/>
  <c r="BC602" i="6"/>
  <c r="BQ602" i="6" s="1"/>
  <c r="AP602" i="6"/>
  <c r="BF606" i="6"/>
  <c r="BG606" i="6" s="1"/>
  <c r="BH606" i="6" s="1"/>
  <c r="AP606" i="6"/>
  <c r="BS35" i="6"/>
  <c r="BT35" i="6" s="1"/>
  <c r="BQ122" i="6"/>
  <c r="BS122" i="6" s="1"/>
  <c r="BT122" i="6" s="1"/>
  <c r="BF263" i="6"/>
  <c r="BG263" i="6" s="1"/>
  <c r="BH263" i="6" s="1"/>
  <c r="AP263" i="6"/>
  <c r="BQ328" i="6"/>
  <c r="BQ375" i="6"/>
  <c r="BF450" i="6"/>
  <c r="BG450" i="6" s="1"/>
  <c r="BH450" i="6" s="1"/>
  <c r="AP450" i="6"/>
  <c r="BD125" i="6"/>
  <c r="BE125" i="6" s="1"/>
  <c r="BQ229" i="6"/>
  <c r="BQ268" i="6"/>
  <c r="AP520" i="6"/>
  <c r="BF520" i="6"/>
  <c r="BG520" i="6" s="1"/>
  <c r="BH520" i="6" s="1"/>
  <c r="AP522" i="6"/>
  <c r="BQ54" i="6"/>
  <c r="BS76" i="6"/>
  <c r="BT76" i="6" s="1"/>
  <c r="BD103" i="6"/>
  <c r="BE103" i="6" s="1"/>
  <c r="BD203" i="6"/>
  <c r="BE203" i="6" s="1"/>
  <c r="BS222" i="6"/>
  <c r="BT222" i="6" s="1"/>
  <c r="BQ76" i="6"/>
  <c r="BQ100" i="6"/>
  <c r="BS100" i="6" s="1"/>
  <c r="BT100" i="6" s="1"/>
  <c r="BQ141" i="6"/>
  <c r="BS141" i="6" s="1"/>
  <c r="BT141" i="6" s="1"/>
  <c r="BQ152" i="6"/>
  <c r="BS152" i="6" s="1"/>
  <c r="BT152" i="6" s="1"/>
  <c r="BQ204" i="6"/>
  <c r="BS204" i="6" s="1"/>
  <c r="BT204" i="6" s="1"/>
  <c r="AP237" i="6"/>
  <c r="AP251" i="6"/>
  <c r="BQ302" i="6"/>
  <c r="BQ366" i="6"/>
  <c r="BS366" i="6" s="1"/>
  <c r="BT366" i="6" s="1"/>
  <c r="BF444" i="6"/>
  <c r="BG444" i="6" s="1"/>
  <c r="BH444" i="6" s="1"/>
  <c r="AP444" i="6"/>
  <c r="BQ39" i="6"/>
  <c r="BS39" i="6" s="1"/>
  <c r="BT39" i="6" s="1"/>
  <c r="BQ63" i="6"/>
  <c r="BS63" i="6" s="1"/>
  <c r="BT63" i="6" s="1"/>
  <c r="BQ71" i="6"/>
  <c r="BS71" i="6" s="1"/>
  <c r="BT71" i="6" s="1"/>
  <c r="BQ133" i="6"/>
  <c r="BS133" i="6" s="1"/>
  <c r="BT133" i="6" s="1"/>
  <c r="BD155" i="6"/>
  <c r="BE155" i="6" s="1"/>
  <c r="AP213" i="6"/>
  <c r="BF252" i="6"/>
  <c r="BG252" i="6" s="1"/>
  <c r="BH252" i="6" s="1"/>
  <c r="AP252" i="6"/>
  <c r="BQ257" i="6"/>
  <c r="BS257" i="6" s="1"/>
  <c r="BT257" i="6" s="1"/>
  <c r="AP265" i="6"/>
  <c r="BQ288" i="6"/>
  <c r="AP322" i="6"/>
  <c r="BQ337" i="6"/>
  <c r="BS337" i="6" s="1"/>
  <c r="BT337" i="6" s="1"/>
  <c r="AP357" i="6"/>
  <c r="BF385" i="6"/>
  <c r="BG385" i="6" s="1"/>
  <c r="BH385" i="6" s="1"/>
  <c r="AP385" i="6"/>
  <c r="BQ396" i="6"/>
  <c r="AP434" i="6"/>
  <c r="BF438" i="6"/>
  <c r="BG438" i="6" s="1"/>
  <c r="BH438" i="6" s="1"/>
  <c r="AP438" i="6"/>
  <c r="AP472" i="6"/>
  <c r="BF476" i="6"/>
  <c r="BG476" i="6" s="1"/>
  <c r="BH476" i="6" s="1"/>
  <c r="AP476" i="6"/>
  <c r="BD42" i="6"/>
  <c r="BE42" i="6" s="1"/>
  <c r="BQ50" i="6"/>
  <c r="BS50" i="6" s="1"/>
  <c r="BT50" i="6" s="1"/>
  <c r="BF53" i="6"/>
  <c r="BG53" i="6" s="1"/>
  <c r="BH53" i="6" s="1"/>
  <c r="BF61" i="6"/>
  <c r="BG61" i="6" s="1"/>
  <c r="BH61" i="6" s="1"/>
  <c r="BD66" i="6"/>
  <c r="BE66" i="6" s="1"/>
  <c r="BF69" i="6"/>
  <c r="BG69" i="6" s="1"/>
  <c r="BH69" i="6" s="1"/>
  <c r="BD79" i="6"/>
  <c r="BE79" i="6" s="1"/>
  <c r="BF109" i="6"/>
  <c r="BG109" i="6" s="1"/>
  <c r="BH109" i="6" s="1"/>
  <c r="BQ114" i="6"/>
  <c r="BS114" i="6" s="1"/>
  <c r="BT114" i="6" s="1"/>
  <c r="BQ144" i="6"/>
  <c r="BF161" i="6"/>
  <c r="BG161" i="6" s="1"/>
  <c r="BH161" i="6" s="1"/>
  <c r="BD177" i="6"/>
  <c r="BE177" i="6" s="1"/>
  <c r="BQ185" i="6"/>
  <c r="BS185" i="6" s="1"/>
  <c r="BT185" i="6" s="1"/>
  <c r="BF191" i="6"/>
  <c r="BG191" i="6" s="1"/>
  <c r="BH191" i="6" s="1"/>
  <c r="BD196" i="6"/>
  <c r="BE196" i="6" s="1"/>
  <c r="BF202" i="6"/>
  <c r="BG202" i="6" s="1"/>
  <c r="BH202" i="6" s="1"/>
  <c r="AP202" i="6"/>
  <c r="BQ207" i="6"/>
  <c r="BS207" i="6" s="1"/>
  <c r="BT207" i="6" s="1"/>
  <c r="BD221" i="6"/>
  <c r="BE221" i="6" s="1"/>
  <c r="BF241" i="6"/>
  <c r="BG241" i="6" s="1"/>
  <c r="BH241" i="6" s="1"/>
  <c r="BD246" i="6"/>
  <c r="BE246" i="6" s="1"/>
  <c r="BQ271" i="6"/>
  <c r="BS271" i="6" s="1"/>
  <c r="BT271" i="6" s="1"/>
  <c r="BQ291" i="6"/>
  <c r="BS291" i="6" s="1"/>
  <c r="BT291" i="6" s="1"/>
  <c r="BF300" i="6"/>
  <c r="BG300" i="6" s="1"/>
  <c r="BH300" i="6" s="1"/>
  <c r="BF323" i="6"/>
  <c r="BG323" i="6" s="1"/>
  <c r="BH323" i="6" s="1"/>
  <c r="AP323" i="6"/>
  <c r="BF326" i="6"/>
  <c r="BG326" i="6" s="1"/>
  <c r="BH326" i="6" s="1"/>
  <c r="BQ331" i="6"/>
  <c r="BS331" i="6" s="1"/>
  <c r="BT331" i="6" s="1"/>
  <c r="BD349" i="6"/>
  <c r="BE349" i="6" s="1"/>
  <c r="BQ352" i="6"/>
  <c r="BS352" i="6" s="1"/>
  <c r="BT352" i="6" s="1"/>
  <c r="BF358" i="6"/>
  <c r="BG358" i="6" s="1"/>
  <c r="BH358" i="6" s="1"/>
  <c r="AP358" i="6"/>
  <c r="AP364" i="6"/>
  <c r="BF364" i="6"/>
  <c r="BG364" i="6" s="1"/>
  <c r="BH364" i="6" s="1"/>
  <c r="BF370" i="6"/>
  <c r="BG370" i="6" s="1"/>
  <c r="BH370" i="6" s="1"/>
  <c r="BF388" i="6"/>
  <c r="BG388" i="6" s="1"/>
  <c r="BH388" i="6" s="1"/>
  <c r="BF391" i="6"/>
  <c r="BG391" i="6" s="1"/>
  <c r="BH391" i="6" s="1"/>
  <c r="BQ399" i="6"/>
  <c r="BS399" i="6" s="1"/>
  <c r="BT399" i="6" s="1"/>
  <c r="BD414" i="6"/>
  <c r="BE414" i="6" s="1"/>
  <c r="BQ420" i="6"/>
  <c r="BS420" i="6" s="1"/>
  <c r="BT420" i="6" s="1"/>
  <c r="BF435" i="6"/>
  <c r="BG435" i="6" s="1"/>
  <c r="BH435" i="6" s="1"/>
  <c r="AP435" i="6"/>
  <c r="BF460" i="6"/>
  <c r="BG460" i="6" s="1"/>
  <c r="BH460" i="6" s="1"/>
  <c r="AP460" i="6"/>
  <c r="BF470" i="6"/>
  <c r="BG470" i="6" s="1"/>
  <c r="BH470" i="6" s="1"/>
  <c r="AP470" i="6"/>
  <c r="BF504" i="6"/>
  <c r="BG504" i="6" s="1"/>
  <c r="BH504" i="6" s="1"/>
  <c r="BF510" i="6"/>
  <c r="BG510" i="6" s="1"/>
  <c r="BH510" i="6" s="1"/>
  <c r="AP510" i="6"/>
  <c r="BQ51" i="6"/>
  <c r="BQ111" i="6"/>
  <c r="BS111" i="6" s="1"/>
  <c r="BT111" i="6" s="1"/>
  <c r="BQ369" i="6"/>
  <c r="BS369" i="6" s="1"/>
  <c r="BT369" i="6" s="1"/>
  <c r="BD58" i="6"/>
  <c r="BE58" i="6" s="1"/>
  <c r="BD106" i="6"/>
  <c r="BE106" i="6" s="1"/>
  <c r="BD117" i="6"/>
  <c r="BE117" i="6" s="1"/>
  <c r="BF131" i="6"/>
  <c r="BG131" i="6" s="1"/>
  <c r="BH131" i="6" s="1"/>
  <c r="AP131" i="6"/>
  <c r="BF142" i="6"/>
  <c r="BG142" i="6" s="1"/>
  <c r="BH142" i="6" s="1"/>
  <c r="AP142" i="6"/>
  <c r="BF153" i="6"/>
  <c r="BG153" i="6" s="1"/>
  <c r="BH153" i="6" s="1"/>
  <c r="BF183" i="6"/>
  <c r="BG183" i="6" s="1"/>
  <c r="BH183" i="6" s="1"/>
  <c r="BD188" i="6"/>
  <c r="BE188" i="6" s="1"/>
  <c r="BF205" i="6"/>
  <c r="BG205" i="6" s="1"/>
  <c r="BH205" i="6" s="1"/>
  <c r="BD210" i="6"/>
  <c r="BE210" i="6" s="1"/>
  <c r="BD224" i="6"/>
  <c r="BE224" i="6" s="1"/>
  <c r="BF230" i="6"/>
  <c r="BG230" i="6" s="1"/>
  <c r="BH230" i="6" s="1"/>
  <c r="BD249" i="6"/>
  <c r="BE249" i="6" s="1"/>
  <c r="BD294" i="6"/>
  <c r="BE294" i="6" s="1"/>
  <c r="BF303" i="6"/>
  <c r="BG303" i="6" s="1"/>
  <c r="BH303" i="6" s="1"/>
  <c r="AP303" i="6"/>
  <c r="BD320" i="6"/>
  <c r="BE320" i="6" s="1"/>
  <c r="AP396" i="6"/>
  <c r="BF409" i="6"/>
  <c r="BG409" i="6" s="1"/>
  <c r="BH409" i="6" s="1"/>
  <c r="BD429" i="6"/>
  <c r="BE429" i="6" s="1"/>
  <c r="BD450" i="6"/>
  <c r="BE450" i="6" s="1"/>
  <c r="BF507" i="6"/>
  <c r="BG507" i="6" s="1"/>
  <c r="BH507" i="6" s="1"/>
  <c r="AP507" i="6"/>
  <c r="BF545" i="6"/>
  <c r="BG545" i="6" s="1"/>
  <c r="BH545" i="6" s="1"/>
  <c r="AP545" i="6"/>
  <c r="AP596" i="6"/>
  <c r="BF603" i="6"/>
  <c r="BG603" i="6" s="1"/>
  <c r="BH603" i="6" s="1"/>
  <c r="AP603" i="6"/>
  <c r="BD606" i="6"/>
  <c r="BE606" i="6" s="1"/>
  <c r="BD641" i="6"/>
  <c r="BE641" i="6" s="1"/>
  <c r="BF639" i="6"/>
  <c r="BG639" i="6" s="1"/>
  <c r="BH639" i="6" s="1"/>
  <c r="AP639" i="6"/>
  <c r="BD28" i="6"/>
  <c r="BE28" i="6" s="1"/>
  <c r="BS130" i="6"/>
  <c r="BT130" i="6" s="1"/>
  <c r="BS182" i="6"/>
  <c r="BT182" i="6" s="1"/>
  <c r="BD413" i="6"/>
  <c r="BE413" i="6" s="1"/>
  <c r="BF31" i="6"/>
  <c r="BG31" i="6" s="1"/>
  <c r="BH31" i="6" s="1"/>
  <c r="BQ33" i="6"/>
  <c r="BS33" i="6" s="1"/>
  <c r="BT33" i="6" s="1"/>
  <c r="BD46" i="6"/>
  <c r="BE46" i="6" s="1"/>
  <c r="BD69" i="6"/>
  <c r="BE69" i="6" s="1"/>
  <c r="BQ74" i="6"/>
  <c r="BS74" i="6" s="1"/>
  <c r="BT74" i="6" s="1"/>
  <c r="BD87" i="6"/>
  <c r="BE87" i="6" s="1"/>
  <c r="BF90" i="6"/>
  <c r="BG90" i="6" s="1"/>
  <c r="BH90" i="6" s="1"/>
  <c r="BQ105" i="6"/>
  <c r="BD113" i="6"/>
  <c r="BE113" i="6" s="1"/>
  <c r="BF116" i="6"/>
  <c r="BG116" i="6" s="1"/>
  <c r="BH116" i="6" s="1"/>
  <c r="BQ126" i="6"/>
  <c r="BD134" i="6"/>
  <c r="BE134" i="6" s="1"/>
  <c r="BF145" i="6"/>
  <c r="BG145" i="6" s="1"/>
  <c r="BH145" i="6" s="1"/>
  <c r="BD163" i="6"/>
  <c r="BE163" i="6" s="1"/>
  <c r="BD184" i="6"/>
  <c r="BE184" i="6" s="1"/>
  <c r="BF195" i="6"/>
  <c r="BG195" i="6" s="1"/>
  <c r="BH195" i="6" s="1"/>
  <c r="BQ205" i="6"/>
  <c r="BS205" i="6" s="1"/>
  <c r="BT205" i="6" s="1"/>
  <c r="BF216" i="6"/>
  <c r="BG216" i="6" s="1"/>
  <c r="BH216" i="6" s="1"/>
  <c r="BQ226" i="6"/>
  <c r="BS226" i="6" s="1"/>
  <c r="BT226" i="6" s="1"/>
  <c r="BF245" i="6"/>
  <c r="BG245" i="6" s="1"/>
  <c r="BH245" i="6" s="1"/>
  <c r="BD263" i="6"/>
  <c r="BE263" i="6" s="1"/>
  <c r="BF266" i="6"/>
  <c r="BG266" i="6" s="1"/>
  <c r="BH266" i="6" s="1"/>
  <c r="BD284" i="6"/>
  <c r="BE284" i="6" s="1"/>
  <c r="BD292" i="6"/>
  <c r="BE292" i="6" s="1"/>
  <c r="BF295" i="6"/>
  <c r="BG295" i="6" s="1"/>
  <c r="BH295" i="6" s="1"/>
  <c r="BD313" i="6"/>
  <c r="BE313" i="6" s="1"/>
  <c r="BF316" i="6"/>
  <c r="BG316" i="6" s="1"/>
  <c r="BH316" i="6" s="1"/>
  <c r="BQ326" i="6"/>
  <c r="BS326" i="6" s="1"/>
  <c r="BT326" i="6" s="1"/>
  <c r="BQ334" i="6"/>
  <c r="BF340" i="6"/>
  <c r="BG340" i="6" s="1"/>
  <c r="BH340" i="6" s="1"/>
  <c r="BD345" i="6"/>
  <c r="BE345" i="6" s="1"/>
  <c r="BF348" i="6"/>
  <c r="BG348" i="6" s="1"/>
  <c r="BH348" i="6" s="1"/>
  <c r="BD353" i="6"/>
  <c r="BE353" i="6" s="1"/>
  <c r="BQ361" i="6"/>
  <c r="BS361" i="6" s="1"/>
  <c r="BT361" i="6" s="1"/>
  <c r="BD372" i="6"/>
  <c r="BE372" i="6" s="1"/>
  <c r="BD391" i="6"/>
  <c r="BE391" i="6" s="1"/>
  <c r="BF397" i="6"/>
  <c r="BG397" i="6" s="1"/>
  <c r="BH397" i="6" s="1"/>
  <c r="BD424" i="6"/>
  <c r="BE424" i="6" s="1"/>
  <c r="BF427" i="6"/>
  <c r="BG427" i="6" s="1"/>
  <c r="BH427" i="6" s="1"/>
  <c r="AP427" i="6"/>
  <c r="BQ432" i="6"/>
  <c r="BS432" i="6" s="1"/>
  <c r="BT432" i="6" s="1"/>
  <c r="BQ443" i="6"/>
  <c r="BS443" i="6" s="1"/>
  <c r="BT443" i="6" s="1"/>
  <c r="BD443" i="6"/>
  <c r="BE443" i="6" s="1"/>
  <c r="BF458" i="6"/>
  <c r="BG458" i="6" s="1"/>
  <c r="BH458" i="6" s="1"/>
  <c r="AP458" i="6"/>
  <c r="BQ472" i="6"/>
  <c r="BD525" i="6"/>
  <c r="BE525" i="6" s="1"/>
  <c r="BF543" i="6"/>
  <c r="BG543" i="6" s="1"/>
  <c r="BH543" i="6" s="1"/>
  <c r="AP543" i="6"/>
  <c r="BD557" i="6"/>
  <c r="BE557" i="6" s="1"/>
  <c r="BQ560" i="6"/>
  <c r="BS560" i="6" s="1"/>
  <c r="BT560" i="6" s="1"/>
  <c r="BQ563" i="6"/>
  <c r="BD566" i="6"/>
  <c r="BE566" i="6" s="1"/>
  <c r="BD572" i="6"/>
  <c r="BE572" i="6" s="1"/>
  <c r="BF600" i="6"/>
  <c r="BG600" i="6" s="1"/>
  <c r="BH600" i="6" s="1"/>
  <c r="BD622" i="6"/>
  <c r="BE622" i="6" s="1"/>
  <c r="BS187" i="6"/>
  <c r="BT187" i="6" s="1"/>
  <c r="BS260" i="6"/>
  <c r="BT260" i="6" s="1"/>
  <c r="BS330" i="6"/>
  <c r="BT330" i="6" s="1"/>
  <c r="BQ31" i="6"/>
  <c r="BS31" i="6" s="1"/>
  <c r="BT31" i="6" s="1"/>
  <c r="BF34" i="6"/>
  <c r="BG34" i="6" s="1"/>
  <c r="BH34" i="6" s="1"/>
  <c r="BD49" i="6"/>
  <c r="BE49" i="6" s="1"/>
  <c r="BD85" i="6"/>
  <c r="BE85" i="6" s="1"/>
  <c r="BQ90" i="6"/>
  <c r="BS90" i="6" s="1"/>
  <c r="BT90" i="6" s="1"/>
  <c r="BF106" i="6"/>
  <c r="BG106" i="6" s="1"/>
  <c r="BH106" i="6" s="1"/>
  <c r="BD124" i="6"/>
  <c r="BE124" i="6" s="1"/>
  <c r="BD132" i="6"/>
  <c r="BE132" i="6" s="1"/>
  <c r="BD153" i="6"/>
  <c r="BE153" i="6" s="1"/>
  <c r="BF156" i="6"/>
  <c r="BG156" i="6" s="1"/>
  <c r="BH156" i="6" s="1"/>
  <c r="BQ166" i="6"/>
  <c r="BS166" i="6" s="1"/>
  <c r="BT166" i="6" s="1"/>
  <c r="BD174" i="6"/>
  <c r="BE174" i="6" s="1"/>
  <c r="BF185" i="6"/>
  <c r="BG185" i="6" s="1"/>
  <c r="BH185" i="6" s="1"/>
  <c r="BQ195" i="6"/>
  <c r="BS195" i="6" s="1"/>
  <c r="BT195" i="6" s="1"/>
  <c r="BF206" i="6"/>
  <c r="BG206" i="6" s="1"/>
  <c r="BH206" i="6" s="1"/>
  <c r="BF235" i="6"/>
  <c r="BG235" i="6" s="1"/>
  <c r="BH235" i="6" s="1"/>
  <c r="BQ245" i="6"/>
  <c r="BS245" i="6" s="1"/>
  <c r="BT245" i="6" s="1"/>
  <c r="BF256" i="6"/>
  <c r="BG256" i="6" s="1"/>
  <c r="BH256" i="6" s="1"/>
  <c r="BQ266" i="6"/>
  <c r="BS266" i="6" s="1"/>
  <c r="BT266" i="6" s="1"/>
  <c r="BD274" i="6"/>
  <c r="BE274" i="6" s="1"/>
  <c r="BD282" i="6"/>
  <c r="BE282" i="6" s="1"/>
  <c r="BQ295" i="6"/>
  <c r="BF306" i="6"/>
  <c r="BG306" i="6" s="1"/>
  <c r="BH306" i="6" s="1"/>
  <c r="BD324" i="6"/>
  <c r="BE324" i="6" s="1"/>
  <c r="BD332" i="6"/>
  <c r="BE332" i="6" s="1"/>
  <c r="BQ340" i="6"/>
  <c r="BQ348" i="6"/>
  <c r="BS348" i="6" s="1"/>
  <c r="BT348" i="6" s="1"/>
  <c r="BF354" i="6"/>
  <c r="BG354" i="6" s="1"/>
  <c r="BH354" i="6" s="1"/>
  <c r="BD359" i="6"/>
  <c r="BE359" i="6" s="1"/>
  <c r="BQ367" i="6"/>
  <c r="BF392" i="6"/>
  <c r="BG392" i="6" s="1"/>
  <c r="BH392" i="6" s="1"/>
  <c r="BF422" i="6"/>
  <c r="BG422" i="6" s="1"/>
  <c r="BH422" i="6" s="1"/>
  <c r="BQ427" i="6"/>
  <c r="BS427" i="6" s="1"/>
  <c r="BT427" i="6" s="1"/>
  <c r="BD464" i="6"/>
  <c r="BE464" i="6" s="1"/>
  <c r="BF488" i="6"/>
  <c r="BG488" i="6" s="1"/>
  <c r="BH488" i="6" s="1"/>
  <c r="AP488" i="6"/>
  <c r="BF494" i="6"/>
  <c r="BG494" i="6" s="1"/>
  <c r="BH494" i="6" s="1"/>
  <c r="BD517" i="6"/>
  <c r="BE517" i="6" s="1"/>
  <c r="BF523" i="6"/>
  <c r="BG523" i="6" s="1"/>
  <c r="BH523" i="6" s="1"/>
  <c r="AP523" i="6"/>
  <c r="BD540" i="6"/>
  <c r="BE540" i="6" s="1"/>
  <c r="BF558" i="6"/>
  <c r="BG558" i="6" s="1"/>
  <c r="BH558" i="6" s="1"/>
  <c r="AP558" i="6"/>
  <c r="BF579" i="6"/>
  <c r="BG579" i="6" s="1"/>
  <c r="BH579" i="6" s="1"/>
  <c r="AP579" i="6"/>
  <c r="BD588" i="6"/>
  <c r="BE588" i="6" s="1"/>
  <c r="BQ591" i="6"/>
  <c r="BS591" i="6" s="1"/>
  <c r="BT591" i="6" s="1"/>
  <c r="BD603" i="6"/>
  <c r="BE603" i="6" s="1"/>
  <c r="BD633" i="6"/>
  <c r="BE633" i="6" s="1"/>
  <c r="BQ643" i="6"/>
  <c r="BS55" i="6"/>
  <c r="BT55" i="6" s="1"/>
  <c r="BS72" i="6"/>
  <c r="BT72" i="6" s="1"/>
  <c r="BS80" i="6"/>
  <c r="BT80" i="6" s="1"/>
  <c r="BS153" i="6"/>
  <c r="BT153" i="6" s="1"/>
  <c r="BS155" i="6"/>
  <c r="BT155" i="6" s="1"/>
  <c r="BS520" i="6"/>
  <c r="BT520" i="6" s="1"/>
  <c r="BF491" i="6"/>
  <c r="BG491" i="6" s="1"/>
  <c r="BH491" i="6" s="1"/>
  <c r="AP491" i="6"/>
  <c r="BF497" i="6"/>
  <c r="BG497" i="6" s="1"/>
  <c r="BH497" i="6" s="1"/>
  <c r="AP497" i="6"/>
  <c r="BF503" i="6"/>
  <c r="BG503" i="6" s="1"/>
  <c r="BH503" i="6" s="1"/>
  <c r="AP503" i="6"/>
  <c r="BF535" i="6"/>
  <c r="BG535" i="6" s="1"/>
  <c r="BH535" i="6" s="1"/>
  <c r="AP535" i="6"/>
  <c r="BF598" i="6"/>
  <c r="BG598" i="6" s="1"/>
  <c r="BH598" i="6" s="1"/>
  <c r="AP598" i="6"/>
  <c r="BF607" i="6"/>
  <c r="BG607" i="6" s="1"/>
  <c r="BH607" i="6" s="1"/>
  <c r="AP607" i="6"/>
  <c r="BF627" i="6"/>
  <c r="BG627" i="6" s="1"/>
  <c r="BH627" i="6" s="1"/>
  <c r="AP627" i="6"/>
  <c r="BS98" i="6"/>
  <c r="BT98" i="6" s="1"/>
  <c r="BS146" i="6"/>
  <c r="BT146" i="6" s="1"/>
  <c r="BD277" i="6"/>
  <c r="BE277" i="6" s="1"/>
  <c r="BF280" i="6"/>
  <c r="BG280" i="6" s="1"/>
  <c r="BH280" i="6" s="1"/>
  <c r="BQ290" i="6"/>
  <c r="BD298" i="6"/>
  <c r="BE298" i="6" s="1"/>
  <c r="BF301" i="6"/>
  <c r="BG301" i="6" s="1"/>
  <c r="BH301" i="6" s="1"/>
  <c r="BQ311" i="6"/>
  <c r="BS311" i="6" s="1"/>
  <c r="BT311" i="6" s="1"/>
  <c r="BD319" i="6"/>
  <c r="BE319" i="6" s="1"/>
  <c r="BD327" i="6"/>
  <c r="BE327" i="6" s="1"/>
  <c r="BF330" i="6"/>
  <c r="BG330" i="6" s="1"/>
  <c r="BH330" i="6" s="1"/>
  <c r="BD335" i="6"/>
  <c r="BE335" i="6" s="1"/>
  <c r="BF338" i="6"/>
  <c r="BG338" i="6" s="1"/>
  <c r="BH338" i="6" s="1"/>
  <c r="BD343" i="6"/>
  <c r="BE343" i="6" s="1"/>
  <c r="BQ351" i="6"/>
  <c r="BS351" i="6" s="1"/>
  <c r="BT351" i="6" s="1"/>
  <c r="BD362" i="6"/>
  <c r="BE362" i="6" s="1"/>
  <c r="BQ370" i="6"/>
  <c r="BS370" i="6" s="1"/>
  <c r="BT370" i="6" s="1"/>
  <c r="BF376" i="6"/>
  <c r="BG376" i="6" s="1"/>
  <c r="BH376" i="6" s="1"/>
  <c r="AP376" i="6"/>
  <c r="BD389" i="6"/>
  <c r="BE389" i="6" s="1"/>
  <c r="BF395" i="6"/>
  <c r="BG395" i="6" s="1"/>
  <c r="BH395" i="6" s="1"/>
  <c r="AP395" i="6"/>
  <c r="BQ400" i="6"/>
  <c r="BF414" i="6"/>
  <c r="BG414" i="6" s="1"/>
  <c r="BH414" i="6" s="1"/>
  <c r="BQ419" i="6"/>
  <c r="BF453" i="6"/>
  <c r="BG453" i="6" s="1"/>
  <c r="BH453" i="6" s="1"/>
  <c r="AP453" i="6"/>
  <c r="BD467" i="6"/>
  <c r="BE467" i="6" s="1"/>
  <c r="BD485" i="6"/>
  <c r="BE485" i="6" s="1"/>
  <c r="BF512" i="6"/>
  <c r="BG512" i="6" s="1"/>
  <c r="BH512" i="6" s="1"/>
  <c r="AP512" i="6"/>
  <c r="BQ520" i="6"/>
  <c r="BF538" i="6"/>
  <c r="BG538" i="6" s="1"/>
  <c r="BH538" i="6" s="1"/>
  <c r="AP538" i="6"/>
  <c r="BQ549" i="6"/>
  <c r="BD555" i="6"/>
  <c r="BE555" i="6" s="1"/>
  <c r="AP570" i="6"/>
  <c r="BD616" i="6"/>
  <c r="BE616" i="6" s="1"/>
  <c r="BS85" i="6"/>
  <c r="BT85" i="6" s="1"/>
  <c r="BS87" i="6"/>
  <c r="BT87" i="6" s="1"/>
  <c r="BD392" i="6"/>
  <c r="BE392" i="6" s="1"/>
  <c r="BF398" i="6"/>
  <c r="BG398" i="6" s="1"/>
  <c r="BH398" i="6" s="1"/>
  <c r="BD411" i="6"/>
  <c r="BE411" i="6" s="1"/>
  <c r="BF417" i="6"/>
  <c r="BG417" i="6" s="1"/>
  <c r="BH417" i="6" s="1"/>
  <c r="BD422" i="6"/>
  <c r="BE422" i="6" s="1"/>
  <c r="BF428" i="6"/>
  <c r="BG428" i="6" s="1"/>
  <c r="BH428" i="6" s="1"/>
  <c r="AP428" i="6"/>
  <c r="BD433" i="6"/>
  <c r="BE433" i="6" s="1"/>
  <c r="BF459" i="6"/>
  <c r="BG459" i="6" s="1"/>
  <c r="BH459" i="6" s="1"/>
  <c r="BF462" i="6"/>
  <c r="BG462" i="6" s="1"/>
  <c r="BH462" i="6" s="1"/>
  <c r="AP462" i="6"/>
  <c r="BD482" i="6"/>
  <c r="BE482" i="6" s="1"/>
  <c r="BD585" i="6"/>
  <c r="BE585" i="6" s="1"/>
  <c r="BF592" i="6"/>
  <c r="BG592" i="6" s="1"/>
  <c r="BH592" i="6" s="1"/>
  <c r="BD613" i="6"/>
  <c r="BE613" i="6" s="1"/>
  <c r="BS66" i="6"/>
  <c r="BT66" i="6" s="1"/>
  <c r="BQ206" i="6"/>
  <c r="BS206" i="6" s="1"/>
  <c r="BT206" i="6" s="1"/>
  <c r="BD214" i="6"/>
  <c r="BE214" i="6" s="1"/>
  <c r="BD222" i="6"/>
  <c r="BE222" i="6" s="1"/>
  <c r="BF225" i="6"/>
  <c r="BG225" i="6" s="1"/>
  <c r="BH225" i="6" s="1"/>
  <c r="BQ235" i="6"/>
  <c r="BS235" i="6" s="1"/>
  <c r="BT235" i="6" s="1"/>
  <c r="BF246" i="6"/>
  <c r="BG246" i="6" s="1"/>
  <c r="BH246" i="6" s="1"/>
  <c r="BQ256" i="6"/>
  <c r="BS256" i="6" s="1"/>
  <c r="BT256" i="6" s="1"/>
  <c r="BD264" i="6"/>
  <c r="BE264" i="6" s="1"/>
  <c r="BD272" i="6"/>
  <c r="BE272" i="6" s="1"/>
  <c r="BF275" i="6"/>
  <c r="BG275" i="6" s="1"/>
  <c r="BH275" i="6" s="1"/>
  <c r="BQ285" i="6"/>
  <c r="BS285" i="6" s="1"/>
  <c r="BT285" i="6" s="1"/>
  <c r="BD293" i="6"/>
  <c r="BE293" i="6" s="1"/>
  <c r="BF296" i="6"/>
  <c r="BG296" i="6" s="1"/>
  <c r="BH296" i="6" s="1"/>
  <c r="BQ306" i="6"/>
  <c r="BS306" i="6" s="1"/>
  <c r="BT306" i="6" s="1"/>
  <c r="BD314" i="6"/>
  <c r="BE314" i="6" s="1"/>
  <c r="BD322" i="6"/>
  <c r="BE322" i="6" s="1"/>
  <c r="BF325" i="6"/>
  <c r="BG325" i="6" s="1"/>
  <c r="BH325" i="6" s="1"/>
  <c r="BD346" i="6"/>
  <c r="BE346" i="6" s="1"/>
  <c r="BQ354" i="6"/>
  <c r="BS354" i="6" s="1"/>
  <c r="BT354" i="6" s="1"/>
  <c r="BF360" i="6"/>
  <c r="BG360" i="6" s="1"/>
  <c r="BH360" i="6" s="1"/>
  <c r="BD365" i="6"/>
  <c r="BE365" i="6" s="1"/>
  <c r="BF368" i="6"/>
  <c r="BG368" i="6" s="1"/>
  <c r="BH368" i="6" s="1"/>
  <c r="BD373" i="6"/>
  <c r="BE373" i="6" s="1"/>
  <c r="BD425" i="6"/>
  <c r="BE425" i="6" s="1"/>
  <c r="BF456" i="6"/>
  <c r="BG456" i="6" s="1"/>
  <c r="BH456" i="6" s="1"/>
  <c r="AP456" i="6"/>
  <c r="BD497" i="6"/>
  <c r="BE497" i="6" s="1"/>
  <c r="BD500" i="6"/>
  <c r="BE500" i="6" s="1"/>
  <c r="BD509" i="6"/>
  <c r="BE509" i="6" s="1"/>
  <c r="BF515" i="6"/>
  <c r="BG515" i="6" s="1"/>
  <c r="BH515" i="6" s="1"/>
  <c r="AP515" i="6"/>
  <c r="BF521" i="6"/>
  <c r="BG521" i="6" s="1"/>
  <c r="BH521" i="6" s="1"/>
  <c r="BD570" i="6"/>
  <c r="BE570" i="6" s="1"/>
  <c r="AP588" i="6"/>
  <c r="BD610" i="6"/>
  <c r="BE610" i="6" s="1"/>
  <c r="BD644" i="6"/>
  <c r="BE644" i="6" s="1"/>
  <c r="BS51" i="6"/>
  <c r="BT51" i="6" s="1"/>
  <c r="BS95" i="6"/>
  <c r="BT95" i="6" s="1"/>
  <c r="BS169" i="6"/>
  <c r="BT169" i="6" s="1"/>
  <c r="BS269" i="6"/>
  <c r="BT269" i="6" s="1"/>
  <c r="BS287" i="6"/>
  <c r="BT287" i="6" s="1"/>
  <c r="BS324" i="6"/>
  <c r="BT324" i="6" s="1"/>
  <c r="BS336" i="6"/>
  <c r="BT336" i="6" s="1"/>
  <c r="BS379" i="6"/>
  <c r="BT379" i="6" s="1"/>
  <c r="BF465" i="6"/>
  <c r="BG465" i="6" s="1"/>
  <c r="BH465" i="6" s="1"/>
  <c r="AP465" i="6"/>
  <c r="BF473" i="6"/>
  <c r="BG473" i="6" s="1"/>
  <c r="BH473" i="6" s="1"/>
  <c r="AP473" i="6"/>
  <c r="BQ510" i="6"/>
  <c r="BF540" i="6"/>
  <c r="BG540" i="6" s="1"/>
  <c r="BH540" i="6" s="1"/>
  <c r="AP540" i="6"/>
  <c r="BF548" i="6"/>
  <c r="BG548" i="6" s="1"/>
  <c r="BH548" i="6" s="1"/>
  <c r="AP548" i="6"/>
  <c r="BQ589" i="6"/>
  <c r="BS589" i="6" s="1"/>
  <c r="BT589" i="6" s="1"/>
  <c r="BQ592" i="6"/>
  <c r="BS592" i="6" s="1"/>
  <c r="BT592" i="6" s="1"/>
  <c r="BQ630" i="6"/>
  <c r="BF637" i="6"/>
  <c r="BG637" i="6" s="1"/>
  <c r="BH637" i="6" s="1"/>
  <c r="AP637" i="6"/>
  <c r="BS137" i="6"/>
  <c r="BT137" i="6" s="1"/>
  <c r="BS162" i="6"/>
  <c r="BT162" i="6" s="1"/>
  <c r="BS211" i="6"/>
  <c r="BT211" i="6" s="1"/>
  <c r="BD381" i="6"/>
  <c r="BE381" i="6" s="1"/>
  <c r="BQ386" i="6"/>
  <c r="BS386" i="6" s="1"/>
  <c r="BT386" i="6" s="1"/>
  <c r="BF389" i="6"/>
  <c r="BG389" i="6" s="1"/>
  <c r="BH389" i="6" s="1"/>
  <c r="BD404" i="6"/>
  <c r="BE404" i="6" s="1"/>
  <c r="BF407" i="6"/>
  <c r="BG407" i="6" s="1"/>
  <c r="BH407" i="6" s="1"/>
  <c r="BQ409" i="6"/>
  <c r="BD417" i="6"/>
  <c r="BE417" i="6" s="1"/>
  <c r="BF420" i="6"/>
  <c r="BG420" i="6" s="1"/>
  <c r="BH420" i="6" s="1"/>
  <c r="AP420" i="6"/>
  <c r="BD430" i="6"/>
  <c r="BE430" i="6" s="1"/>
  <c r="BF441" i="6"/>
  <c r="BG441" i="6" s="1"/>
  <c r="BH441" i="6" s="1"/>
  <c r="AP441" i="6"/>
  <c r="BF449" i="6"/>
  <c r="BG449" i="6" s="1"/>
  <c r="BH449" i="6" s="1"/>
  <c r="BD454" i="6"/>
  <c r="BE454" i="6" s="1"/>
  <c r="BF457" i="6"/>
  <c r="BG457" i="6" s="1"/>
  <c r="BH457" i="6" s="1"/>
  <c r="BD462" i="6"/>
  <c r="BE462" i="6" s="1"/>
  <c r="BD470" i="6"/>
  <c r="BE470" i="6" s="1"/>
  <c r="BF492" i="6"/>
  <c r="BG492" i="6" s="1"/>
  <c r="BH492" i="6" s="1"/>
  <c r="BF500" i="6"/>
  <c r="BG500" i="6" s="1"/>
  <c r="BH500" i="6" s="1"/>
  <c r="AP500" i="6"/>
  <c r="BF508" i="6"/>
  <c r="BG508" i="6" s="1"/>
  <c r="BH508" i="6" s="1"/>
  <c r="AP508" i="6"/>
  <c r="BQ529" i="6"/>
  <c r="BS529" i="6" s="1"/>
  <c r="BT529" i="6" s="1"/>
  <c r="BQ537" i="6"/>
  <c r="BS537" i="6" s="1"/>
  <c r="BT537" i="6" s="1"/>
  <c r="BQ545" i="6"/>
  <c r="BS545" i="6" s="1"/>
  <c r="BT545" i="6" s="1"/>
  <c r="BF551" i="6"/>
  <c r="BG551" i="6" s="1"/>
  <c r="BH551" i="6" s="1"/>
  <c r="BF559" i="6"/>
  <c r="BG559" i="6" s="1"/>
  <c r="BH559" i="6" s="1"/>
  <c r="BD564" i="6"/>
  <c r="BE564" i="6" s="1"/>
  <c r="BD567" i="6"/>
  <c r="BE567" i="6" s="1"/>
  <c r="BF570" i="6"/>
  <c r="BG570" i="6" s="1"/>
  <c r="BH570" i="6" s="1"/>
  <c r="BQ575" i="6"/>
  <c r="BS575" i="6" s="1"/>
  <c r="BT575" i="6" s="1"/>
  <c r="BQ578" i="6"/>
  <c r="BS578" i="6" s="1"/>
  <c r="BT578" i="6" s="1"/>
  <c r="BF616" i="6"/>
  <c r="BG616" i="6" s="1"/>
  <c r="BH616" i="6" s="1"/>
  <c r="AP616" i="6"/>
  <c r="BF622" i="6"/>
  <c r="BG622" i="6" s="1"/>
  <c r="BH622" i="6" s="1"/>
  <c r="AP622" i="6"/>
  <c r="BS89" i="6"/>
  <c r="BT89" i="6" s="1"/>
  <c r="BS186" i="6"/>
  <c r="BT186" i="6" s="1"/>
  <c r="BS215" i="6"/>
  <c r="BT215" i="6" s="1"/>
  <c r="BS393" i="6"/>
  <c r="BT393" i="6" s="1"/>
  <c r="BD511" i="6"/>
  <c r="BE511" i="6" s="1"/>
  <c r="BS385" i="6"/>
  <c r="BT385" i="6" s="1"/>
  <c r="BD379" i="6"/>
  <c r="BE379" i="6" s="1"/>
  <c r="BF382" i="6"/>
  <c r="BG382" i="6" s="1"/>
  <c r="BH382" i="6" s="1"/>
  <c r="BQ384" i="6"/>
  <c r="BD397" i="6"/>
  <c r="BE397" i="6" s="1"/>
  <c r="BQ402" i="6"/>
  <c r="BS402" i="6" s="1"/>
  <c r="BT402" i="6" s="1"/>
  <c r="BF405" i="6"/>
  <c r="BG405" i="6" s="1"/>
  <c r="BH405" i="6" s="1"/>
  <c r="AP405" i="6"/>
  <c r="BD415" i="6"/>
  <c r="BE415" i="6" s="1"/>
  <c r="BF418" i="6"/>
  <c r="BG418" i="6" s="1"/>
  <c r="BH418" i="6" s="1"/>
  <c r="BF426" i="6"/>
  <c r="BG426" i="6" s="1"/>
  <c r="BH426" i="6" s="1"/>
  <c r="BD436" i="6"/>
  <c r="BE436" i="6" s="1"/>
  <c r="BF439" i="6"/>
  <c r="BG439" i="6" s="1"/>
  <c r="BH439" i="6" s="1"/>
  <c r="BD460" i="6"/>
  <c r="BE460" i="6" s="1"/>
  <c r="BQ484" i="6"/>
  <c r="BS484" i="6" s="1"/>
  <c r="BT484" i="6" s="1"/>
  <c r="BF506" i="6"/>
  <c r="BG506" i="6" s="1"/>
  <c r="BH506" i="6" s="1"/>
  <c r="BD519" i="6"/>
  <c r="BE519" i="6" s="1"/>
  <c r="BD527" i="6"/>
  <c r="BE527" i="6" s="1"/>
  <c r="BD535" i="6"/>
  <c r="BE535" i="6" s="1"/>
  <c r="BD562" i="6"/>
  <c r="BE562" i="6" s="1"/>
  <c r="BF565" i="6"/>
  <c r="BG565" i="6" s="1"/>
  <c r="BH565" i="6" s="1"/>
  <c r="BF568" i="6"/>
  <c r="BG568" i="6" s="1"/>
  <c r="BH568" i="6" s="1"/>
  <c r="AP568" i="6"/>
  <c r="BD573" i="6"/>
  <c r="BE573" i="6" s="1"/>
  <c r="AP604" i="6"/>
  <c r="AP610" i="6"/>
  <c r="AP613" i="6"/>
  <c r="BD631" i="6"/>
  <c r="BE631" i="6" s="1"/>
  <c r="BQ646" i="6"/>
  <c r="BS646" i="6" s="1"/>
  <c r="BT646" i="6" s="1"/>
  <c r="BS104" i="6"/>
  <c r="BT104" i="6" s="1"/>
  <c r="BS425" i="6"/>
  <c r="BT425" i="6" s="1"/>
  <c r="BF466" i="6"/>
  <c r="BG466" i="6" s="1"/>
  <c r="BH466" i="6" s="1"/>
  <c r="BF474" i="6"/>
  <c r="BG474" i="6" s="1"/>
  <c r="BH474" i="6" s="1"/>
  <c r="BD479" i="6"/>
  <c r="BE479" i="6" s="1"/>
  <c r="BF482" i="6"/>
  <c r="BG482" i="6" s="1"/>
  <c r="BH482" i="6" s="1"/>
  <c r="BD487" i="6"/>
  <c r="BE487" i="6" s="1"/>
  <c r="BF490" i="6"/>
  <c r="BG490" i="6" s="1"/>
  <c r="BH490" i="6" s="1"/>
  <c r="AP490" i="6"/>
  <c r="BD495" i="6"/>
  <c r="BE495" i="6" s="1"/>
  <c r="BF498" i="6"/>
  <c r="BG498" i="6" s="1"/>
  <c r="BH498" i="6" s="1"/>
  <c r="AP498" i="6"/>
  <c r="AP516" i="6"/>
  <c r="AP524" i="6"/>
  <c r="AP532" i="6"/>
  <c r="BF541" i="6"/>
  <c r="BG541" i="6" s="1"/>
  <c r="BH541" i="6" s="1"/>
  <c r="AP541" i="6"/>
  <c r="BF549" i="6"/>
  <c r="BG549" i="6" s="1"/>
  <c r="BH549" i="6" s="1"/>
  <c r="BD554" i="6"/>
  <c r="BE554" i="6" s="1"/>
  <c r="BF557" i="6"/>
  <c r="BG557" i="6" s="1"/>
  <c r="BH557" i="6" s="1"/>
  <c r="BD576" i="6"/>
  <c r="BE576" i="6" s="1"/>
  <c r="BF605" i="6"/>
  <c r="BG605" i="6" s="1"/>
  <c r="BH605" i="6" s="1"/>
  <c r="BF608" i="6"/>
  <c r="BG608" i="6" s="1"/>
  <c r="BH608" i="6" s="1"/>
  <c r="AP608" i="6"/>
  <c r="BF617" i="6"/>
  <c r="BG617" i="6" s="1"/>
  <c r="BH617" i="6" s="1"/>
  <c r="BS296" i="6"/>
  <c r="BT296" i="6" s="1"/>
  <c r="BF626" i="6"/>
  <c r="BG626" i="6" s="1"/>
  <c r="BH626" i="6" s="1"/>
  <c r="AP626" i="6"/>
  <c r="BS56" i="6"/>
  <c r="BT56" i="6" s="1"/>
  <c r="BS136" i="6"/>
  <c r="BT136" i="6" s="1"/>
  <c r="BS149" i="6"/>
  <c r="BT149" i="6" s="1"/>
  <c r="BS298" i="6"/>
  <c r="BT298" i="6" s="1"/>
  <c r="BQ387" i="6"/>
  <c r="BS387" i="6" s="1"/>
  <c r="BT387" i="6" s="1"/>
  <c r="BF390" i="6"/>
  <c r="BG390" i="6" s="1"/>
  <c r="BH390" i="6" s="1"/>
  <c r="AP390" i="6"/>
  <c r="BD405" i="6"/>
  <c r="BE405" i="6" s="1"/>
  <c r="BF408" i="6"/>
  <c r="BG408" i="6" s="1"/>
  <c r="BH408" i="6" s="1"/>
  <c r="BQ410" i="6"/>
  <c r="BS410" i="6" s="1"/>
  <c r="BT410" i="6" s="1"/>
  <c r="BQ431" i="6"/>
  <c r="BS431" i="6" s="1"/>
  <c r="BT431" i="6" s="1"/>
  <c r="BD439" i="6"/>
  <c r="BE439" i="6" s="1"/>
  <c r="BD447" i="6"/>
  <c r="BE447" i="6" s="1"/>
  <c r="BD455" i="6"/>
  <c r="BE455" i="6" s="1"/>
  <c r="BF493" i="6"/>
  <c r="BG493" i="6" s="1"/>
  <c r="BH493" i="6" s="1"/>
  <c r="AP493" i="6"/>
  <c r="BQ514" i="6"/>
  <c r="BS514" i="6" s="1"/>
  <c r="BT514" i="6" s="1"/>
  <c r="BQ522" i="6"/>
  <c r="BS522" i="6" s="1"/>
  <c r="BT522" i="6" s="1"/>
  <c r="BQ530" i="6"/>
  <c r="BF544" i="6"/>
  <c r="BG544" i="6" s="1"/>
  <c r="BH544" i="6" s="1"/>
  <c r="BF552" i="6"/>
  <c r="BG552" i="6" s="1"/>
  <c r="BH552" i="6" s="1"/>
  <c r="BF560" i="6"/>
  <c r="BG560" i="6" s="1"/>
  <c r="BH560" i="6" s="1"/>
  <c r="BD565" i="6"/>
  <c r="BE565" i="6" s="1"/>
  <c r="BF577" i="6"/>
  <c r="BG577" i="6" s="1"/>
  <c r="BH577" i="6" s="1"/>
  <c r="BD582" i="6"/>
  <c r="BE582" i="6" s="1"/>
  <c r="BQ599" i="6"/>
  <c r="BS599" i="6" s="1"/>
  <c r="BT599" i="6" s="1"/>
  <c r="BF620" i="6"/>
  <c r="BG620" i="6" s="1"/>
  <c r="BH620" i="6" s="1"/>
  <c r="AP620" i="6"/>
  <c r="BD638" i="6"/>
  <c r="BE638" i="6" s="1"/>
  <c r="BF644" i="6"/>
  <c r="BG644" i="6" s="1"/>
  <c r="BH644" i="6" s="1"/>
  <c r="AP644" i="6"/>
  <c r="BS79" i="6"/>
  <c r="BT79" i="6" s="1"/>
  <c r="BS124" i="6"/>
  <c r="BT124" i="6" s="1"/>
  <c r="BS163" i="6"/>
  <c r="BT163" i="6" s="1"/>
  <c r="BS223" i="6"/>
  <c r="BT223" i="6" s="1"/>
  <c r="BS286" i="6"/>
  <c r="BT286" i="6" s="1"/>
  <c r="BS417" i="6"/>
  <c r="BT417" i="6" s="1"/>
  <c r="BS332" i="6"/>
  <c r="BT332" i="6" s="1"/>
  <c r="BS334" i="6"/>
  <c r="BT334" i="6" s="1"/>
  <c r="BS391" i="6"/>
  <c r="BT391" i="6" s="1"/>
  <c r="BS404" i="6"/>
  <c r="BT404" i="6" s="1"/>
  <c r="BD553" i="6"/>
  <c r="BE553" i="6" s="1"/>
  <c r="BS465" i="6"/>
  <c r="BT465" i="6" s="1"/>
  <c r="BS463" i="6"/>
  <c r="BT463" i="6" s="1"/>
  <c r="BQ625" i="6"/>
  <c r="BD639" i="6"/>
  <c r="BE639" i="6" s="1"/>
  <c r="BS54" i="6"/>
  <c r="BT54" i="6" s="1"/>
  <c r="BS57" i="6"/>
  <c r="BT57" i="6" s="1"/>
  <c r="BS116" i="6"/>
  <c r="BT116" i="6" s="1"/>
  <c r="BS145" i="6"/>
  <c r="BT145" i="6" s="1"/>
  <c r="BQ595" i="6"/>
  <c r="BS595" i="6" s="1"/>
  <c r="BT595" i="6" s="1"/>
  <c r="BD609" i="6"/>
  <c r="BE609" i="6" s="1"/>
  <c r="BD642" i="6"/>
  <c r="BE642" i="6" s="1"/>
  <c r="BS229" i="6"/>
  <c r="BT229" i="6" s="1"/>
  <c r="BS279" i="6"/>
  <c r="BT279" i="6" s="1"/>
  <c r="BS282" i="6"/>
  <c r="BT282" i="6" s="1"/>
  <c r="BS487" i="6"/>
  <c r="BT487" i="6" s="1"/>
  <c r="BD516" i="6"/>
  <c r="BE516" i="6" s="1"/>
  <c r="BD378" i="6"/>
  <c r="BE378" i="6" s="1"/>
  <c r="BD388" i="6"/>
  <c r="BE388" i="6" s="1"/>
  <c r="BD398" i="6"/>
  <c r="BE398" i="6" s="1"/>
  <c r="BD403" i="6"/>
  <c r="BE403" i="6" s="1"/>
  <c r="BF406" i="6"/>
  <c r="BG406" i="6" s="1"/>
  <c r="BH406" i="6" s="1"/>
  <c r="BQ426" i="6"/>
  <c r="BF429" i="6"/>
  <c r="BG429" i="6" s="1"/>
  <c r="BH429" i="6" s="1"/>
  <c r="BQ444" i="6"/>
  <c r="BD452" i="6"/>
  <c r="BE452" i="6" s="1"/>
  <c r="AP455" i="6"/>
  <c r="BQ465" i="6"/>
  <c r="BF484" i="6"/>
  <c r="BG484" i="6" s="1"/>
  <c r="BH484" i="6" s="1"/>
  <c r="BQ494" i="6"/>
  <c r="BS494" i="6" s="1"/>
  <c r="BT494" i="6" s="1"/>
  <c r="BF505" i="6"/>
  <c r="BG505" i="6" s="1"/>
  <c r="BH505" i="6" s="1"/>
  <c r="AP505" i="6"/>
  <c r="BQ515" i="6"/>
  <c r="BS515" i="6" s="1"/>
  <c r="BT515" i="6" s="1"/>
  <c r="BF534" i="6"/>
  <c r="BG534" i="6" s="1"/>
  <c r="BH534" i="6" s="1"/>
  <c r="BQ544" i="6"/>
  <c r="BS544" i="6" s="1"/>
  <c r="BT544" i="6" s="1"/>
  <c r="BD552" i="6"/>
  <c r="BE552" i="6" s="1"/>
  <c r="BF555" i="6"/>
  <c r="BG555" i="6" s="1"/>
  <c r="BH555" i="6" s="1"/>
  <c r="AP555" i="6"/>
  <c r="BQ568" i="6"/>
  <c r="BS568" i="6" s="1"/>
  <c r="BT568" i="6" s="1"/>
  <c r="BD593" i="6"/>
  <c r="BE593" i="6" s="1"/>
  <c r="BQ601" i="6"/>
  <c r="BQ612" i="6"/>
  <c r="BS612" i="6" s="1"/>
  <c r="BT612" i="6" s="1"/>
  <c r="BF618" i="6"/>
  <c r="BG618" i="6" s="1"/>
  <c r="BH618" i="6" s="1"/>
  <c r="AP618" i="6"/>
  <c r="BD623" i="6"/>
  <c r="BE623" i="6" s="1"/>
  <c r="BD634" i="6"/>
  <c r="BE634" i="6" s="1"/>
  <c r="BF640" i="6"/>
  <c r="BG640" i="6" s="1"/>
  <c r="BH640" i="6" s="1"/>
  <c r="BD645" i="6"/>
  <c r="BE645" i="6" s="1"/>
  <c r="BS181" i="6"/>
  <c r="BT181" i="6" s="1"/>
  <c r="BS202" i="6"/>
  <c r="BT202" i="6" s="1"/>
  <c r="BS216" i="6"/>
  <c r="BT216" i="6" s="1"/>
  <c r="BS249" i="6"/>
  <c r="BT249" i="6" s="1"/>
  <c r="BS268" i="6"/>
  <c r="BT268" i="6" s="1"/>
  <c r="BS273" i="6"/>
  <c r="BT273" i="6" s="1"/>
  <c r="BS375" i="6"/>
  <c r="BT375" i="6" s="1"/>
  <c r="BS448" i="6"/>
  <c r="BT448" i="6" s="1"/>
  <c r="BD604" i="6"/>
  <c r="BE604" i="6" s="1"/>
  <c r="BF629" i="6"/>
  <c r="BG629" i="6" s="1"/>
  <c r="BH629" i="6" s="1"/>
  <c r="AP629" i="6"/>
  <c r="BS276" i="6"/>
  <c r="BT276" i="6" s="1"/>
  <c r="BS344" i="6"/>
  <c r="BT344" i="6" s="1"/>
  <c r="BF591" i="6"/>
  <c r="BG591" i="6" s="1"/>
  <c r="BH591" i="6" s="1"/>
  <c r="BQ596" i="6"/>
  <c r="BS596" i="6" s="1"/>
  <c r="BT596" i="6" s="1"/>
  <c r="BF602" i="6"/>
  <c r="BG602" i="6" s="1"/>
  <c r="BH602" i="6" s="1"/>
  <c r="BQ607" i="6"/>
  <c r="BS607" i="6" s="1"/>
  <c r="BT607" i="6" s="1"/>
  <c r="BQ615" i="6"/>
  <c r="BS615" i="6" s="1"/>
  <c r="BT615" i="6" s="1"/>
  <c r="BD618" i="6"/>
  <c r="BE618" i="6" s="1"/>
  <c r="BQ626" i="6"/>
  <c r="BS109" i="6"/>
  <c r="BT109" i="6" s="1"/>
  <c r="BS174" i="6"/>
  <c r="BT174" i="6" s="1"/>
  <c r="BS228" i="6"/>
  <c r="BT228" i="6" s="1"/>
  <c r="BS262" i="6"/>
  <c r="BT262" i="6" s="1"/>
  <c r="BS454" i="6"/>
  <c r="BT454" i="6" s="1"/>
  <c r="BS259" i="6"/>
  <c r="BT259" i="6" s="1"/>
  <c r="BS284" i="6"/>
  <c r="BT284" i="6" s="1"/>
  <c r="BS446" i="6"/>
  <c r="BT446" i="6" s="1"/>
  <c r="BS473" i="6"/>
  <c r="BT473" i="6" s="1"/>
  <c r="BS272" i="6"/>
  <c r="BT272" i="6" s="1"/>
  <c r="BS294" i="6"/>
  <c r="BT294" i="6" s="1"/>
  <c r="BS353" i="6"/>
  <c r="BT353" i="6" s="1"/>
  <c r="BS381" i="6"/>
  <c r="BT381" i="6" s="1"/>
  <c r="BS395" i="6"/>
  <c r="BT395" i="6" s="1"/>
  <c r="BS523" i="6"/>
  <c r="BT523" i="6" s="1"/>
  <c r="BD408" i="6"/>
  <c r="BE408" i="6" s="1"/>
  <c r="BD418" i="6"/>
  <c r="BE418" i="6" s="1"/>
  <c r="BD423" i="6"/>
  <c r="BE423" i="6" s="1"/>
  <c r="BD438" i="6"/>
  <c r="BE438" i="6" s="1"/>
  <c r="BD453" i="6"/>
  <c r="BE453" i="6" s="1"/>
  <c r="BD458" i="6"/>
  <c r="BE458" i="6" s="1"/>
  <c r="BD463" i="6"/>
  <c r="BE463" i="6" s="1"/>
  <c r="BD468" i="6"/>
  <c r="BE468" i="6" s="1"/>
  <c r="BD473" i="6"/>
  <c r="BE473" i="6" s="1"/>
  <c r="BD478" i="6"/>
  <c r="BE478" i="6" s="1"/>
  <c r="BD483" i="6"/>
  <c r="BE483" i="6" s="1"/>
  <c r="BD488" i="6"/>
  <c r="BE488" i="6" s="1"/>
  <c r="BD493" i="6"/>
  <c r="BE493" i="6" s="1"/>
  <c r="BD498" i="6"/>
  <c r="BE498" i="6" s="1"/>
  <c r="BD503" i="6"/>
  <c r="BE503" i="6" s="1"/>
  <c r="BD508" i="6"/>
  <c r="BE508" i="6" s="1"/>
  <c r="BD513" i="6"/>
  <c r="BE513" i="6" s="1"/>
  <c r="BD518" i="6"/>
  <c r="BE518" i="6" s="1"/>
  <c r="BD523" i="6"/>
  <c r="BE523" i="6" s="1"/>
  <c r="BD528" i="6"/>
  <c r="BE528" i="6" s="1"/>
  <c r="BD533" i="6"/>
  <c r="BE533" i="6" s="1"/>
  <c r="BD538" i="6"/>
  <c r="BE538" i="6" s="1"/>
  <c r="BD543" i="6"/>
  <c r="BE543" i="6" s="1"/>
  <c r="BD548" i="6"/>
  <c r="BE548" i="6" s="1"/>
  <c r="BD558" i="6"/>
  <c r="BE558" i="6" s="1"/>
  <c r="BF561" i="6"/>
  <c r="BG561" i="6" s="1"/>
  <c r="BH561" i="6" s="1"/>
  <c r="BQ571" i="6"/>
  <c r="BS571" i="6" s="1"/>
  <c r="BT571" i="6" s="1"/>
  <c r="BD579" i="6"/>
  <c r="BE579" i="6" s="1"/>
  <c r="BD587" i="6"/>
  <c r="BE587" i="6" s="1"/>
  <c r="BD600" i="6"/>
  <c r="BE600" i="6" s="1"/>
  <c r="BD608" i="6"/>
  <c r="BE608" i="6" s="1"/>
  <c r="BF611" i="6"/>
  <c r="BG611" i="6" s="1"/>
  <c r="BH611" i="6" s="1"/>
  <c r="BQ621" i="6"/>
  <c r="BD629" i="6"/>
  <c r="BE629" i="6" s="1"/>
  <c r="BD637" i="6"/>
  <c r="BE637" i="6" s="1"/>
  <c r="BS193" i="6"/>
  <c r="BT193" i="6" s="1"/>
  <c r="BS201" i="6"/>
  <c r="BT201" i="6" s="1"/>
  <c r="BS316" i="6"/>
  <c r="BT316" i="6" s="1"/>
  <c r="BS359" i="6"/>
  <c r="BT359" i="6" s="1"/>
  <c r="BS444" i="6"/>
  <c r="BT444" i="6" s="1"/>
  <c r="BD441" i="6"/>
  <c r="BE441" i="6" s="1"/>
  <c r="BD446" i="6"/>
  <c r="BE446" i="6" s="1"/>
  <c r="BD451" i="6"/>
  <c r="BE451" i="6" s="1"/>
  <c r="BD456" i="6"/>
  <c r="BE456" i="6" s="1"/>
  <c r="BD461" i="6"/>
  <c r="BE461" i="6" s="1"/>
  <c r="BD466" i="6"/>
  <c r="BE466" i="6" s="1"/>
  <c r="BD471" i="6"/>
  <c r="BE471" i="6" s="1"/>
  <c r="BD476" i="6"/>
  <c r="BE476" i="6" s="1"/>
  <c r="BD481" i="6"/>
  <c r="BE481" i="6" s="1"/>
  <c r="BD486" i="6"/>
  <c r="BE486" i="6" s="1"/>
  <c r="BD491" i="6"/>
  <c r="BE491" i="6" s="1"/>
  <c r="BD496" i="6"/>
  <c r="BE496" i="6" s="1"/>
  <c r="BD501" i="6"/>
  <c r="BE501" i="6" s="1"/>
  <c r="BD506" i="6"/>
  <c r="BE506" i="6" s="1"/>
  <c r="BD521" i="6"/>
  <c r="BE521" i="6" s="1"/>
  <c r="BD526" i="6"/>
  <c r="BE526" i="6" s="1"/>
  <c r="BD531" i="6"/>
  <c r="BE531" i="6" s="1"/>
  <c r="BD536" i="6"/>
  <c r="BE536" i="6" s="1"/>
  <c r="BD541" i="6"/>
  <c r="BE541" i="6" s="1"/>
  <c r="BD546" i="6"/>
  <c r="BE546" i="6" s="1"/>
  <c r="BD551" i="6"/>
  <c r="BE551" i="6" s="1"/>
  <c r="BD556" i="6"/>
  <c r="BE556" i="6" s="1"/>
  <c r="BQ561" i="6"/>
  <c r="BD569" i="6"/>
  <c r="BE569" i="6" s="1"/>
  <c r="BD577" i="6"/>
  <c r="BE577" i="6" s="1"/>
  <c r="BD590" i="6"/>
  <c r="BE590" i="6" s="1"/>
  <c r="BD598" i="6"/>
  <c r="BE598" i="6" s="1"/>
  <c r="BF601" i="6"/>
  <c r="BG601" i="6" s="1"/>
  <c r="BH601" i="6" s="1"/>
  <c r="BQ611" i="6"/>
  <c r="BS611" i="6" s="1"/>
  <c r="BT611" i="6" s="1"/>
  <c r="BD619" i="6"/>
  <c r="BE619" i="6" s="1"/>
  <c r="BD627" i="6"/>
  <c r="BE627" i="6" s="1"/>
  <c r="BD640" i="6"/>
  <c r="BE640" i="6" s="1"/>
  <c r="BS105" i="6"/>
  <c r="BT105" i="6" s="1"/>
  <c r="BS144" i="6"/>
  <c r="BT144" i="6" s="1"/>
  <c r="BS148" i="6"/>
  <c r="BT148" i="6" s="1"/>
  <c r="BS208" i="6"/>
  <c r="BT208" i="6" s="1"/>
  <c r="BS253" i="6"/>
  <c r="BT253" i="6" s="1"/>
  <c r="BS367" i="6"/>
  <c r="BT367" i="6" s="1"/>
  <c r="BS384" i="6"/>
  <c r="BT384" i="6" s="1"/>
  <c r="BS422" i="6"/>
  <c r="BT422" i="6" s="1"/>
  <c r="BS518" i="6"/>
  <c r="BT518" i="6" s="1"/>
  <c r="BS107" i="6"/>
  <c r="BT107" i="6" s="1"/>
  <c r="BS396" i="6"/>
  <c r="BT396" i="6" s="1"/>
  <c r="BS161" i="6"/>
  <c r="BT161" i="6" s="1"/>
  <c r="BS180" i="6"/>
  <c r="BT180" i="6" s="1"/>
  <c r="BS232" i="6"/>
  <c r="BT232" i="6" s="1"/>
  <c r="BS339" i="6"/>
  <c r="BT339" i="6" s="1"/>
  <c r="BS485" i="6"/>
  <c r="BT485" i="6" s="1"/>
  <c r="BS577" i="6"/>
  <c r="BT577" i="6" s="1"/>
  <c r="BS302" i="6"/>
  <c r="BT302" i="6" s="1"/>
  <c r="BS224" i="6"/>
  <c r="BT224" i="6" s="1"/>
  <c r="BS270" i="6"/>
  <c r="BT270" i="6" s="1"/>
  <c r="BS290" i="6"/>
  <c r="BT290" i="6" s="1"/>
  <c r="BS397" i="6"/>
  <c r="BT397" i="6" s="1"/>
  <c r="BS450" i="6"/>
  <c r="BT450" i="6" s="1"/>
  <c r="BS303" i="6"/>
  <c r="BT303" i="6" s="1"/>
  <c r="BS318" i="6"/>
  <c r="BT318" i="6" s="1"/>
  <c r="BS219" i="6"/>
  <c r="BT219" i="6" s="1"/>
  <c r="BS220" i="6"/>
  <c r="BT220" i="6" s="1"/>
  <c r="BS246" i="6"/>
  <c r="BT246" i="6" s="1"/>
  <c r="BS293" i="6"/>
  <c r="BT293" i="6" s="1"/>
  <c r="BS274" i="6"/>
  <c r="BT274" i="6" s="1"/>
  <c r="BS288" i="6"/>
  <c r="BT288" i="6" s="1"/>
  <c r="BS299" i="6"/>
  <c r="BT299" i="6" s="1"/>
  <c r="BS309" i="6"/>
  <c r="BT309" i="6" s="1"/>
  <c r="BS471" i="6"/>
  <c r="BT471" i="6" s="1"/>
  <c r="BS177" i="6"/>
  <c r="BT177" i="6" s="1"/>
  <c r="BS314" i="6"/>
  <c r="BT314" i="6" s="1"/>
  <c r="BS440" i="6"/>
  <c r="BT440" i="6" s="1"/>
  <c r="BS295" i="6"/>
  <c r="BT295" i="6" s="1"/>
  <c r="BS510" i="6"/>
  <c r="BT510" i="6" s="1"/>
  <c r="BS341" i="6"/>
  <c r="BT341" i="6" s="1"/>
  <c r="BS392" i="6"/>
  <c r="BT392" i="6" s="1"/>
  <c r="BS542" i="6"/>
  <c r="BT542" i="6" s="1"/>
  <c r="BS472" i="6"/>
  <c r="BT472" i="6" s="1"/>
  <c r="BS255" i="6"/>
  <c r="BT255" i="6" s="1"/>
  <c r="BS383" i="6"/>
  <c r="BT383" i="6" s="1"/>
  <c r="BS632" i="6"/>
  <c r="BT632" i="6" s="1"/>
  <c r="BS415" i="6"/>
  <c r="BT415" i="6" s="1"/>
  <c r="BS525" i="6"/>
  <c r="BT525" i="6" s="1"/>
  <c r="BS328" i="6"/>
  <c r="BT328" i="6" s="1"/>
  <c r="BS554" i="6"/>
  <c r="BT554" i="6" s="1"/>
  <c r="BS322" i="6"/>
  <c r="BT322" i="6" s="1"/>
  <c r="BS349" i="6"/>
  <c r="BT349" i="6" s="1"/>
  <c r="BS466" i="6"/>
  <c r="BT466" i="6" s="1"/>
  <c r="BS507" i="6"/>
  <c r="BT507" i="6" s="1"/>
  <c r="BS416" i="6"/>
  <c r="BT416" i="6" s="1"/>
  <c r="BS278" i="6"/>
  <c r="BT278" i="6" s="1"/>
  <c r="BS340" i="6"/>
  <c r="BT340" i="6" s="1"/>
  <c r="BS400" i="6"/>
  <c r="BT400" i="6" s="1"/>
  <c r="BS429" i="6"/>
  <c r="BT429" i="6" s="1"/>
  <c r="BS501" i="6"/>
  <c r="BT501" i="6" s="1"/>
  <c r="BS567" i="6"/>
  <c r="BT567" i="6" s="1"/>
  <c r="BS618" i="6"/>
  <c r="BT618" i="6" s="1"/>
  <c r="BS481" i="6"/>
  <c r="BT481" i="6" s="1"/>
  <c r="BS497" i="6"/>
  <c r="BT497" i="6" s="1"/>
  <c r="BS377" i="6"/>
  <c r="BT377" i="6" s="1"/>
  <c r="BS403" i="6"/>
  <c r="BT403" i="6" s="1"/>
  <c r="BS409" i="6"/>
  <c r="BT409" i="6" s="1"/>
  <c r="BS453" i="6"/>
  <c r="BT453" i="6" s="1"/>
  <c r="BS491" i="6"/>
  <c r="BT491" i="6" s="1"/>
  <c r="BS364" i="6"/>
  <c r="BT364" i="6" s="1"/>
  <c r="BS573" i="6"/>
  <c r="BT573" i="6" s="1"/>
  <c r="BS628" i="6"/>
  <c r="BT628" i="6" s="1"/>
  <c r="BS436" i="6"/>
  <c r="BT436" i="6" s="1"/>
  <c r="BS521" i="6"/>
  <c r="BT521" i="6" s="1"/>
  <c r="BS541" i="6"/>
  <c r="BT541" i="6" s="1"/>
  <c r="BS610" i="6"/>
  <c r="BT610" i="6" s="1"/>
  <c r="BS407" i="6"/>
  <c r="BT407" i="6" s="1"/>
  <c r="BS419" i="6"/>
  <c r="BT419" i="6" s="1"/>
  <c r="BS426" i="6"/>
  <c r="BT426" i="6" s="1"/>
  <c r="BS513" i="6"/>
  <c r="BT513" i="6" s="1"/>
  <c r="BS457" i="6"/>
  <c r="BT457" i="6" s="1"/>
  <c r="BS527" i="6"/>
  <c r="BT527" i="6" s="1"/>
  <c r="BS549" i="6"/>
  <c r="BT549" i="6" s="1"/>
  <c r="BS389" i="6"/>
  <c r="BT389" i="6" s="1"/>
  <c r="BS474" i="6"/>
  <c r="BT474" i="6" s="1"/>
  <c r="BS552" i="6"/>
  <c r="BT552" i="6" s="1"/>
  <c r="BS345" i="6"/>
  <c r="BT345" i="6" s="1"/>
  <c r="BS365" i="6"/>
  <c r="BT365" i="6" s="1"/>
  <c r="BS418" i="6"/>
  <c r="BT418" i="6" s="1"/>
  <c r="BS486" i="6"/>
  <c r="BT486" i="6" s="1"/>
  <c r="BS478" i="6"/>
  <c r="BT478" i="6" s="1"/>
  <c r="BS493" i="6"/>
  <c r="BT493" i="6" s="1"/>
  <c r="BS490" i="6"/>
  <c r="BT490" i="6" s="1"/>
  <c r="BS547" i="6"/>
  <c r="BT547" i="6" s="1"/>
  <c r="BS561" i="6"/>
  <c r="BT561" i="6" s="1"/>
  <c r="BS565" i="6"/>
  <c r="BT565" i="6" s="1"/>
  <c r="BS616" i="6"/>
  <c r="BT616" i="6" s="1"/>
  <c r="BS483" i="6"/>
  <c r="BT483" i="6" s="1"/>
  <c r="BS492" i="6"/>
  <c r="BT492" i="6" s="1"/>
  <c r="BS526" i="6"/>
  <c r="BT526" i="6" s="1"/>
  <c r="BS428" i="6"/>
  <c r="BT428" i="6" s="1"/>
  <c r="BS625" i="6"/>
  <c r="BT625" i="6" s="1"/>
  <c r="BS405" i="6"/>
  <c r="BT405" i="6" s="1"/>
  <c r="BS421" i="6"/>
  <c r="BT421" i="6" s="1"/>
  <c r="BS447" i="6"/>
  <c r="BT447" i="6" s="1"/>
  <c r="BS546" i="6"/>
  <c r="BT546" i="6" s="1"/>
  <c r="BS626" i="6"/>
  <c r="BT626" i="6" s="1"/>
  <c r="BS638" i="6"/>
  <c r="BT638" i="6" s="1"/>
  <c r="BS411" i="6"/>
  <c r="BT411" i="6" s="1"/>
  <c r="BS462" i="6"/>
  <c r="BT462" i="6" s="1"/>
  <c r="BS488" i="6"/>
  <c r="BT488" i="6" s="1"/>
  <c r="BS498" i="6"/>
  <c r="BT498" i="6" s="1"/>
  <c r="BS634" i="6"/>
  <c r="BT634" i="6" s="1"/>
  <c r="BS460" i="6"/>
  <c r="BT460" i="6" s="1"/>
  <c r="BS519" i="6"/>
  <c r="BT519" i="6" s="1"/>
  <c r="BS536" i="6"/>
  <c r="BT536" i="6" s="1"/>
  <c r="BS543" i="6"/>
  <c r="BT543" i="6" s="1"/>
  <c r="BS570" i="6"/>
  <c r="BT570" i="6" s="1"/>
  <c r="BS458" i="6"/>
  <c r="BT458" i="6" s="1"/>
  <c r="BS502" i="6"/>
  <c r="BT502" i="6" s="1"/>
  <c r="BS620" i="6"/>
  <c r="BT620" i="6" s="1"/>
  <c r="BS621" i="6"/>
  <c r="BT621" i="6" s="1"/>
  <c r="BS643" i="6"/>
  <c r="BT643" i="6" s="1"/>
  <c r="BS582" i="6"/>
  <c r="BT582" i="6" s="1"/>
  <c r="BS461" i="6"/>
  <c r="BT461" i="6" s="1"/>
  <c r="BS644" i="6"/>
  <c r="BT644" i="6" s="1"/>
  <c r="BS572" i="6"/>
  <c r="BT572" i="6" s="1"/>
  <c r="BS629" i="6"/>
  <c r="BT629" i="6" s="1"/>
  <c r="BS584" i="6"/>
  <c r="BT584" i="6" s="1"/>
  <c r="BS530" i="6"/>
  <c r="BT530" i="6" s="1"/>
  <c r="BS617" i="6"/>
  <c r="BT617" i="6" s="1"/>
  <c r="BS563" i="6"/>
  <c r="BT563" i="6" s="1"/>
  <c r="BS636" i="6"/>
  <c r="BT636" i="6" s="1"/>
  <c r="BS477" i="6"/>
  <c r="BT477" i="6" s="1"/>
  <c r="BS496" i="6"/>
  <c r="BT496" i="6" s="1"/>
  <c r="BS556" i="6"/>
  <c r="BT556" i="6" s="1"/>
  <c r="BS630" i="6"/>
  <c r="BT630" i="6" s="1"/>
  <c r="BS598" i="6"/>
  <c r="BT598" i="6" s="1"/>
  <c r="BS602" i="6"/>
  <c r="BT602" i="6" s="1"/>
  <c r="BS593" i="6"/>
  <c r="BT593" i="6" s="1"/>
  <c r="BS557" i="6"/>
  <c r="BT557" i="6" s="1"/>
  <c r="BS559" i="6"/>
  <c r="BT559" i="6" s="1"/>
  <c r="BS613" i="6"/>
  <c r="BT613" i="6" s="1"/>
  <c r="BS601" i="6"/>
  <c r="BT601" i="6" s="1"/>
  <c r="BS588" i="6"/>
  <c r="BT588" i="6" s="1"/>
  <c r="U14" i="6" a="1"/>
  <c r="BL41" i="6"/>
  <c r="BL69" i="6"/>
  <c r="BL146" i="6"/>
  <c r="BL287" i="6"/>
  <c r="BL369" i="6"/>
  <c r="BL251" i="6"/>
  <c r="BL241" i="6"/>
  <c r="BL372" i="6"/>
  <c r="BL489" i="6"/>
  <c r="BL357" i="6"/>
  <c r="BL501" i="6"/>
  <c r="BL577" i="6"/>
  <c r="BL533" i="6"/>
  <c r="BL561" i="6"/>
  <c r="BL80" i="6"/>
  <c r="BL227" i="6"/>
  <c r="BL206" i="6"/>
  <c r="BL68" i="6"/>
  <c r="BL459" i="6"/>
  <c r="BL443" i="6"/>
  <c r="BL190" i="6"/>
  <c r="BL470" i="6"/>
  <c r="BL336" i="6"/>
  <c r="BL464" i="6"/>
  <c r="BL560" i="6"/>
  <c r="AO23" i="6" a="1"/>
  <c r="BL503" i="6"/>
  <c r="BL108" i="6"/>
  <c r="BL163" i="6"/>
  <c r="BL456" i="6"/>
  <c r="BL499" i="6"/>
  <c r="BL351" i="6"/>
  <c r="BL589" i="6"/>
  <c r="BL468" i="6"/>
  <c r="BL88" i="6"/>
  <c r="BL259" i="6"/>
  <c r="BL360" i="6"/>
  <c r="BL598" i="6"/>
  <c r="BL94" i="6"/>
  <c r="BL222" i="6"/>
  <c r="BL518" i="6"/>
  <c r="BL474" i="6"/>
  <c r="BL292" i="6"/>
  <c r="BL599" i="6"/>
  <c r="BL109" i="6"/>
  <c r="BL295" i="6"/>
  <c r="BL526" i="6"/>
  <c r="BL103" i="6"/>
  <c r="BL569" i="6"/>
  <c r="BL377" i="6"/>
  <c r="BL632" i="6"/>
  <c r="BL124" i="6"/>
  <c r="BL197" i="6"/>
  <c r="BL436" i="6"/>
  <c r="BL64" i="6"/>
  <c r="BL414" i="6"/>
  <c r="BL504" i="6"/>
  <c r="BL344" i="6"/>
  <c r="BL455" i="6"/>
  <c r="BL594" i="6"/>
  <c r="BL35" i="6"/>
  <c r="BL105" i="6"/>
  <c r="BL236" i="6"/>
  <c r="BL460" i="6"/>
  <c r="BL545" i="6"/>
  <c r="BL315" i="6"/>
  <c r="BL445" i="6"/>
  <c r="BL312" i="6"/>
  <c r="BL476" i="6"/>
  <c r="BL512" i="6"/>
  <c r="BL628" i="6"/>
  <c r="BL183" i="6"/>
  <c r="BL97" i="6"/>
  <c r="BL74" i="6"/>
  <c r="BL208" i="6"/>
  <c r="BL382" i="6"/>
  <c r="BL373" i="6"/>
  <c r="BL268" i="6"/>
  <c r="BL299" i="6"/>
  <c r="BL415" i="6"/>
  <c r="BL494" i="6"/>
  <c r="BL362" i="6"/>
  <c r="BL523" i="6"/>
  <c r="BL430" i="6"/>
  <c r="BL563" i="6"/>
  <c r="BL571" i="6"/>
  <c r="BL186" i="6"/>
  <c r="BL155" i="6"/>
  <c r="BL84" i="6"/>
  <c r="BL210" i="6"/>
  <c r="BL77" i="6"/>
  <c r="BL245" i="6"/>
  <c r="BL184" i="6"/>
  <c r="BL223" i="6"/>
  <c r="BL358" i="6"/>
  <c r="BL257" i="6"/>
  <c r="BL150" i="6"/>
  <c r="BL399" i="6"/>
  <c r="BL426" i="6"/>
  <c r="BL543" i="6"/>
  <c r="BL361" i="6"/>
  <c r="BL509" i="6"/>
  <c r="BL45" i="6"/>
  <c r="BL520" i="6"/>
  <c r="BL75" i="6"/>
  <c r="BL431" i="6"/>
  <c r="BL620" i="6"/>
  <c r="BL168" i="6"/>
  <c r="BL335" i="6"/>
  <c r="BL531" i="6"/>
  <c r="BL106" i="6"/>
  <c r="BL323" i="6"/>
  <c r="BL122" i="6"/>
  <c r="BL579" i="6"/>
  <c r="BL86" i="6"/>
  <c r="BL339" i="6"/>
  <c r="BL296" i="6"/>
  <c r="BL552" i="6"/>
  <c r="BL338" i="6"/>
  <c r="BL553" i="6"/>
  <c r="BL147" i="6"/>
  <c r="BL304" i="6"/>
  <c r="BL225" i="6"/>
  <c r="BL247" i="6"/>
  <c r="BL397" i="6"/>
  <c r="BL611" i="6"/>
  <c r="BL49" i="6"/>
  <c r="BL26" i="6"/>
  <c r="BL343" i="6"/>
  <c r="BL89" i="6"/>
  <c r="BL386" i="6"/>
  <c r="BL37" i="6"/>
  <c r="BL525" i="6"/>
  <c r="BL196" i="6"/>
  <c r="BL55" i="6"/>
  <c r="BL364" i="6"/>
  <c r="BL76" i="6"/>
  <c r="BL557" i="6"/>
  <c r="BL554" i="6"/>
  <c r="BL502" i="6"/>
  <c r="BL48" i="6"/>
  <c r="BL508" i="6"/>
  <c r="BL475" i="6"/>
  <c r="BL519" i="6"/>
  <c r="BL610" i="6"/>
  <c r="BL73" i="6"/>
  <c r="BL279" i="6"/>
  <c r="BL337" i="6"/>
  <c r="BL171" i="6"/>
  <c r="BL640" i="6"/>
  <c r="BL126" i="6"/>
  <c r="BL144" i="6"/>
  <c r="BL156" i="6"/>
  <c r="BL400" i="6"/>
  <c r="BL195" i="6"/>
  <c r="BL317" i="6"/>
  <c r="BL24" i="6"/>
  <c r="BL283" i="6"/>
  <c r="BL522" i="6"/>
  <c r="BL521" i="6"/>
  <c r="BL562" i="6"/>
  <c r="BL376" i="6"/>
  <c r="BL558" i="6"/>
  <c r="BL444" i="6"/>
  <c r="BL527" i="6"/>
  <c r="BL627" i="6"/>
  <c r="BL138" i="6"/>
  <c r="BL127" i="6"/>
  <c r="BL318" i="6"/>
  <c r="BL92" i="6"/>
  <c r="BL272" i="6"/>
  <c r="BL228" i="6"/>
  <c r="BL169" i="6"/>
  <c r="BL332" i="6"/>
  <c r="BL166" i="6"/>
  <c r="BL409" i="6"/>
  <c r="BL407" i="6"/>
  <c r="BL592" i="6"/>
  <c r="BL631" i="6"/>
  <c r="BL584" i="6"/>
  <c r="BL600" i="6"/>
  <c r="BL617" i="6"/>
  <c r="BL340" i="6"/>
  <c r="BL403" i="6"/>
  <c r="BL173" i="6"/>
  <c r="BL565" i="6"/>
  <c r="BL302" i="6"/>
  <c r="BL449" i="6"/>
  <c r="BL293" i="6"/>
  <c r="BL194" i="6"/>
  <c r="BL135" i="6"/>
  <c r="BL367" i="6"/>
  <c r="BL564" i="6"/>
  <c r="BL601" i="6"/>
  <c r="BL271" i="6"/>
  <c r="BL394" i="6"/>
  <c r="BL573" i="6"/>
  <c r="BL29" i="6"/>
  <c r="BL215" i="6"/>
  <c r="BL591" i="6"/>
  <c r="BL608" i="6"/>
  <c r="BL85" i="6"/>
  <c r="BL65" i="6"/>
  <c r="BL101" i="6"/>
  <c r="BL495" i="6"/>
  <c r="BL480" i="6"/>
  <c r="BL25" i="6"/>
  <c r="BL416" i="6"/>
  <c r="BL506" i="6"/>
  <c r="BL277" i="6"/>
  <c r="BL120" i="6"/>
  <c r="BL588" i="6"/>
  <c r="BL149" i="6"/>
  <c r="BL310" i="6"/>
  <c r="BL258" i="6"/>
  <c r="BL478" i="6"/>
  <c r="BL524" i="6"/>
  <c r="BL410" i="6"/>
  <c r="BL117" i="6"/>
  <c r="BL633" i="6"/>
  <c r="BL645" i="6"/>
  <c r="BL539" i="6"/>
  <c r="BL42" i="6"/>
  <c r="BL614" i="6"/>
  <c r="BL421" i="6"/>
  <c r="BL603" i="6"/>
  <c r="BL114" i="6"/>
  <c r="BL452" i="6"/>
  <c r="BL435" i="6"/>
  <c r="BL129" i="6"/>
  <c r="BL544" i="6"/>
  <c r="BL417" i="6"/>
  <c r="BL488" i="6"/>
  <c r="BL341" i="6"/>
  <c r="BL500" i="6"/>
  <c r="BL139" i="6"/>
  <c r="BL273" i="6"/>
  <c r="BL511" i="6"/>
  <c r="BL288" i="6"/>
  <c r="BL137" i="6"/>
  <c r="BL125" i="6"/>
  <c r="BL160" i="6"/>
  <c r="BL192" i="6"/>
  <c r="BL270" i="6"/>
  <c r="BL390" i="6"/>
  <c r="BL28" i="6"/>
  <c r="BL307" i="6"/>
  <c r="BL321" i="6"/>
  <c r="BL412" i="6"/>
  <c r="BL566" i="6"/>
  <c r="BL396" i="6"/>
  <c r="BL437" i="6"/>
  <c r="BL463" i="6"/>
  <c r="BL535" i="6"/>
  <c r="BL643" i="6"/>
  <c r="BL67" i="6"/>
  <c r="BL116" i="6"/>
  <c r="BL131" i="6"/>
  <c r="BL161" i="6"/>
  <c r="BL411" i="6"/>
  <c r="BL305" i="6"/>
  <c r="BL30" i="6"/>
  <c r="BL439" i="6"/>
  <c r="BL300" i="6"/>
  <c r="BL71" i="6"/>
  <c r="BL187" i="6"/>
  <c r="BL349" i="6"/>
  <c r="BL182" i="6"/>
  <c r="BL428" i="6"/>
  <c r="BL605" i="6"/>
  <c r="BL646" i="6"/>
  <c r="BL619" i="6"/>
  <c r="BL498" i="6"/>
  <c r="BL52" i="6"/>
  <c r="BL402" i="6"/>
  <c r="BL320" i="6"/>
  <c r="BL568" i="6"/>
  <c r="BL96" i="6"/>
  <c r="BL260" i="6"/>
  <c r="BL587" i="6"/>
  <c r="BL34" i="6"/>
  <c r="BL110" i="6"/>
  <c r="BL406" i="6"/>
  <c r="BL214" i="6"/>
  <c r="BL329" i="6"/>
  <c r="BL542" i="6"/>
  <c r="BL107" i="6"/>
  <c r="BL581" i="6"/>
  <c r="BL224" i="6"/>
  <c r="BL487" i="6"/>
  <c r="BL61" i="6"/>
  <c r="BL175" i="6"/>
  <c r="BL635" i="6"/>
  <c r="BL63" i="6"/>
  <c r="BL347" i="6"/>
  <c r="BL181" i="6"/>
  <c r="BL556" i="6"/>
  <c r="BL111" i="6"/>
  <c r="BL393" i="6"/>
  <c r="BL574" i="6"/>
  <c r="BL212" i="6"/>
  <c r="BL427" i="6"/>
  <c r="BL32" i="6"/>
  <c r="BL264" i="6"/>
  <c r="BL188" i="6"/>
  <c r="BL244" i="6"/>
  <c r="BL490" i="6"/>
  <c r="BL230" i="6"/>
  <c r="BL265" i="6"/>
  <c r="BL485" i="6"/>
  <c r="BL235" i="6"/>
  <c r="BL250" i="6"/>
  <c r="BL334" i="6"/>
  <c r="BL352" i="6"/>
  <c r="BL388" i="6"/>
  <c r="BL81" i="6"/>
  <c r="BL145" i="6"/>
  <c r="BL136" i="6"/>
  <c r="BL432" i="6"/>
  <c r="BL217" i="6"/>
  <c r="BL278" i="6"/>
  <c r="BL38" i="6"/>
  <c r="BL193" i="6"/>
  <c r="BL384" i="6"/>
  <c r="BL454" i="6"/>
  <c r="BL457" i="6"/>
  <c r="BL450" i="6"/>
  <c r="BL510" i="6"/>
  <c r="BL492" i="6"/>
  <c r="BL567" i="6"/>
  <c r="BL582" i="6"/>
  <c r="BL266" i="6"/>
  <c r="BL189" i="6"/>
  <c r="BL152" i="6"/>
  <c r="BL153" i="6"/>
  <c r="BL285" i="6"/>
  <c r="BL177" i="6"/>
  <c r="BL33" i="6"/>
  <c r="BL308" i="6"/>
  <c r="BL87" i="6"/>
  <c r="BL213" i="6"/>
  <c r="BL366" i="6"/>
  <c r="BL198" i="6"/>
  <c r="BL324" i="6"/>
  <c r="BL612" i="6"/>
  <c r="BL383" i="6"/>
  <c r="BL639" i="6"/>
  <c r="BL613" i="6"/>
  <c r="BL621" i="6"/>
  <c r="BL580" i="6"/>
  <c r="BL231" i="6"/>
  <c r="BL330" i="6"/>
  <c r="BL375" i="6"/>
  <c r="BL327" i="6"/>
  <c r="BL559" i="6"/>
  <c r="BL609" i="6"/>
  <c r="BL294" i="6"/>
  <c r="BL174" i="6"/>
  <c r="BL162" i="6"/>
  <c r="BL59" i="6"/>
  <c r="BL424" i="6"/>
  <c r="BL90" i="6"/>
  <c r="BL314" i="6"/>
  <c r="BL516" i="6"/>
  <c r="BL624" i="6"/>
  <c r="BL350" i="6"/>
  <c r="BL473" i="6"/>
  <c r="BL637" i="6"/>
  <c r="BL140" i="6"/>
  <c r="BL297" i="6"/>
  <c r="BL429" i="6"/>
  <c r="BL481" i="6"/>
  <c r="BL113" i="6"/>
  <c r="BL242" i="6"/>
  <c r="BL39" i="6"/>
  <c r="BL534" i="6"/>
  <c r="BL374" i="6"/>
  <c r="BL433" i="6"/>
  <c r="BL636" i="6"/>
  <c r="BL40" i="6"/>
  <c r="BL578" i="6"/>
  <c r="BL36" i="6"/>
  <c r="BL263" i="6"/>
  <c r="BL575" i="6"/>
  <c r="BL79" i="6"/>
  <c r="BL170" i="6"/>
  <c r="BL269" i="6"/>
  <c r="BL623" i="6"/>
  <c r="BL232" i="6"/>
  <c r="BL205" i="6"/>
  <c r="BL303" i="6"/>
  <c r="BL47" i="6"/>
  <c r="BL248" i="6"/>
  <c r="BL486" i="6"/>
  <c r="BL462" i="6"/>
  <c r="BL555" i="6"/>
  <c r="BL191" i="6"/>
  <c r="BL148" i="6"/>
  <c r="BL458" i="6"/>
  <c r="BL507" i="6"/>
  <c r="BL311" i="6"/>
  <c r="BL291" i="6"/>
  <c r="BL54" i="6"/>
  <c r="BL216" i="6"/>
  <c r="BL404" i="6"/>
  <c r="BL515" i="6"/>
  <c r="BL419" i="6"/>
  <c r="BL466" i="6"/>
  <c r="BL517" i="6"/>
  <c r="BL528" i="6"/>
  <c r="BL576" i="6"/>
  <c r="BL626" i="6"/>
  <c r="BL31" i="6"/>
  <c r="BL62" i="6"/>
  <c r="BL151" i="6"/>
  <c r="BL389" i="6"/>
  <c r="BL408" i="6"/>
  <c r="BL99" i="6"/>
  <c r="BL123" i="6"/>
  <c r="BL204" i="6"/>
  <c r="BL239" i="6"/>
  <c r="BL447" i="6"/>
  <c r="BL514" i="6"/>
  <c r="BL141" i="6"/>
  <c r="BL289" i="6"/>
  <c r="BL405" i="6"/>
  <c r="BL262" i="6"/>
  <c r="BL316" i="6"/>
  <c r="BL27" i="6"/>
  <c r="BL142" i="6"/>
  <c r="BL622" i="6"/>
  <c r="BL607" i="6"/>
  <c r="BL497" i="6"/>
  <c r="BL618" i="6"/>
  <c r="BL378" i="6"/>
  <c r="BL93" i="6"/>
  <c r="BL201" i="6"/>
  <c r="BL246" i="6"/>
  <c r="BL540" i="6"/>
  <c r="BL642" i="6"/>
  <c r="BL164" i="6"/>
  <c r="BL95" i="6"/>
  <c r="BL482" i="6"/>
  <c r="BL58" i="6"/>
  <c r="BL275" i="6"/>
  <c r="BL596" i="6"/>
  <c r="BL209" i="6"/>
  <c r="BL333" i="6"/>
  <c r="BL604" i="6"/>
  <c r="BL60" i="6"/>
  <c r="BL363" i="6"/>
  <c r="BL590" i="6"/>
  <c r="BL328" i="6"/>
  <c r="BL616" i="6"/>
  <c r="BL274" i="6"/>
  <c r="BL309" i="6"/>
  <c r="BL465" i="6"/>
  <c r="BL422" i="6"/>
  <c r="BL237" i="6"/>
  <c r="BL176" i="6"/>
  <c r="BL172" i="6"/>
  <c r="BL356" i="6"/>
  <c r="BL70" i="6"/>
  <c r="BL233" i="6"/>
  <c r="BL243" i="6"/>
  <c r="BL461" i="6"/>
  <c r="BL425" i="6"/>
  <c r="BL472" i="6"/>
  <c r="BL541" i="6"/>
  <c r="BL529" i="6"/>
  <c r="BL602" i="6"/>
  <c r="BL630" i="6"/>
  <c r="BL121" i="6"/>
  <c r="BL167" i="6"/>
  <c r="BL178" i="6"/>
  <c r="BL78" i="6"/>
  <c r="BL154" i="6"/>
  <c r="BL548" i="6"/>
  <c r="BL118" i="6"/>
  <c r="BL128" i="6"/>
  <c r="BL345" i="6"/>
  <c r="BL240" i="6"/>
  <c r="BL322" i="6"/>
  <c r="BL391" i="6"/>
  <c r="BL413" i="6"/>
  <c r="BL395" i="6"/>
  <c r="BL586" i="6"/>
  <c r="BL570" i="6"/>
  <c r="BL583" i="6"/>
  <c r="BL159" i="6"/>
  <c r="BL379" i="6"/>
  <c r="BL387" i="6"/>
  <c r="BL284" i="6"/>
  <c r="BL199" i="6"/>
  <c r="BL179" i="6"/>
  <c r="BL420" i="6"/>
  <c r="BL133" i="6"/>
  <c r="BL255" i="6"/>
  <c r="BL254" i="6"/>
  <c r="BL469" i="6"/>
  <c r="BL513" i="6"/>
  <c r="BL491" i="6"/>
  <c r="BL638" i="6"/>
  <c r="BL530" i="6"/>
  <c r="BL537" i="6"/>
  <c r="BL585" i="6"/>
  <c r="BL82" i="6"/>
  <c r="BL112" i="6"/>
  <c r="BL165" i="6"/>
  <c r="BL218" i="6"/>
  <c r="BL102" i="6"/>
  <c r="BL185" i="6"/>
  <c r="BL359" i="6"/>
  <c r="BL51" i="6"/>
  <c r="BL226" i="6"/>
  <c r="BL253" i="6"/>
  <c r="BL392" i="6"/>
  <c r="BL319" i="6"/>
  <c r="BL440" i="6"/>
  <c r="BL368" i="6"/>
  <c r="BL434" i="6"/>
  <c r="BL644" i="6"/>
  <c r="BL597" i="6"/>
  <c r="BL301" i="6"/>
  <c r="BL57" i="6"/>
  <c r="BL306" i="6"/>
  <c r="BL72" i="6"/>
  <c r="BL453" i="6"/>
  <c r="BL355" i="6"/>
  <c r="BL401" i="6"/>
  <c r="BL346" i="6"/>
  <c r="BL342" i="6"/>
  <c r="BL438" i="6"/>
  <c r="BL496" i="6"/>
  <c r="BL493" i="6"/>
  <c r="BL532" i="6"/>
  <c r="BL538" i="6"/>
  <c r="BL593" i="6"/>
  <c r="BL46" i="6"/>
  <c r="BL252" i="6"/>
  <c r="BL281" i="6"/>
  <c r="BL371" i="6"/>
  <c r="BL203" i="6"/>
  <c r="BL200" i="6"/>
  <c r="BL180" i="6"/>
  <c r="BL83" i="6"/>
  <c r="BL286" i="6"/>
  <c r="BL43" i="6"/>
  <c r="BL115" i="6"/>
  <c r="BL348" i="6"/>
  <c r="BL448" i="6"/>
  <c r="BL385" i="6"/>
  <c r="BL451" i="6"/>
  <c r="BL641" i="6"/>
  <c r="BL53" i="6"/>
  <c r="BL479" i="6"/>
  <c r="BL132" i="6"/>
  <c r="BL229" i="6"/>
  <c r="BL381" i="6"/>
  <c r="BL66" i="6"/>
  <c r="BL261" i="6"/>
  <c r="BL219" i="6"/>
  <c r="BL331" i="6"/>
  <c r="BL625" i="6"/>
  <c r="BL238" i="6"/>
  <c r="BL143" i="6"/>
  <c r="BL423" i="6"/>
  <c r="BL91" i="6"/>
  <c r="BL595" i="6"/>
  <c r="BL276" i="6"/>
  <c r="BL550" i="6"/>
  <c r="BL157" i="6"/>
  <c r="BL325" i="6"/>
  <c r="BL442" i="6"/>
  <c r="BL551" i="6"/>
  <c r="BL353" i="6"/>
  <c r="BL326" i="6"/>
  <c r="BL267" i="6"/>
  <c r="BL549" i="6"/>
  <c r="BL249" i="6"/>
  <c r="BL418" i="6"/>
  <c r="BL615" i="6"/>
  <c r="BL256" i="6"/>
  <c r="BL483" i="6"/>
  <c r="BL207" i="6"/>
  <c r="BL572" i="6"/>
  <c r="BL202" i="6"/>
  <c r="BL471" i="6"/>
  <c r="BL536" i="6"/>
  <c r="BL398" i="6"/>
  <c r="BL634" i="6"/>
  <c r="BL365" i="6"/>
  <c r="BL446" i="6"/>
  <c r="BL280" i="6"/>
  <c r="BL370" i="6"/>
  <c r="BL547" i="6"/>
  <c r="BL220" i="6"/>
  <c r="BL158" i="6"/>
  <c r="BL98" i="6"/>
  <c r="BL290" i="6"/>
  <c r="BL298" i="6"/>
  <c r="BL441" i="6"/>
  <c r="BL56" i="6"/>
  <c r="BL50" i="6"/>
  <c r="BL100" i="6"/>
  <c r="BL234" i="6"/>
  <c r="BL221" i="6"/>
  <c r="BL282" i="6"/>
  <c r="BL104" i="6"/>
  <c r="BL313" i="6"/>
  <c r="BL354" i="6"/>
  <c r="BL380" i="6"/>
  <c r="BL467" i="6"/>
  <c r="BL477" i="6"/>
  <c r="BL546" i="6"/>
  <c r="BL505" i="6"/>
  <c r="BL606" i="6"/>
  <c r="BL629" i="6"/>
  <c r="BL134" i="6"/>
  <c r="BL44" i="6"/>
  <c r="BL211" i="6"/>
  <c r="BL119" i="6"/>
  <c r="BL484" i="6"/>
  <c r="BL130" i="6"/>
  <c r="BM130" i="6" l="1"/>
  <c r="BM484" i="6"/>
  <c r="BM119" i="6"/>
  <c r="BM211" i="6"/>
  <c r="BM44" i="6"/>
  <c r="BM134" i="6"/>
  <c r="BM629" i="6"/>
  <c r="BM606" i="6"/>
  <c r="BM505" i="6"/>
  <c r="BM546" i="6"/>
  <c r="BM477" i="6"/>
  <c r="BM467" i="6"/>
  <c r="BM380" i="6"/>
  <c r="BM354" i="6"/>
  <c r="BM313" i="6"/>
  <c r="BM104" i="6"/>
  <c r="BM282" i="6"/>
  <c r="BM221" i="6"/>
  <c r="BM234" i="6"/>
  <c r="BM100" i="6"/>
  <c r="BM50" i="6"/>
  <c r="BM56" i="6"/>
  <c r="BM441" i="6"/>
  <c r="BM298" i="6"/>
  <c r="BM290" i="6"/>
  <c r="BM98" i="6"/>
  <c r="BM158" i="6"/>
  <c r="BM220" i="6"/>
  <c r="BM547" i="6"/>
  <c r="BM370" i="6"/>
  <c r="BM280" i="6"/>
  <c r="BM446" i="6"/>
  <c r="BM365" i="6"/>
  <c r="BM634" i="6"/>
  <c r="BM398" i="6"/>
  <c r="BM536" i="6"/>
  <c r="BM471" i="6"/>
  <c r="BM202" i="6"/>
  <c r="BM572" i="6"/>
  <c r="BM207" i="6"/>
  <c r="BM483" i="6"/>
  <c r="BM256" i="6"/>
  <c r="BM615" i="6"/>
  <c r="BM418" i="6"/>
  <c r="BM249" i="6"/>
  <c r="BM549" i="6"/>
  <c r="BM267" i="6"/>
  <c r="BM326" i="6"/>
  <c r="BM353" i="6"/>
  <c r="BM551" i="6"/>
  <c r="BM442" i="6"/>
  <c r="BM325" i="6"/>
  <c r="BM157" i="6"/>
  <c r="BM550" i="6"/>
  <c r="BM276" i="6"/>
  <c r="BM595" i="6"/>
  <c r="BM91" i="6"/>
  <c r="BM423" i="6"/>
  <c r="BM143" i="6"/>
  <c r="BM238" i="6"/>
  <c r="BM625" i="6"/>
  <c r="BM331" i="6"/>
  <c r="BM219" i="6"/>
  <c r="BM261" i="6"/>
  <c r="BM66" i="6"/>
  <c r="BM381" i="6"/>
  <c r="BM229" i="6"/>
  <c r="BM132" i="6"/>
  <c r="BM479" i="6"/>
  <c r="BM53" i="6"/>
  <c r="BM641" i="6"/>
  <c r="BM451" i="6"/>
  <c r="BM385" i="6"/>
  <c r="BM448" i="6"/>
  <c r="BM348" i="6"/>
  <c r="BM115" i="6"/>
  <c r="BM43" i="6"/>
  <c r="BM286" i="6"/>
  <c r="BM83" i="6"/>
  <c r="BM180" i="6"/>
  <c r="BM200" i="6"/>
  <c r="BM203" i="6"/>
  <c r="BM371" i="6"/>
  <c r="BM281" i="6"/>
  <c r="BM252" i="6"/>
  <c r="BM46" i="6"/>
  <c r="BM593" i="6"/>
  <c r="BM538" i="6"/>
  <c r="BM532" i="6"/>
  <c r="BM493" i="6"/>
  <c r="BM496" i="6"/>
  <c r="BM438" i="6"/>
  <c r="BM342" i="6"/>
  <c r="BM346" i="6"/>
  <c r="BM401" i="6"/>
  <c r="BM355" i="6"/>
  <c r="BM453" i="6"/>
  <c r="BM72" i="6"/>
  <c r="BM306" i="6"/>
  <c r="BM57" i="6"/>
  <c r="BM301" i="6"/>
  <c r="BM597" i="6"/>
  <c r="BM644" i="6"/>
  <c r="BM434" i="6"/>
  <c r="BM368" i="6"/>
  <c r="BM440" i="6"/>
  <c r="BM319" i="6"/>
  <c r="BM392" i="6"/>
  <c r="BM253" i="6"/>
  <c r="BM226" i="6"/>
  <c r="BM51" i="6"/>
  <c r="BM359" i="6"/>
  <c r="BM185" i="6"/>
  <c r="BM102" i="6"/>
  <c r="BM218" i="6"/>
  <c r="BM165" i="6"/>
  <c r="BM112" i="6"/>
  <c r="BM82" i="6"/>
  <c r="BM585" i="6"/>
  <c r="BM537" i="6"/>
  <c r="BM530" i="6"/>
  <c r="BM638" i="6"/>
  <c r="BM491" i="6"/>
  <c r="BM513" i="6"/>
  <c r="BM469" i="6"/>
  <c r="BM254" i="6"/>
  <c r="BM255" i="6"/>
  <c r="BM133" i="6"/>
  <c r="BM420" i="6"/>
  <c r="BM179" i="6"/>
  <c r="BM199" i="6"/>
  <c r="BM284" i="6"/>
  <c r="BM387" i="6"/>
  <c r="BM379" i="6"/>
  <c r="BM159" i="6"/>
  <c r="BM583" i="6"/>
  <c r="BM570" i="6"/>
  <c r="BM586" i="6"/>
  <c r="BM395" i="6"/>
  <c r="BM413" i="6"/>
  <c r="BM391" i="6"/>
  <c r="BM322" i="6"/>
  <c r="BM240" i="6"/>
  <c r="BM345" i="6"/>
  <c r="BM128" i="6"/>
  <c r="BM118" i="6"/>
  <c r="BM548" i="6"/>
  <c r="BM154" i="6"/>
  <c r="BM78" i="6"/>
  <c r="BM178" i="6"/>
  <c r="BM167" i="6"/>
  <c r="BM121" i="6"/>
  <c r="BM630" i="6"/>
  <c r="BM602" i="6"/>
  <c r="BM529" i="6"/>
  <c r="BM541" i="6"/>
  <c r="BM472" i="6"/>
  <c r="BM425" i="6"/>
  <c r="BM461" i="6"/>
  <c r="BM243" i="6"/>
  <c r="BM233" i="6"/>
  <c r="BM70" i="6"/>
  <c r="BM356" i="6"/>
  <c r="BM172" i="6"/>
  <c r="BM176" i="6"/>
  <c r="BM237" i="6"/>
  <c r="BM422" i="6"/>
  <c r="BM465" i="6"/>
  <c r="BM309" i="6"/>
  <c r="BM274" i="6"/>
  <c r="BM616" i="6"/>
  <c r="BM328" i="6"/>
  <c r="BM590" i="6"/>
  <c r="BM363" i="6"/>
  <c r="BM60" i="6"/>
  <c r="BM604" i="6"/>
  <c r="BM333" i="6"/>
  <c r="BM209" i="6"/>
  <c r="BM596" i="6"/>
  <c r="BM275" i="6"/>
  <c r="BM58" i="6"/>
  <c r="BM482" i="6"/>
  <c r="BM95" i="6"/>
  <c r="BM164" i="6"/>
  <c r="BM642" i="6"/>
  <c r="BM540" i="6"/>
  <c r="BM246" i="6"/>
  <c r="BM201" i="6"/>
  <c r="BM93" i="6"/>
  <c r="BM378" i="6"/>
  <c r="BM618" i="6"/>
  <c r="BM497" i="6"/>
  <c r="BM607" i="6"/>
  <c r="BM622" i="6"/>
  <c r="BM142" i="6"/>
  <c r="BM27" i="6"/>
  <c r="BM316" i="6"/>
  <c r="BM262" i="6"/>
  <c r="BM405" i="6"/>
  <c r="BM289" i="6"/>
  <c r="BM141" i="6"/>
  <c r="BM514" i="6"/>
  <c r="BM447" i="6"/>
  <c r="BM239" i="6"/>
  <c r="BM204" i="6"/>
  <c r="BM123" i="6"/>
  <c r="BM99" i="6"/>
  <c r="BM408" i="6"/>
  <c r="BM389" i="6"/>
  <c r="BM151" i="6"/>
  <c r="BM62" i="6"/>
  <c r="BM31" i="6"/>
  <c r="BM626" i="6"/>
  <c r="BM576" i="6"/>
  <c r="BM528" i="6"/>
  <c r="BM517" i="6"/>
  <c r="BM466" i="6"/>
  <c r="BM419" i="6"/>
  <c r="BM515" i="6"/>
  <c r="BM404" i="6"/>
  <c r="BM216" i="6"/>
  <c r="BM54" i="6"/>
  <c r="BM291" i="6"/>
  <c r="BM311" i="6"/>
  <c r="BM507" i="6"/>
  <c r="BM458" i="6"/>
  <c r="BM148" i="6"/>
  <c r="BM191" i="6"/>
  <c r="BM555" i="6"/>
  <c r="BM462" i="6"/>
  <c r="BM486" i="6"/>
  <c r="BM248" i="6"/>
  <c r="BM47" i="6"/>
  <c r="BM303" i="6"/>
  <c r="BM205" i="6"/>
  <c r="BM232" i="6"/>
  <c r="BM623" i="6"/>
  <c r="BM269" i="6"/>
  <c r="BM170" i="6"/>
  <c r="BM79" i="6"/>
  <c r="BM575" i="6"/>
  <c r="BM263" i="6"/>
  <c r="BM36" i="6"/>
  <c r="BM578" i="6"/>
  <c r="BM40" i="6"/>
  <c r="BM636" i="6"/>
  <c r="BM433" i="6"/>
  <c r="BM374" i="6"/>
  <c r="BM534" i="6"/>
  <c r="BM39" i="6"/>
  <c r="BM242" i="6"/>
  <c r="BM113" i="6"/>
  <c r="BM481" i="6"/>
  <c r="BM429" i="6"/>
  <c r="BM297" i="6"/>
  <c r="BM140" i="6"/>
  <c r="BM637" i="6"/>
  <c r="BM473" i="6"/>
  <c r="BM350" i="6"/>
  <c r="BM624" i="6"/>
  <c r="BM516" i="6"/>
  <c r="BM314" i="6"/>
  <c r="BM90" i="6"/>
  <c r="BM424" i="6"/>
  <c r="BM59" i="6"/>
  <c r="BM162" i="6"/>
  <c r="BM174" i="6"/>
  <c r="BM294" i="6"/>
  <c r="BM609" i="6"/>
  <c r="BM559" i="6"/>
  <c r="BM327" i="6"/>
  <c r="BM375" i="6"/>
  <c r="BM330" i="6"/>
  <c r="BM231" i="6"/>
  <c r="BM580" i="6"/>
  <c r="BM621" i="6"/>
  <c r="BM613" i="6"/>
  <c r="BM639" i="6"/>
  <c r="BM383" i="6"/>
  <c r="BM612" i="6"/>
  <c r="BM324" i="6"/>
  <c r="BM198" i="6"/>
  <c r="BM366" i="6"/>
  <c r="BM213" i="6"/>
  <c r="BM87" i="6"/>
  <c r="BM308" i="6"/>
  <c r="BM33" i="6"/>
  <c r="BM177" i="6"/>
  <c r="BM285" i="6"/>
  <c r="BM153" i="6"/>
  <c r="BM152" i="6"/>
  <c r="BM189" i="6"/>
  <c r="BM266" i="6"/>
  <c r="BM582" i="6"/>
  <c r="BM567" i="6"/>
  <c r="BM492" i="6"/>
  <c r="BM510" i="6"/>
  <c r="BM450" i="6"/>
  <c r="BM457" i="6"/>
  <c r="BM454" i="6"/>
  <c r="BM384" i="6"/>
  <c r="BM193" i="6"/>
  <c r="BM38" i="6"/>
  <c r="BM278" i="6"/>
  <c r="BM217" i="6"/>
  <c r="BM432" i="6"/>
  <c r="BM136" i="6"/>
  <c r="BM145" i="6"/>
  <c r="BM81" i="6"/>
  <c r="BM388" i="6"/>
  <c r="BM352" i="6"/>
  <c r="BM334" i="6"/>
  <c r="BM250" i="6"/>
  <c r="BM235" i="6"/>
  <c r="BM485" i="6"/>
  <c r="BM265" i="6"/>
  <c r="BM230" i="6"/>
  <c r="BM490" i="6"/>
  <c r="BM244" i="6"/>
  <c r="BM188" i="6"/>
  <c r="BM264" i="6"/>
  <c r="BM32" i="6"/>
  <c r="BM427" i="6"/>
  <c r="BM212" i="6"/>
  <c r="BM574" i="6"/>
  <c r="BM393" i="6"/>
  <c r="BM111" i="6"/>
  <c r="BM556" i="6"/>
  <c r="BM181" i="6"/>
  <c r="BM347" i="6"/>
  <c r="BM63" i="6"/>
  <c r="BM635" i="6"/>
  <c r="BM175" i="6"/>
  <c r="BM61" i="6"/>
  <c r="BM487" i="6"/>
  <c r="BM224" i="6"/>
  <c r="BM581" i="6"/>
  <c r="BM107" i="6"/>
  <c r="BM542" i="6"/>
  <c r="BM329" i="6"/>
  <c r="BM214" i="6"/>
  <c r="BM406" i="6"/>
  <c r="BM110" i="6"/>
  <c r="BM34" i="6"/>
  <c r="BM587" i="6"/>
  <c r="BM260" i="6"/>
  <c r="BM96" i="6"/>
  <c r="BM568" i="6"/>
  <c r="BM320" i="6"/>
  <c r="BM402" i="6"/>
  <c r="BM52" i="6"/>
  <c r="BM498" i="6"/>
  <c r="BM619" i="6"/>
  <c r="BM646" i="6"/>
  <c r="BM605" i="6"/>
  <c r="BM428" i="6"/>
  <c r="BM182" i="6"/>
  <c r="BM349" i="6"/>
  <c r="BM187" i="6"/>
  <c r="BM71" i="6"/>
  <c r="BM300" i="6"/>
  <c r="BM439" i="6"/>
  <c r="BM30" i="6"/>
  <c r="BM305" i="6"/>
  <c r="BM411" i="6"/>
  <c r="BM161" i="6"/>
  <c r="BM131" i="6"/>
  <c r="BM116" i="6"/>
  <c r="BM67" i="6"/>
  <c r="BM643" i="6"/>
  <c r="BM535" i="6"/>
  <c r="BM463" i="6"/>
  <c r="BM437" i="6"/>
  <c r="BM396" i="6"/>
  <c r="BM566" i="6"/>
  <c r="BM412" i="6"/>
  <c r="BM321" i="6"/>
  <c r="BM307" i="6"/>
  <c r="BM28" i="6"/>
  <c r="BM390" i="6"/>
  <c r="BM270" i="6"/>
  <c r="BM192" i="6"/>
  <c r="BM160" i="6"/>
  <c r="BM125" i="6"/>
  <c r="BM137" i="6"/>
  <c r="BM288" i="6"/>
  <c r="BM511" i="6"/>
  <c r="BM273" i="6"/>
  <c r="BM139" i="6"/>
  <c r="BM500" i="6"/>
  <c r="BM341" i="6"/>
  <c r="BM488" i="6"/>
  <c r="BM417" i="6"/>
  <c r="BM544" i="6"/>
  <c r="BM129" i="6"/>
  <c r="BM435" i="6"/>
  <c r="BM452" i="6"/>
  <c r="BM114" i="6"/>
  <c r="BM603" i="6"/>
  <c r="BM421" i="6"/>
  <c r="BM614" i="6"/>
  <c r="BM42" i="6"/>
  <c r="BM539" i="6"/>
  <c r="BM645" i="6"/>
  <c r="BM633" i="6"/>
  <c r="BM117" i="6"/>
  <c r="BM410" i="6"/>
  <c r="BM524" i="6"/>
  <c r="BM478" i="6"/>
  <c r="BM258" i="6"/>
  <c r="BM310" i="6"/>
  <c r="BM149" i="6"/>
  <c r="BM588" i="6"/>
  <c r="BM120" i="6"/>
  <c r="BM277" i="6"/>
  <c r="BM506" i="6"/>
  <c r="BM416" i="6"/>
  <c r="BM25" i="6"/>
  <c r="BM480" i="6"/>
  <c r="BM495" i="6"/>
  <c r="BM101" i="6"/>
  <c r="BM65" i="6"/>
  <c r="BM85" i="6"/>
  <c r="BM608" i="6"/>
  <c r="BM591" i="6"/>
  <c r="BM215" i="6"/>
  <c r="BM29" i="6"/>
  <c r="BM573" i="6"/>
  <c r="BM394" i="6"/>
  <c r="BM271" i="6"/>
  <c r="BM601" i="6"/>
  <c r="BM564" i="6"/>
  <c r="BM367" i="6"/>
  <c r="BM135" i="6"/>
  <c r="BM194" i="6"/>
  <c r="BM293" i="6"/>
  <c r="BM449" i="6"/>
  <c r="BM302" i="6"/>
  <c r="BM565" i="6"/>
  <c r="BM173" i="6"/>
  <c r="BM403" i="6"/>
  <c r="BM340" i="6"/>
  <c r="BM617" i="6"/>
  <c r="BM600" i="6"/>
  <c r="BM584" i="6"/>
  <c r="BM631" i="6"/>
  <c r="BM592" i="6"/>
  <c r="BM407" i="6"/>
  <c r="BM409" i="6"/>
  <c r="BM166" i="6"/>
  <c r="BM332" i="6"/>
  <c r="BM169" i="6"/>
  <c r="BM228" i="6"/>
  <c r="BM272" i="6"/>
  <c r="BM92" i="6"/>
  <c r="BM318" i="6"/>
  <c r="BM127" i="6"/>
  <c r="BM138" i="6"/>
  <c r="BM627" i="6"/>
  <c r="BM527" i="6"/>
  <c r="BM444" i="6"/>
  <c r="BM558" i="6"/>
  <c r="BM376" i="6"/>
  <c r="BM562" i="6"/>
  <c r="BM521" i="6"/>
  <c r="BM522" i="6"/>
  <c r="BM283" i="6"/>
  <c r="BM24" i="6"/>
  <c r="BM317" i="6"/>
  <c r="BM195" i="6"/>
  <c r="BM400" i="6"/>
  <c r="BM156" i="6"/>
  <c r="BM144" i="6"/>
  <c r="BM126" i="6"/>
  <c r="BM640" i="6"/>
  <c r="BM171" i="6"/>
  <c r="BM337" i="6"/>
  <c r="BM279" i="6"/>
  <c r="BM73" i="6"/>
  <c r="BM610" i="6"/>
  <c r="BM519" i="6"/>
  <c r="BM475" i="6"/>
  <c r="BM508" i="6"/>
  <c r="BM48" i="6"/>
  <c r="BM502" i="6"/>
  <c r="BM554" i="6"/>
  <c r="BM557" i="6"/>
  <c r="BM76" i="6"/>
  <c r="BM364" i="6"/>
  <c r="BM55" i="6"/>
  <c r="BM196" i="6"/>
  <c r="BM525" i="6"/>
  <c r="BM37" i="6"/>
  <c r="BM386" i="6"/>
  <c r="BM89" i="6"/>
  <c r="BM343" i="6"/>
  <c r="BM26" i="6"/>
  <c r="BM49" i="6"/>
  <c r="BM611" i="6"/>
  <c r="BM397" i="6"/>
  <c r="BM247" i="6"/>
  <c r="BM225" i="6"/>
  <c r="BM304" i="6"/>
  <c r="BM147" i="6"/>
  <c r="BM553" i="6"/>
  <c r="BM338" i="6"/>
  <c r="BM552" i="6"/>
  <c r="BM296" i="6"/>
  <c r="BM339" i="6"/>
  <c r="BM86" i="6"/>
  <c r="BM579" i="6"/>
  <c r="BM122" i="6"/>
  <c r="BM323" i="6"/>
  <c r="BM106" i="6"/>
  <c r="BM531" i="6"/>
  <c r="BM335" i="6"/>
  <c r="BM168" i="6"/>
  <c r="BM620" i="6"/>
  <c r="BM431" i="6"/>
  <c r="BM75" i="6"/>
  <c r="BM520" i="6"/>
  <c r="BM45" i="6"/>
  <c r="BM509" i="6"/>
  <c r="BM361" i="6"/>
  <c r="BM543" i="6"/>
  <c r="BM426" i="6"/>
  <c r="BM399" i="6"/>
  <c r="BM150" i="6"/>
  <c r="BM257" i="6"/>
  <c r="BM358" i="6"/>
  <c r="BM223" i="6"/>
  <c r="BM184" i="6"/>
  <c r="BM245" i="6"/>
  <c r="BM77" i="6"/>
  <c r="BM210" i="6"/>
  <c r="BM84" i="6"/>
  <c r="BM155" i="6"/>
  <c r="BM186" i="6"/>
  <c r="BM571" i="6"/>
  <c r="BM563" i="6"/>
  <c r="BM430" i="6"/>
  <c r="BM523" i="6"/>
  <c r="BM362" i="6"/>
  <c r="BM494" i="6"/>
  <c r="BM415" i="6"/>
  <c r="BM299" i="6"/>
  <c r="BM268" i="6"/>
  <c r="BM373" i="6"/>
  <c r="BM382" i="6"/>
  <c r="BM208" i="6"/>
  <c r="BM74" i="6"/>
  <c r="BM97" i="6"/>
  <c r="BM183" i="6"/>
  <c r="BM628" i="6"/>
  <c r="BM512" i="6"/>
  <c r="BM476" i="6"/>
  <c r="BM312" i="6"/>
  <c r="BM445" i="6"/>
  <c r="BM315" i="6"/>
  <c r="BM545" i="6"/>
  <c r="BM460" i="6"/>
  <c r="BM236" i="6"/>
  <c r="BM105" i="6"/>
  <c r="BM35" i="6"/>
  <c r="BM594" i="6"/>
  <c r="BM455" i="6"/>
  <c r="BM344" i="6"/>
  <c r="BM504" i="6"/>
  <c r="BM414" i="6"/>
  <c r="BM64" i="6"/>
  <c r="BM436" i="6"/>
  <c r="BM197" i="6"/>
  <c r="BM124" i="6"/>
  <c r="BM632" i="6"/>
  <c r="BM377" i="6"/>
  <c r="BM569" i="6"/>
  <c r="BM103" i="6"/>
  <c r="BM526" i="6"/>
  <c r="BM295" i="6"/>
  <c r="BM109" i="6"/>
  <c r="BM599" i="6"/>
  <c r="BM292" i="6"/>
  <c r="BM474" i="6"/>
  <c r="BM518" i="6"/>
  <c r="BM222" i="6"/>
  <c r="BM94" i="6"/>
  <c r="BM598" i="6"/>
  <c r="BM360" i="6"/>
  <c r="BM259" i="6"/>
  <c r="BM88" i="6"/>
  <c r="BM468" i="6"/>
  <c r="BM589" i="6"/>
  <c r="BM351" i="6"/>
  <c r="BM499" i="6"/>
  <c r="BM456" i="6"/>
  <c r="BM163" i="6"/>
  <c r="BM108" i="6"/>
  <c r="BM503" i="6"/>
  <c r="BM560" i="6"/>
  <c r="BM464" i="6"/>
  <c r="BM336" i="6"/>
  <c r="BM470" i="6"/>
  <c r="BM190" i="6"/>
  <c r="BM443" i="6"/>
  <c r="BM459" i="6"/>
  <c r="BM68" i="6"/>
  <c r="BM206" i="6"/>
  <c r="BM227" i="6"/>
  <c r="BM80" i="6"/>
  <c r="BM561" i="6"/>
  <c r="BM533" i="6"/>
  <c r="BM577" i="6"/>
  <c r="BM501" i="6"/>
  <c r="BM357" i="6"/>
  <c r="BM489" i="6"/>
  <c r="BM372" i="6"/>
  <c r="BM241" i="6"/>
  <c r="BM251" i="6"/>
  <c r="BM369" i="6"/>
  <c r="BM287" i="6"/>
  <c r="BM146" i="6"/>
  <c r="BM69" i="6"/>
  <c r="BM41" i="6"/>
  <c r="BD602" i="6"/>
  <c r="BE602" i="6" s="1"/>
  <c r="BD355" i="6"/>
  <c r="BE355" i="6" s="1"/>
  <c r="BQ382" i="6"/>
  <c r="BS382" i="6" s="1"/>
  <c r="BT382" i="6" s="1"/>
  <c r="BD382" i="6"/>
  <c r="BE382" i="6" s="1"/>
  <c r="AO23" i="6"/>
  <c r="U14" i="6"/>
  <c r="Q11" i="6" s="1"/>
  <c r="N98" i="6" l="1"/>
  <c r="BR23" i="6"/>
  <c r="H100" i="6"/>
  <c r="H98" i="6"/>
  <c r="H99" i="6"/>
  <c r="CZ11" i="6"/>
  <c r="R98" i="6" l="1"/>
  <c r="B33" i="1" l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9" i="7" l="1"/>
  <c r="B8" i="7"/>
  <c r="H120" i="6" l="1"/>
  <c r="H119" i="6"/>
  <c r="H118" i="6"/>
  <c r="H117" i="6"/>
  <c r="H116" i="6"/>
  <c r="H114" i="6"/>
  <c r="H113" i="6"/>
  <c r="H112" i="6"/>
  <c r="H111" i="6"/>
  <c r="H110" i="6"/>
  <c r="H109" i="6"/>
  <c r="N105" i="6"/>
  <c r="H105" i="6"/>
  <c r="N104" i="6"/>
  <c r="H104" i="6"/>
  <c r="R103" i="6"/>
  <c r="H103" i="6"/>
  <c r="H101" i="6"/>
  <c r="H86" i="6"/>
  <c r="H79" i="6"/>
  <c r="H78" i="6"/>
  <c r="H77" i="6"/>
  <c r="H76" i="6"/>
  <c r="O73" i="6"/>
  <c r="H73" i="6"/>
  <c r="H72" i="6"/>
  <c r="H71" i="6"/>
  <c r="H69" i="6"/>
  <c r="H68" i="6"/>
  <c r="R67" i="6"/>
  <c r="P67" i="6"/>
  <c r="I67" i="6"/>
  <c r="H66" i="6"/>
  <c r="H65" i="6"/>
  <c r="H64" i="6"/>
  <c r="R60" i="6"/>
  <c r="I60" i="6"/>
  <c r="I55" i="6"/>
  <c r="R54" i="6"/>
  <c r="I54" i="6"/>
  <c r="I53" i="6"/>
  <c r="R52" i="6"/>
  <c r="M83" i="6" s="1"/>
  <c r="I52" i="6"/>
  <c r="I51" i="6"/>
  <c r="I50" i="6"/>
  <c r="R49" i="6"/>
  <c r="R28" i="6" s="1"/>
  <c r="I49" i="6"/>
  <c r="R48" i="6"/>
  <c r="I48" i="6"/>
  <c r="R47" i="6"/>
  <c r="I47" i="6"/>
  <c r="R46" i="6"/>
  <c r="I46" i="6"/>
  <c r="I44" i="6"/>
  <c r="I43" i="6"/>
  <c r="I42" i="6"/>
  <c r="I41" i="6"/>
  <c r="B41" i="6" a="1"/>
  <c r="B41" i="6" s="1"/>
  <c r="F41" i="6" s="1"/>
  <c r="R51" i="6" s="1"/>
  <c r="R77" i="6"/>
  <c r="I38" i="6"/>
  <c r="I37" i="6"/>
  <c r="I35" i="6"/>
  <c r="I34" i="6"/>
  <c r="I33" i="6"/>
  <c r="R32" i="6"/>
  <c r="I32" i="6"/>
  <c r="R31" i="6"/>
  <c r="AK16" i="6" s="1"/>
  <c r="DU16" i="6" s="1"/>
  <c r="I31" i="6"/>
  <c r="I30" i="6"/>
  <c r="I28" i="6"/>
  <c r="I27" i="6"/>
  <c r="R33" i="6"/>
  <c r="I26" i="6"/>
  <c r="I25" i="6"/>
  <c r="I24" i="6"/>
  <c r="BU23" i="6"/>
  <c r="BK23" i="6"/>
  <c r="BI23" i="6"/>
  <c r="AN23" i="6"/>
  <c r="BC23" i="6" s="1"/>
  <c r="AM23" i="6"/>
  <c r="AL23" i="6"/>
  <c r="AK23" i="6"/>
  <c r="AJ23" i="6"/>
  <c r="I21" i="6"/>
  <c r="R20" i="6"/>
  <c r="I20" i="6"/>
  <c r="I19" i="6"/>
  <c r="R18" i="6"/>
  <c r="AK14" i="6" s="1"/>
  <c r="DU14" i="6" s="1"/>
  <c r="I18" i="6"/>
  <c r="AG17" i="6"/>
  <c r="DP17" i="6" s="1"/>
  <c r="I17" i="6"/>
  <c r="AG16" i="6"/>
  <c r="DP16" i="6" s="1"/>
  <c r="I16" i="6"/>
  <c r="AG15" i="6"/>
  <c r="DP15" i="6" s="1"/>
  <c r="AG14" i="6"/>
  <c r="DP14" i="6" s="1"/>
  <c r="BY39" i="1"/>
  <c r="BZ39" i="1" s="1"/>
  <c r="CA39" i="1" s="1"/>
  <c r="CB39" i="1" s="1"/>
  <c r="CC39" i="1" s="1"/>
  <c r="CF30" i="1"/>
  <c r="CE30" i="1"/>
  <c r="CD30" i="1"/>
  <c r="CC30" i="1"/>
  <c r="CB30" i="1"/>
  <c r="CA30" i="1"/>
  <c r="BZ30" i="1"/>
  <c r="BY30" i="1"/>
  <c r="BX30" i="1"/>
  <c r="BW30" i="1"/>
  <c r="L83" i="6" a="1"/>
  <c r="BJ23" i="6"/>
  <c r="BN572" i="6" l="1"/>
  <c r="BO572" i="6" s="1"/>
  <c r="BP572" i="6" s="1"/>
  <c r="BN188" i="6"/>
  <c r="BO188" i="6" s="1"/>
  <c r="BP188" i="6" s="1"/>
  <c r="BN313" i="6"/>
  <c r="BO313" i="6" s="1"/>
  <c r="BP313" i="6" s="1"/>
  <c r="BN114" i="6"/>
  <c r="BO114" i="6" s="1"/>
  <c r="BP114" i="6" s="1"/>
  <c r="BN570" i="6"/>
  <c r="BO570" i="6" s="1"/>
  <c r="BP570" i="6" s="1"/>
  <c r="BN251" i="6"/>
  <c r="BO251" i="6" s="1"/>
  <c r="BP251" i="6" s="1"/>
  <c r="BN182" i="6"/>
  <c r="BO182" i="6" s="1"/>
  <c r="BP182" i="6" s="1"/>
  <c r="BN617" i="6"/>
  <c r="BO617" i="6" s="1"/>
  <c r="BP617" i="6" s="1"/>
  <c r="BN357" i="6"/>
  <c r="BO357" i="6" s="1"/>
  <c r="BP357" i="6" s="1"/>
  <c r="BN144" i="6"/>
  <c r="BO144" i="6" s="1"/>
  <c r="BP144" i="6" s="1"/>
  <c r="BN31" i="6"/>
  <c r="BO31" i="6" s="1"/>
  <c r="BP31" i="6" s="1"/>
  <c r="BN208" i="6"/>
  <c r="BO208" i="6" s="1"/>
  <c r="BP208" i="6" s="1"/>
  <c r="BN77" i="6"/>
  <c r="BO77" i="6" s="1"/>
  <c r="BP77" i="6" s="1"/>
  <c r="BN185" i="6"/>
  <c r="BO185" i="6" s="1"/>
  <c r="BP185" i="6" s="1"/>
  <c r="BN451" i="6"/>
  <c r="BO451" i="6" s="1"/>
  <c r="BP451" i="6" s="1"/>
  <c r="BN195" i="6"/>
  <c r="BO195" i="6" s="1"/>
  <c r="BP195" i="6" s="1"/>
  <c r="BN487" i="6"/>
  <c r="BO487" i="6" s="1"/>
  <c r="BP487" i="6" s="1"/>
  <c r="BN273" i="6"/>
  <c r="BO273" i="6" s="1"/>
  <c r="BP273" i="6" s="1"/>
  <c r="BN598" i="6"/>
  <c r="BO598" i="6" s="1"/>
  <c r="BP598" i="6" s="1"/>
  <c r="BN600" i="6"/>
  <c r="BO600" i="6" s="1"/>
  <c r="BP600" i="6" s="1"/>
  <c r="BN418" i="6"/>
  <c r="BO418" i="6" s="1"/>
  <c r="BP418" i="6" s="1"/>
  <c r="BN370" i="6"/>
  <c r="BO370" i="6" s="1"/>
  <c r="BP370" i="6" s="1"/>
  <c r="BN534" i="6"/>
  <c r="BO534" i="6" s="1"/>
  <c r="BP534" i="6" s="1"/>
  <c r="BN548" i="6"/>
  <c r="BO548" i="6" s="1"/>
  <c r="BP548" i="6" s="1"/>
  <c r="BN161" i="6"/>
  <c r="BO161" i="6" s="1"/>
  <c r="BP161" i="6" s="1"/>
  <c r="BN222" i="6"/>
  <c r="BO222" i="6" s="1"/>
  <c r="BP222" i="6" s="1"/>
  <c r="BN642" i="6"/>
  <c r="BO642" i="6" s="1"/>
  <c r="BP642" i="6" s="1"/>
  <c r="BN447" i="6"/>
  <c r="BO447" i="6" s="1"/>
  <c r="BP447" i="6" s="1"/>
  <c r="BN340" i="6"/>
  <c r="BO340" i="6" s="1"/>
  <c r="BP340" i="6" s="1"/>
  <c r="BN256" i="6"/>
  <c r="BO256" i="6" s="1"/>
  <c r="BP256" i="6" s="1"/>
  <c r="BN324" i="6"/>
  <c r="BO324" i="6" s="1"/>
  <c r="BP324" i="6" s="1"/>
  <c r="BN612" i="6"/>
  <c r="BO612" i="6" s="1"/>
  <c r="BP612" i="6" s="1"/>
  <c r="BN380" i="6"/>
  <c r="BO380" i="6" s="1"/>
  <c r="BP380" i="6" s="1"/>
  <c r="BN450" i="6"/>
  <c r="BO450" i="6" s="1"/>
  <c r="BP450" i="6" s="1"/>
  <c r="BN620" i="6"/>
  <c r="BO620" i="6" s="1"/>
  <c r="BP620" i="6" s="1"/>
  <c r="BN613" i="6"/>
  <c r="BO613" i="6" s="1"/>
  <c r="BP613" i="6" s="1"/>
  <c r="BN386" i="6"/>
  <c r="BO386" i="6" s="1"/>
  <c r="BP386" i="6" s="1"/>
  <c r="BN325" i="6"/>
  <c r="BO325" i="6" s="1"/>
  <c r="BP325" i="6" s="1"/>
  <c r="BN120" i="6"/>
  <c r="BO120" i="6" s="1"/>
  <c r="BP120" i="6" s="1"/>
  <c r="BN468" i="6"/>
  <c r="BO468" i="6" s="1"/>
  <c r="BP468" i="6" s="1"/>
  <c r="BN528" i="6"/>
  <c r="BO528" i="6" s="1"/>
  <c r="BP528" i="6" s="1"/>
  <c r="BN268" i="6"/>
  <c r="BO268" i="6" s="1"/>
  <c r="BP268" i="6" s="1"/>
  <c r="BN41" i="6"/>
  <c r="BO41" i="6" s="1"/>
  <c r="BP41" i="6" s="1"/>
  <c r="BN389" i="6"/>
  <c r="BO389" i="6" s="1"/>
  <c r="BP389" i="6" s="1"/>
  <c r="BN393" i="6"/>
  <c r="BO393" i="6" s="1"/>
  <c r="BP393" i="6" s="1"/>
  <c r="BN128" i="6"/>
  <c r="BO128" i="6" s="1"/>
  <c r="BP128" i="6" s="1"/>
  <c r="BN42" i="6"/>
  <c r="BO42" i="6" s="1"/>
  <c r="BP42" i="6" s="1"/>
  <c r="BN575" i="6"/>
  <c r="BO575" i="6" s="1"/>
  <c r="BP575" i="6" s="1"/>
  <c r="BN624" i="6"/>
  <c r="BO624" i="6" s="1"/>
  <c r="BP624" i="6" s="1"/>
  <c r="BN467" i="6"/>
  <c r="BO467" i="6" s="1"/>
  <c r="BP467" i="6" s="1"/>
  <c r="BN91" i="6"/>
  <c r="BO91" i="6" s="1"/>
  <c r="BP91" i="6" s="1"/>
  <c r="BN623" i="6"/>
  <c r="BO623" i="6" s="1"/>
  <c r="BP623" i="6" s="1"/>
  <c r="BN272" i="6"/>
  <c r="BO272" i="6" s="1"/>
  <c r="BP272" i="6" s="1"/>
  <c r="BN533" i="6"/>
  <c r="BO533" i="6" s="1"/>
  <c r="BP533" i="6" s="1"/>
  <c r="BN646" i="6"/>
  <c r="BO646" i="6" s="1"/>
  <c r="BP646" i="6" s="1"/>
  <c r="BN74" i="6"/>
  <c r="BO74" i="6" s="1"/>
  <c r="BP74" i="6" s="1"/>
  <c r="BN159" i="6"/>
  <c r="BO159" i="6" s="1"/>
  <c r="BP159" i="6" s="1"/>
  <c r="BN399" i="6"/>
  <c r="BO399" i="6" s="1"/>
  <c r="BP399" i="6" s="1"/>
  <c r="BN190" i="6"/>
  <c r="BO190" i="6" s="1"/>
  <c r="BP190" i="6" s="1"/>
  <c r="BN93" i="6"/>
  <c r="BO93" i="6" s="1"/>
  <c r="BP93" i="6" s="1"/>
  <c r="BN432" i="6"/>
  <c r="BO432" i="6" s="1"/>
  <c r="BP432" i="6" s="1"/>
  <c r="BN469" i="6"/>
  <c r="BO469" i="6" s="1"/>
  <c r="BP469" i="6" s="1"/>
  <c r="BN445" i="6"/>
  <c r="BO445" i="6" s="1"/>
  <c r="BP445" i="6" s="1"/>
  <c r="BN454" i="6"/>
  <c r="BO454" i="6" s="1"/>
  <c r="BP454" i="6" s="1"/>
  <c r="BN354" i="6"/>
  <c r="BO354" i="6" s="1"/>
  <c r="BP354" i="6" s="1"/>
  <c r="BN349" i="6"/>
  <c r="BO349" i="6" s="1"/>
  <c r="BP349" i="6" s="1"/>
  <c r="BN453" i="6"/>
  <c r="BO453" i="6" s="1"/>
  <c r="BP453" i="6" s="1"/>
  <c r="BN526" i="6"/>
  <c r="BO526" i="6" s="1"/>
  <c r="BP526" i="6" s="1"/>
  <c r="BN230" i="6"/>
  <c r="BO230" i="6" s="1"/>
  <c r="BP230" i="6" s="1"/>
  <c r="BN506" i="6"/>
  <c r="BO506" i="6" s="1"/>
  <c r="BP506" i="6" s="1"/>
  <c r="BN628" i="6"/>
  <c r="BO628" i="6" s="1"/>
  <c r="BP628" i="6" s="1"/>
  <c r="BN228" i="6"/>
  <c r="BO228" i="6" s="1"/>
  <c r="BP228" i="6" s="1"/>
  <c r="BN121" i="6"/>
  <c r="BO121" i="6" s="1"/>
  <c r="BP121" i="6" s="1"/>
  <c r="BN55" i="6"/>
  <c r="BO55" i="6" s="1"/>
  <c r="BP55" i="6" s="1"/>
  <c r="BN126" i="6"/>
  <c r="BO126" i="6" s="1"/>
  <c r="BP126" i="6" s="1"/>
  <c r="BN385" i="6"/>
  <c r="BO385" i="6" s="1"/>
  <c r="BP385" i="6" s="1"/>
  <c r="BN446" i="6"/>
  <c r="BO446" i="6" s="1"/>
  <c r="BP446" i="6" s="1"/>
  <c r="BN166" i="6"/>
  <c r="BO166" i="6" s="1"/>
  <c r="BP166" i="6" s="1"/>
  <c r="BN580" i="6"/>
  <c r="BO580" i="6" s="1"/>
  <c r="BP580" i="6" s="1"/>
  <c r="BN116" i="6"/>
  <c r="BO116" i="6" s="1"/>
  <c r="BP116" i="6" s="1"/>
  <c r="BN344" i="6"/>
  <c r="BO344" i="6" s="1"/>
  <c r="BP344" i="6" s="1"/>
  <c r="BN608" i="6"/>
  <c r="BO608" i="6" s="1"/>
  <c r="BP608" i="6" s="1"/>
  <c r="BN298" i="6"/>
  <c r="BO298" i="6" s="1"/>
  <c r="BP298" i="6" s="1"/>
  <c r="BN546" i="6"/>
  <c r="BO546" i="6" s="1"/>
  <c r="BP546" i="6" s="1"/>
  <c r="BN555" i="6"/>
  <c r="BO555" i="6" s="1"/>
  <c r="BP555" i="6" s="1"/>
  <c r="BN255" i="6"/>
  <c r="BO255" i="6" s="1"/>
  <c r="BP255" i="6" s="1"/>
  <c r="BN260" i="6"/>
  <c r="BO260" i="6" s="1"/>
  <c r="BP260" i="6" s="1"/>
  <c r="BN594" i="6"/>
  <c r="BO594" i="6" s="1"/>
  <c r="BP594" i="6" s="1"/>
  <c r="BN176" i="6"/>
  <c r="BO176" i="6" s="1"/>
  <c r="BP176" i="6" s="1"/>
  <c r="BN95" i="6"/>
  <c r="BO95" i="6" s="1"/>
  <c r="BP95" i="6" s="1"/>
  <c r="BN65" i="6"/>
  <c r="BO65" i="6" s="1"/>
  <c r="BP65" i="6" s="1"/>
  <c r="BN56" i="6"/>
  <c r="BO56" i="6" s="1"/>
  <c r="BP56" i="6" s="1"/>
  <c r="BN516" i="6"/>
  <c r="BO516" i="6" s="1"/>
  <c r="BP516" i="6" s="1"/>
  <c r="BN279" i="6"/>
  <c r="BO279" i="6" s="1"/>
  <c r="BP279" i="6" s="1"/>
  <c r="BN43" i="6"/>
  <c r="BO43" i="6" s="1"/>
  <c r="BP43" i="6" s="1"/>
  <c r="BN224" i="6"/>
  <c r="BO224" i="6" s="1"/>
  <c r="BP224" i="6" s="1"/>
  <c r="BN588" i="6"/>
  <c r="BO588" i="6" s="1"/>
  <c r="BP588" i="6" s="1"/>
  <c r="BN271" i="6"/>
  <c r="BO271" i="6" s="1"/>
  <c r="BP271" i="6" s="1"/>
  <c r="BN157" i="6"/>
  <c r="BO157" i="6" s="1"/>
  <c r="BP157" i="6" s="1"/>
  <c r="BN258" i="6"/>
  <c r="BO258" i="6" s="1"/>
  <c r="BP258" i="6" s="1"/>
  <c r="BN568" i="6"/>
  <c r="BO568" i="6" s="1"/>
  <c r="BP568" i="6" s="1"/>
  <c r="BN645" i="6"/>
  <c r="BO645" i="6" s="1"/>
  <c r="BP645" i="6" s="1"/>
  <c r="BN80" i="6"/>
  <c r="BO80" i="6" s="1"/>
  <c r="BP80" i="6" s="1"/>
  <c r="BN319" i="6"/>
  <c r="BO319" i="6" s="1"/>
  <c r="BP319" i="6" s="1"/>
  <c r="BN415" i="6"/>
  <c r="BO415" i="6" s="1"/>
  <c r="BP415" i="6" s="1"/>
  <c r="BN356" i="6"/>
  <c r="BO356" i="6" s="1"/>
  <c r="BP356" i="6" s="1"/>
  <c r="BN484" i="6"/>
  <c r="BO484" i="6" s="1"/>
  <c r="BP484" i="6" s="1"/>
  <c r="BN107" i="6"/>
  <c r="BO107" i="6" s="1"/>
  <c r="BP107" i="6" s="1"/>
  <c r="BN473" i="6"/>
  <c r="BO473" i="6" s="1"/>
  <c r="BP473" i="6" s="1"/>
  <c r="BN138" i="6"/>
  <c r="BO138" i="6" s="1"/>
  <c r="BP138" i="6" s="1"/>
  <c r="BN492" i="6"/>
  <c r="BO492" i="6" s="1"/>
  <c r="BP492" i="6" s="1"/>
  <c r="BN437" i="6"/>
  <c r="BO437" i="6" s="1"/>
  <c r="BP437" i="6" s="1"/>
  <c r="BN402" i="6"/>
  <c r="BO402" i="6" s="1"/>
  <c r="BP402" i="6" s="1"/>
  <c r="BN577" i="6"/>
  <c r="BO577" i="6" s="1"/>
  <c r="BP577" i="6" s="1"/>
  <c r="BN500" i="6"/>
  <c r="BO500" i="6" s="1"/>
  <c r="BP500" i="6" s="1"/>
  <c r="BN556" i="6"/>
  <c r="BO556" i="6" s="1"/>
  <c r="BP556" i="6" s="1"/>
  <c r="BN125" i="6"/>
  <c r="BO125" i="6" s="1"/>
  <c r="BP125" i="6" s="1"/>
  <c r="BN259" i="6"/>
  <c r="BO259" i="6" s="1"/>
  <c r="BP259" i="6" s="1"/>
  <c r="BN593" i="6"/>
  <c r="BO593" i="6" s="1"/>
  <c r="BP593" i="6" s="1"/>
  <c r="BN543" i="6"/>
  <c r="BO543" i="6" s="1"/>
  <c r="BP543" i="6" s="1"/>
  <c r="BN286" i="6"/>
  <c r="BO286" i="6" s="1"/>
  <c r="BP286" i="6" s="1"/>
  <c r="BN79" i="6"/>
  <c r="BO79" i="6" s="1"/>
  <c r="BP79" i="6" s="1"/>
  <c r="BN477" i="6"/>
  <c r="BO477" i="6" s="1"/>
  <c r="BP477" i="6" s="1"/>
  <c r="BN262" i="6"/>
  <c r="BO262" i="6" s="1"/>
  <c r="BP262" i="6" s="1"/>
  <c r="BN372" i="6"/>
  <c r="BO372" i="6" s="1"/>
  <c r="BP372" i="6" s="1"/>
  <c r="BN25" i="6"/>
  <c r="BO25" i="6" s="1"/>
  <c r="BP25" i="6" s="1"/>
  <c r="BN316" i="6"/>
  <c r="BO316" i="6" s="1"/>
  <c r="BP316" i="6" s="1"/>
  <c r="BN232" i="6"/>
  <c r="BO232" i="6" s="1"/>
  <c r="BP232" i="6" s="1"/>
  <c r="BN544" i="6"/>
  <c r="BO544" i="6" s="1"/>
  <c r="BP544" i="6" s="1"/>
  <c r="BN175" i="6"/>
  <c r="BO175" i="6" s="1"/>
  <c r="BP175" i="6" s="1"/>
  <c r="BN436" i="6"/>
  <c r="BO436" i="6" s="1"/>
  <c r="BP436" i="6" s="1"/>
  <c r="BN39" i="6"/>
  <c r="BO39" i="6" s="1"/>
  <c r="BP39" i="6" s="1"/>
  <c r="BN235" i="6"/>
  <c r="BO235" i="6" s="1"/>
  <c r="BP235" i="6" s="1"/>
  <c r="BN197" i="6"/>
  <c r="BO197" i="6" s="1"/>
  <c r="BP197" i="6" s="1"/>
  <c r="BN579" i="6"/>
  <c r="BO579" i="6" s="1"/>
  <c r="BP579" i="6" s="1"/>
  <c r="BN643" i="6"/>
  <c r="BO643" i="6" s="1"/>
  <c r="BP643" i="6" s="1"/>
  <c r="BN398" i="6"/>
  <c r="BO398" i="6" s="1"/>
  <c r="BP398" i="6" s="1"/>
  <c r="BN145" i="6"/>
  <c r="BO145" i="6" s="1"/>
  <c r="BP145" i="6" s="1"/>
  <c r="BN552" i="6"/>
  <c r="BO552" i="6" s="1"/>
  <c r="BP552" i="6" s="1"/>
  <c r="BN305" i="6"/>
  <c r="BO305" i="6" s="1"/>
  <c r="BP305" i="6" s="1"/>
  <c r="BN474" i="6"/>
  <c r="BO474" i="6" s="1"/>
  <c r="BP474" i="6" s="1"/>
  <c r="BN414" i="6"/>
  <c r="BO414" i="6" s="1"/>
  <c r="BP414" i="6" s="1"/>
  <c r="BN309" i="6"/>
  <c r="BO309" i="6" s="1"/>
  <c r="BP309" i="6" s="1"/>
  <c r="BN229" i="6"/>
  <c r="BO229" i="6" s="1"/>
  <c r="BP229" i="6" s="1"/>
  <c r="BN308" i="6"/>
  <c r="BO308" i="6" s="1"/>
  <c r="BP308" i="6" s="1"/>
  <c r="BN553" i="6"/>
  <c r="BO553" i="6" s="1"/>
  <c r="BP553" i="6" s="1"/>
  <c r="BN368" i="6"/>
  <c r="BO368" i="6" s="1"/>
  <c r="BP368" i="6" s="1"/>
  <c r="BN491" i="6"/>
  <c r="BO491" i="6" s="1"/>
  <c r="BP491" i="6" s="1"/>
  <c r="BN439" i="6"/>
  <c r="BO439" i="6" s="1"/>
  <c r="BP439" i="6" s="1"/>
  <c r="BN336" i="6"/>
  <c r="BO336" i="6" s="1"/>
  <c r="BP336" i="6" s="1"/>
  <c r="BN141" i="6"/>
  <c r="BO141" i="6" s="1"/>
  <c r="BP141" i="6" s="1"/>
  <c r="BN287" i="6"/>
  <c r="BO287" i="6" s="1"/>
  <c r="BP287" i="6" s="1"/>
  <c r="BN404" i="6"/>
  <c r="BO404" i="6" s="1"/>
  <c r="BP404" i="6" s="1"/>
  <c r="BN315" i="6"/>
  <c r="BO315" i="6" s="1"/>
  <c r="BP315" i="6" s="1"/>
  <c r="BN586" i="6"/>
  <c r="BO586" i="6" s="1"/>
  <c r="BP586" i="6" s="1"/>
  <c r="BN569" i="6"/>
  <c r="BO569" i="6" s="1"/>
  <c r="BP569" i="6" s="1"/>
  <c r="BN307" i="6"/>
  <c r="BO307" i="6" s="1"/>
  <c r="BP307" i="6" s="1"/>
  <c r="BN472" i="6"/>
  <c r="BO472" i="6" s="1"/>
  <c r="BP472" i="6" s="1"/>
  <c r="BN604" i="6"/>
  <c r="BO604" i="6" s="1"/>
  <c r="BP604" i="6" s="1"/>
  <c r="BN396" i="6"/>
  <c r="BO396" i="6" s="1"/>
  <c r="BP396" i="6" s="1"/>
  <c r="BN266" i="6"/>
  <c r="BO266" i="6" s="1"/>
  <c r="BP266" i="6" s="1"/>
  <c r="BN223" i="6"/>
  <c r="BO223" i="6" s="1"/>
  <c r="BP223" i="6" s="1"/>
  <c r="BN265" i="6"/>
  <c r="BO265" i="6" s="1"/>
  <c r="BP265" i="6" s="1"/>
  <c r="BN429" i="6"/>
  <c r="BO429" i="6" s="1"/>
  <c r="BP429" i="6" s="1"/>
  <c r="BN184" i="6"/>
  <c r="BO184" i="6" s="1"/>
  <c r="BP184" i="6" s="1"/>
  <c r="BN400" i="6"/>
  <c r="BO400" i="6" s="1"/>
  <c r="BP400" i="6" s="1"/>
  <c r="BN347" i="6"/>
  <c r="BO347" i="6" s="1"/>
  <c r="BP347" i="6" s="1"/>
  <c r="BN632" i="6"/>
  <c r="BO632" i="6" s="1"/>
  <c r="BP632" i="6" s="1"/>
  <c r="BN177" i="6"/>
  <c r="BO177" i="6" s="1"/>
  <c r="BP177" i="6" s="1"/>
  <c r="BN557" i="6"/>
  <c r="BO557" i="6" s="1"/>
  <c r="BP557" i="6" s="1"/>
  <c r="BN34" i="6"/>
  <c r="BO34" i="6" s="1"/>
  <c r="BP34" i="6" s="1"/>
  <c r="BN105" i="6"/>
  <c r="BO105" i="6" s="1"/>
  <c r="BP105" i="6" s="1"/>
  <c r="BN382" i="6"/>
  <c r="BO382" i="6" s="1"/>
  <c r="BP382" i="6" s="1"/>
  <c r="BN78" i="6"/>
  <c r="BO78" i="6" s="1"/>
  <c r="BP78" i="6" s="1"/>
  <c r="BN267" i="6"/>
  <c r="BO267" i="6" s="1"/>
  <c r="BP267" i="6" s="1"/>
  <c r="BN162" i="6"/>
  <c r="BO162" i="6" s="1"/>
  <c r="BP162" i="6" s="1"/>
  <c r="BN502" i="6"/>
  <c r="BO502" i="6" s="1"/>
  <c r="BP502" i="6" s="1"/>
  <c r="BN252" i="6"/>
  <c r="BO252" i="6" s="1"/>
  <c r="BP252" i="6" s="1"/>
  <c r="BN644" i="6"/>
  <c r="BO644" i="6" s="1"/>
  <c r="BP644" i="6" s="1"/>
  <c r="BN406" i="6"/>
  <c r="BO406" i="6" s="1"/>
  <c r="BP406" i="6" s="1"/>
  <c r="BN599" i="6"/>
  <c r="BO599" i="6" s="1"/>
  <c r="BP599" i="6" s="1"/>
  <c r="BN58" i="6"/>
  <c r="BO58" i="6" s="1"/>
  <c r="BP58" i="6" s="1"/>
  <c r="BN464" i="6"/>
  <c r="BO464" i="6" s="1"/>
  <c r="BP464" i="6" s="1"/>
  <c r="BN289" i="6"/>
  <c r="BO289" i="6" s="1"/>
  <c r="BP289" i="6" s="1"/>
  <c r="BN73" i="6"/>
  <c r="BO73" i="6" s="1"/>
  <c r="BP73" i="6" s="1"/>
  <c r="BN202" i="6"/>
  <c r="BO202" i="6" s="1"/>
  <c r="BP202" i="6" s="1"/>
  <c r="BN84" i="6"/>
  <c r="BO84" i="6" s="1"/>
  <c r="BP84" i="6" s="1"/>
  <c r="BN490" i="6"/>
  <c r="BO490" i="6" s="1"/>
  <c r="BP490" i="6" s="1"/>
  <c r="BN112" i="6"/>
  <c r="BO112" i="6" s="1"/>
  <c r="BP112" i="6" s="1"/>
  <c r="BN165" i="6"/>
  <c r="BO165" i="6" s="1"/>
  <c r="BP165" i="6" s="1"/>
  <c r="BN61" i="6"/>
  <c r="BO61" i="6" s="1"/>
  <c r="BP61" i="6" s="1"/>
  <c r="BN481" i="6"/>
  <c r="BO481" i="6" s="1"/>
  <c r="BP481" i="6" s="1"/>
  <c r="BN196" i="6"/>
  <c r="BO196" i="6" s="1"/>
  <c r="BP196" i="6" s="1"/>
  <c r="BN140" i="6"/>
  <c r="BO140" i="6" s="1"/>
  <c r="BP140" i="6" s="1"/>
  <c r="BN622" i="6"/>
  <c r="BO622" i="6" s="1"/>
  <c r="BP622" i="6" s="1"/>
  <c r="BN525" i="6"/>
  <c r="BO525" i="6" s="1"/>
  <c r="BP525" i="6" s="1"/>
  <c r="BN601" i="6"/>
  <c r="BO601" i="6" s="1"/>
  <c r="BP601" i="6" s="1"/>
  <c r="BN388" i="6"/>
  <c r="BO388" i="6" s="1"/>
  <c r="BP388" i="6" s="1"/>
  <c r="BN106" i="6"/>
  <c r="BO106" i="6" s="1"/>
  <c r="BP106" i="6" s="1"/>
  <c r="BN294" i="6"/>
  <c r="BO294" i="6" s="1"/>
  <c r="BP294" i="6" s="1"/>
  <c r="BN283" i="6"/>
  <c r="BO283" i="6" s="1"/>
  <c r="BP283" i="6" s="1"/>
  <c r="BN212" i="6"/>
  <c r="BO212" i="6" s="1"/>
  <c r="BP212" i="6" s="1"/>
  <c r="BN362" i="6"/>
  <c r="BO362" i="6" s="1"/>
  <c r="BP362" i="6" s="1"/>
  <c r="BN257" i="6"/>
  <c r="BO257" i="6" s="1"/>
  <c r="BP257" i="6" s="1"/>
  <c r="BN420" i="6"/>
  <c r="BO420" i="6" s="1"/>
  <c r="BP420" i="6" s="1"/>
  <c r="BN109" i="6"/>
  <c r="BO109" i="6" s="1"/>
  <c r="BP109" i="6" s="1"/>
  <c r="BN207" i="6"/>
  <c r="BO207" i="6" s="1"/>
  <c r="BP207" i="6" s="1"/>
  <c r="BN108" i="6"/>
  <c r="BO108" i="6" s="1"/>
  <c r="BP108" i="6" s="1"/>
  <c r="BN457" i="6"/>
  <c r="BO457" i="6" s="1"/>
  <c r="BP457" i="6" s="1"/>
  <c r="BN476" i="6"/>
  <c r="BO476" i="6" s="1"/>
  <c r="BP476" i="6" s="1"/>
  <c r="BN142" i="6"/>
  <c r="BO142" i="6" s="1"/>
  <c r="BP142" i="6" s="1"/>
  <c r="BN342" i="6"/>
  <c r="BO342" i="6" s="1"/>
  <c r="BP342" i="6" s="1"/>
  <c r="BN641" i="6"/>
  <c r="BO641" i="6" s="1"/>
  <c r="BP641" i="6" s="1"/>
  <c r="BN37" i="6"/>
  <c r="BO37" i="6" s="1"/>
  <c r="BP37" i="6" s="1"/>
  <c r="BN359" i="6"/>
  <c r="BO359" i="6" s="1"/>
  <c r="BP359" i="6" s="1"/>
  <c r="BN27" i="6"/>
  <c r="BO27" i="6" s="1"/>
  <c r="BP27" i="6" s="1"/>
  <c r="BN524" i="6"/>
  <c r="BO524" i="6" s="1"/>
  <c r="BP524" i="6" s="1"/>
  <c r="BN518" i="6"/>
  <c r="BO518" i="6" s="1"/>
  <c r="BP518" i="6" s="1"/>
  <c r="BN509" i="6"/>
  <c r="BO509" i="6" s="1"/>
  <c r="BP509" i="6" s="1"/>
  <c r="BN67" i="6"/>
  <c r="BO67" i="6" s="1"/>
  <c r="BP67" i="6" s="1"/>
  <c r="BN629" i="6"/>
  <c r="BO629" i="6" s="1"/>
  <c r="BP629" i="6" s="1"/>
  <c r="BN440" i="6"/>
  <c r="BO440" i="6" s="1"/>
  <c r="BP440" i="6" s="1"/>
  <c r="BN204" i="6"/>
  <c r="BO204" i="6" s="1"/>
  <c r="BP204" i="6" s="1"/>
  <c r="BN119" i="6"/>
  <c r="BO119" i="6" s="1"/>
  <c r="BP119" i="6" s="1"/>
  <c r="BN322" i="6"/>
  <c r="BO322" i="6" s="1"/>
  <c r="BP322" i="6" s="1"/>
  <c r="BN216" i="6"/>
  <c r="BO216" i="6" s="1"/>
  <c r="BP216" i="6" s="1"/>
  <c r="BN233" i="6"/>
  <c r="BO233" i="6" s="1"/>
  <c r="BP233" i="6" s="1"/>
  <c r="BN563" i="6"/>
  <c r="BO563" i="6" s="1"/>
  <c r="BP563" i="6" s="1"/>
  <c r="BN171" i="6"/>
  <c r="BO171" i="6" s="1"/>
  <c r="BP171" i="6" s="1"/>
  <c r="BN88" i="6"/>
  <c r="BO88" i="6" s="1"/>
  <c r="BP88" i="6" s="1"/>
  <c r="BN535" i="6"/>
  <c r="BO535" i="6" s="1"/>
  <c r="BP535" i="6" s="1"/>
  <c r="BN191" i="6"/>
  <c r="BO191" i="6" s="1"/>
  <c r="BP191" i="6" s="1"/>
  <c r="BN508" i="6"/>
  <c r="BO508" i="6" s="1"/>
  <c r="BP508" i="6" s="1"/>
  <c r="BN94" i="6"/>
  <c r="BO94" i="6" s="1"/>
  <c r="BP94" i="6" s="1"/>
  <c r="BN249" i="6"/>
  <c r="BO249" i="6" s="1"/>
  <c r="BP249" i="6" s="1"/>
  <c r="BN597" i="6"/>
  <c r="BO597" i="6" s="1"/>
  <c r="BP597" i="6" s="1"/>
  <c r="BN75" i="6"/>
  <c r="BO75" i="6" s="1"/>
  <c r="BP75" i="6" s="1"/>
  <c r="BN337" i="6"/>
  <c r="BO337" i="6" s="1"/>
  <c r="BP337" i="6" s="1"/>
  <c r="BN585" i="6"/>
  <c r="BO585" i="6" s="1"/>
  <c r="BP585" i="6" s="1"/>
  <c r="BN293" i="6"/>
  <c r="BO293" i="6" s="1"/>
  <c r="BP293" i="6" s="1"/>
  <c r="BN348" i="6"/>
  <c r="BO348" i="6" s="1"/>
  <c r="BP348" i="6" s="1"/>
  <c r="BN517" i="6"/>
  <c r="BO517" i="6" s="1"/>
  <c r="BP517" i="6" s="1"/>
  <c r="BN619" i="6"/>
  <c r="BO619" i="6" s="1"/>
  <c r="BP619" i="6" s="1"/>
  <c r="BN63" i="6"/>
  <c r="BO63" i="6" s="1"/>
  <c r="BP63" i="6" s="1"/>
  <c r="BN408" i="6"/>
  <c r="BO408" i="6" s="1"/>
  <c r="BP408" i="6" s="1"/>
  <c r="BN361" i="6"/>
  <c r="BO361" i="6" s="1"/>
  <c r="BP361" i="6" s="1"/>
  <c r="BN81" i="6"/>
  <c r="BO81" i="6" s="1"/>
  <c r="BP81" i="6" s="1"/>
  <c r="BN455" i="6"/>
  <c r="BO455" i="6" s="1"/>
  <c r="BP455" i="6" s="1"/>
  <c r="BN290" i="6"/>
  <c r="BO290" i="6" s="1"/>
  <c r="BP290" i="6" s="1"/>
  <c r="BN292" i="6"/>
  <c r="BO292" i="6" s="1"/>
  <c r="BP292" i="6" s="1"/>
  <c r="BN530" i="6"/>
  <c r="BO530" i="6" s="1"/>
  <c r="BP530" i="6" s="1"/>
  <c r="BN282" i="6"/>
  <c r="BO282" i="6" s="1"/>
  <c r="BP282" i="6" s="1"/>
  <c r="BN143" i="6"/>
  <c r="BO143" i="6" s="1"/>
  <c r="BP143" i="6" s="1"/>
  <c r="BN582" i="6"/>
  <c r="BO582" i="6" s="1"/>
  <c r="BP582" i="6" s="1"/>
  <c r="BN541" i="6"/>
  <c r="BO541" i="6" s="1"/>
  <c r="BP541" i="6" s="1"/>
  <c r="BN152" i="6"/>
  <c r="BO152" i="6" s="1"/>
  <c r="BP152" i="6" s="1"/>
  <c r="BN201" i="6"/>
  <c r="BO201" i="6" s="1"/>
  <c r="BP201" i="6" s="1"/>
  <c r="BN151" i="6"/>
  <c r="BO151" i="6" s="1"/>
  <c r="BP151" i="6" s="1"/>
  <c r="BN299" i="6"/>
  <c r="BO299" i="6" s="1"/>
  <c r="BP299" i="6" s="1"/>
  <c r="BN98" i="6"/>
  <c r="BO98" i="6" s="1"/>
  <c r="BP98" i="6" s="1"/>
  <c r="BN236" i="6"/>
  <c r="BO236" i="6" s="1"/>
  <c r="BP236" i="6" s="1"/>
  <c r="BN331" i="6"/>
  <c r="BO331" i="6" s="1"/>
  <c r="BP331" i="6" s="1"/>
  <c r="BN610" i="6"/>
  <c r="BO610" i="6" s="1"/>
  <c r="BP610" i="6" s="1"/>
  <c r="BN606" i="6"/>
  <c r="BO606" i="6" s="1"/>
  <c r="BP606" i="6" s="1"/>
  <c r="BN156" i="6"/>
  <c r="BO156" i="6" s="1"/>
  <c r="BP156" i="6" s="1"/>
  <c r="BN330" i="6"/>
  <c r="BO330" i="6" s="1"/>
  <c r="BP330" i="6" s="1"/>
  <c r="BN378" i="6"/>
  <c r="BO378" i="6" s="1"/>
  <c r="BP378" i="6" s="1"/>
  <c r="BN134" i="6"/>
  <c r="BO134" i="6" s="1"/>
  <c r="BP134" i="6" s="1"/>
  <c r="BN545" i="6"/>
  <c r="BO545" i="6" s="1"/>
  <c r="BP545" i="6" s="1"/>
  <c r="BN100" i="6"/>
  <c r="BO100" i="6" s="1"/>
  <c r="BP100" i="6" s="1"/>
  <c r="BN312" i="6"/>
  <c r="BO312" i="6" s="1"/>
  <c r="BP312" i="6" s="1"/>
  <c r="BN350" i="6"/>
  <c r="BO350" i="6" s="1"/>
  <c r="BP350" i="6" s="1"/>
  <c r="BN335" i="6"/>
  <c r="BO335" i="6" s="1"/>
  <c r="BP335" i="6" s="1"/>
  <c r="BN529" i="6"/>
  <c r="BO529" i="6" s="1"/>
  <c r="BP529" i="6" s="1"/>
  <c r="BN365" i="6"/>
  <c r="BO365" i="6" s="1"/>
  <c r="BP365" i="6" s="1"/>
  <c r="BN442" i="6"/>
  <c r="BO442" i="6" s="1"/>
  <c r="BP442" i="6" s="1"/>
  <c r="BN367" i="6"/>
  <c r="BO367" i="6" s="1"/>
  <c r="BP367" i="6" s="1"/>
  <c r="BN438" i="6"/>
  <c r="BO438" i="6" s="1"/>
  <c r="BP438" i="6" s="1"/>
  <c r="BN583" i="6"/>
  <c r="BO583" i="6" s="1"/>
  <c r="BP583" i="6" s="1"/>
  <c r="BN374" i="6"/>
  <c r="BO374" i="6" s="1"/>
  <c r="BP374" i="6" s="1"/>
  <c r="BN35" i="6"/>
  <c r="BO35" i="6" s="1"/>
  <c r="BP35" i="6" s="1"/>
  <c r="BN304" i="6"/>
  <c r="BO304" i="6" s="1"/>
  <c r="BP304" i="6" s="1"/>
  <c r="BN320" i="6"/>
  <c r="BO320" i="6" s="1"/>
  <c r="BP320" i="6" s="1"/>
  <c r="BN68" i="6"/>
  <c r="BO68" i="6" s="1"/>
  <c r="BP68" i="6" s="1"/>
  <c r="BN46" i="6"/>
  <c r="BO46" i="6" s="1"/>
  <c r="BP46" i="6" s="1"/>
  <c r="BN66" i="6"/>
  <c r="BO66" i="6" s="1"/>
  <c r="BP66" i="6" s="1"/>
  <c r="BN69" i="6"/>
  <c r="BO69" i="6" s="1"/>
  <c r="BP69" i="6" s="1"/>
  <c r="BN638" i="6"/>
  <c r="BO638" i="6" s="1"/>
  <c r="BP638" i="6" s="1"/>
  <c r="BN234" i="6"/>
  <c r="BO234" i="6" s="1"/>
  <c r="BP234" i="6" s="1"/>
  <c r="BN168" i="6"/>
  <c r="BO168" i="6" s="1"/>
  <c r="BP168" i="6" s="1"/>
  <c r="BN405" i="6"/>
  <c r="BO405" i="6" s="1"/>
  <c r="BP405" i="6" s="1"/>
  <c r="BN401" i="6"/>
  <c r="BO401" i="6" s="1"/>
  <c r="BP401" i="6" s="1"/>
  <c r="BN589" i="6"/>
  <c r="BO589" i="6" s="1"/>
  <c r="BP589" i="6" s="1"/>
  <c r="BN417" i="6"/>
  <c r="BO417" i="6" s="1"/>
  <c r="BP417" i="6" s="1"/>
  <c r="BN595" i="6"/>
  <c r="BO595" i="6" s="1"/>
  <c r="BP595" i="6" s="1"/>
  <c r="BN494" i="6"/>
  <c r="BO494" i="6" s="1"/>
  <c r="BP494" i="6" s="1"/>
  <c r="BN181" i="6"/>
  <c r="BO181" i="6" s="1"/>
  <c r="BP181" i="6" s="1"/>
  <c r="BN381" i="6"/>
  <c r="BO381" i="6" s="1"/>
  <c r="BP381" i="6" s="1"/>
  <c r="BN470" i="6"/>
  <c r="BO470" i="6" s="1"/>
  <c r="BP470" i="6" s="1"/>
  <c r="BN391" i="6"/>
  <c r="BO391" i="6" s="1"/>
  <c r="BP391" i="6" s="1"/>
  <c r="BN221" i="6"/>
  <c r="BO221" i="6" s="1"/>
  <c r="BP221" i="6" s="1"/>
  <c r="BN97" i="6"/>
  <c r="BO97" i="6" s="1"/>
  <c r="BP97" i="6" s="1"/>
  <c r="BN456" i="6"/>
  <c r="BO456" i="6" s="1"/>
  <c r="BP456" i="6" s="1"/>
  <c r="BN85" i="6"/>
  <c r="BO85" i="6" s="1"/>
  <c r="BP85" i="6" s="1"/>
  <c r="BN549" i="6"/>
  <c r="BO549" i="6" s="1"/>
  <c r="BP549" i="6" s="1"/>
  <c r="BN203" i="6"/>
  <c r="BO203" i="6" s="1"/>
  <c r="BP203" i="6" s="1"/>
  <c r="BN397" i="6"/>
  <c r="BO397" i="6" s="1"/>
  <c r="BP397" i="6" s="1"/>
  <c r="BN449" i="6"/>
  <c r="BO449" i="6" s="1"/>
  <c r="BP449" i="6" s="1"/>
  <c r="BN412" i="6"/>
  <c r="BO412" i="6" s="1"/>
  <c r="BP412" i="6" s="1"/>
  <c r="BN122" i="6"/>
  <c r="BO122" i="6" s="1"/>
  <c r="BP122" i="6" s="1"/>
  <c r="BN250" i="6"/>
  <c r="BO250" i="6" s="1"/>
  <c r="BP250" i="6" s="1"/>
  <c r="BN512" i="6"/>
  <c r="BO512" i="6" s="1"/>
  <c r="BP512" i="6" s="1"/>
  <c r="BN147" i="6"/>
  <c r="BO147" i="6" s="1"/>
  <c r="BP147" i="6" s="1"/>
  <c r="BN285" i="6"/>
  <c r="BO285" i="6" s="1"/>
  <c r="BP285" i="6" s="1"/>
  <c r="BN44" i="6"/>
  <c r="BO44" i="6" s="1"/>
  <c r="BP44" i="6" s="1"/>
  <c r="BN301" i="6"/>
  <c r="BO301" i="6" s="1"/>
  <c r="BP301" i="6" s="1"/>
  <c r="BN104" i="6"/>
  <c r="BO104" i="6" s="1"/>
  <c r="BP104" i="6" s="1"/>
  <c r="BN452" i="6"/>
  <c r="BO452" i="6" s="1"/>
  <c r="BP452" i="6" s="1"/>
  <c r="BN639" i="6"/>
  <c r="BO639" i="6" s="1"/>
  <c r="BP639" i="6" s="1"/>
  <c r="BN303" i="6"/>
  <c r="BO303" i="6" s="1"/>
  <c r="BP303" i="6" s="1"/>
  <c r="BN355" i="6"/>
  <c r="BO355" i="6" s="1"/>
  <c r="BP355" i="6" s="1"/>
  <c r="BN242" i="6"/>
  <c r="BO242" i="6" s="1"/>
  <c r="BP242" i="6" s="1"/>
  <c r="BN89" i="6"/>
  <c r="BO89" i="6" s="1"/>
  <c r="BP89" i="6" s="1"/>
  <c r="BN465" i="6"/>
  <c r="BO465" i="6" s="1"/>
  <c r="BP465" i="6" s="1"/>
  <c r="BN48" i="6"/>
  <c r="BO48" i="6" s="1"/>
  <c r="BP48" i="6" s="1"/>
  <c r="BN609" i="6"/>
  <c r="BO609" i="6" s="1"/>
  <c r="BP609" i="6" s="1"/>
  <c r="BN426" i="6"/>
  <c r="BO426" i="6" s="1"/>
  <c r="BP426" i="6" s="1"/>
  <c r="BN539" i="6"/>
  <c r="BO539" i="6" s="1"/>
  <c r="BP539" i="6" s="1"/>
  <c r="BN71" i="6"/>
  <c r="BO71" i="6" s="1"/>
  <c r="BP71" i="6" s="1"/>
  <c r="BN596" i="6"/>
  <c r="BO596" i="6" s="1"/>
  <c r="BP596" i="6" s="1"/>
  <c r="BN333" i="6"/>
  <c r="BO333" i="6" s="1"/>
  <c r="BP333" i="6" s="1"/>
  <c r="BN72" i="6"/>
  <c r="BO72" i="6" s="1"/>
  <c r="BP72" i="6" s="1"/>
  <c r="BN536" i="6"/>
  <c r="BO536" i="6" s="1"/>
  <c r="BP536" i="6" s="1"/>
  <c r="BN448" i="6"/>
  <c r="BO448" i="6" s="1"/>
  <c r="BP448" i="6" s="1"/>
  <c r="BN310" i="6"/>
  <c r="BO310" i="6" s="1"/>
  <c r="BP310" i="6" s="1"/>
  <c r="BN205" i="6"/>
  <c r="BO205" i="6" s="1"/>
  <c r="BP205" i="6" s="1"/>
  <c r="BN488" i="6"/>
  <c r="BO488" i="6" s="1"/>
  <c r="BP488" i="6" s="1"/>
  <c r="BN561" i="6"/>
  <c r="BO561" i="6" s="1"/>
  <c r="BP561" i="6" s="1"/>
  <c r="BN360" i="6"/>
  <c r="BO360" i="6" s="1"/>
  <c r="BP360" i="6" s="1"/>
  <c r="BN326" i="6"/>
  <c r="BO326" i="6" s="1"/>
  <c r="BP326" i="6" s="1"/>
  <c r="BN311" i="6"/>
  <c r="BO311" i="6" s="1"/>
  <c r="BP311" i="6" s="1"/>
  <c r="BN53" i="6"/>
  <c r="BO53" i="6" s="1"/>
  <c r="BP53" i="6" s="1"/>
  <c r="BN505" i="6"/>
  <c r="BO505" i="6" s="1"/>
  <c r="BP505" i="6" s="1"/>
  <c r="BN117" i="6"/>
  <c r="BO117" i="6" s="1"/>
  <c r="BP117" i="6" s="1"/>
  <c r="BN137" i="6"/>
  <c r="BO137" i="6" s="1"/>
  <c r="BP137" i="6" s="1"/>
  <c r="BN366" i="6"/>
  <c r="BO366" i="6" s="1"/>
  <c r="BP366" i="6" s="1"/>
  <c r="BN32" i="6"/>
  <c r="BO32" i="6" s="1"/>
  <c r="BP32" i="6" s="1"/>
  <c r="BN444" i="6"/>
  <c r="BO444" i="6" s="1"/>
  <c r="BP444" i="6" s="1"/>
  <c r="BN369" i="6"/>
  <c r="BO369" i="6" s="1"/>
  <c r="BP369" i="6" s="1"/>
  <c r="BN329" i="6"/>
  <c r="BO329" i="6" s="1"/>
  <c r="BP329" i="6" s="1"/>
  <c r="BN395" i="6"/>
  <c r="BO395" i="6" s="1"/>
  <c r="BP395" i="6" s="1"/>
  <c r="BN343" i="6"/>
  <c r="BO343" i="6" s="1"/>
  <c r="BP343" i="6" s="1"/>
  <c r="BN423" i="6"/>
  <c r="BO423" i="6" s="1"/>
  <c r="BP423" i="6" s="1"/>
  <c r="BN377" i="6"/>
  <c r="BO377" i="6" s="1"/>
  <c r="BP377" i="6" s="1"/>
  <c r="BN550" i="6"/>
  <c r="BO550" i="6" s="1"/>
  <c r="BP550" i="6" s="1"/>
  <c r="BN341" i="6"/>
  <c r="BO341" i="6" s="1"/>
  <c r="BP341" i="6" s="1"/>
  <c r="BN60" i="6"/>
  <c r="BO60" i="6" s="1"/>
  <c r="BP60" i="6" s="1"/>
  <c r="BN498" i="6"/>
  <c r="BO498" i="6" s="1"/>
  <c r="BP498" i="6" s="1"/>
  <c r="BN64" i="6"/>
  <c r="BO64" i="6" s="1"/>
  <c r="BP64" i="6" s="1"/>
  <c r="BN504" i="6"/>
  <c r="BO504" i="6" s="1"/>
  <c r="BP504" i="6" s="1"/>
  <c r="BN220" i="6"/>
  <c r="BO220" i="6" s="1"/>
  <c r="BP220" i="6" s="1"/>
  <c r="BN239" i="6"/>
  <c r="BO239" i="6" s="1"/>
  <c r="BP239" i="6" s="1"/>
  <c r="BN551" i="6"/>
  <c r="BO551" i="6" s="1"/>
  <c r="BP551" i="6" s="1"/>
  <c r="BN33" i="6"/>
  <c r="BO33" i="6" s="1"/>
  <c r="BP33" i="6" s="1"/>
  <c r="BN288" i="6"/>
  <c r="BO288" i="6" s="1"/>
  <c r="BP288" i="6" s="1"/>
  <c r="BN411" i="6"/>
  <c r="BO411" i="6" s="1"/>
  <c r="BP411" i="6" s="1"/>
  <c r="BN90" i="6"/>
  <c r="BO90" i="6" s="1"/>
  <c r="BP90" i="6" s="1"/>
  <c r="BN193" i="6"/>
  <c r="BO193" i="6" s="1"/>
  <c r="BP193" i="6" s="1"/>
  <c r="BN403" i="6"/>
  <c r="BO403" i="6" s="1"/>
  <c r="BP403" i="6" s="1"/>
  <c r="BN295" i="6"/>
  <c r="BO295" i="6" s="1"/>
  <c r="BP295" i="6" s="1"/>
  <c r="BN275" i="6"/>
  <c r="BO275" i="6" s="1"/>
  <c r="BP275" i="6" s="1"/>
  <c r="BN306" i="6"/>
  <c r="BO306" i="6" s="1"/>
  <c r="BP306" i="6" s="1"/>
  <c r="BN318" i="6"/>
  <c r="BO318" i="6" s="1"/>
  <c r="BP318" i="6" s="1"/>
  <c r="BN103" i="6"/>
  <c r="BO103" i="6" s="1"/>
  <c r="BP103" i="6" s="1"/>
  <c r="BN531" i="6"/>
  <c r="BO531" i="6" s="1"/>
  <c r="BP531" i="6" s="1"/>
  <c r="BN501" i="6"/>
  <c r="BO501" i="6" s="1"/>
  <c r="BP501" i="6" s="1"/>
  <c r="BN52" i="6"/>
  <c r="BO52" i="6" s="1"/>
  <c r="BP52" i="6" s="1"/>
  <c r="BN218" i="6"/>
  <c r="BO218" i="6" s="1"/>
  <c r="BP218" i="6" s="1"/>
  <c r="BN635" i="6"/>
  <c r="BO635" i="6" s="1"/>
  <c r="BP635" i="6" s="1"/>
  <c r="BN358" i="6"/>
  <c r="BO358" i="6" s="1"/>
  <c r="BP358" i="6" s="1"/>
  <c r="BN373" i="6"/>
  <c r="BO373" i="6" s="1"/>
  <c r="BP373" i="6" s="1"/>
  <c r="BN206" i="6"/>
  <c r="BO206" i="6" s="1"/>
  <c r="BP206" i="6" s="1"/>
  <c r="BN164" i="6"/>
  <c r="BO164" i="6" s="1"/>
  <c r="BP164" i="6" s="1"/>
  <c r="BN339" i="6"/>
  <c r="BO339" i="6" s="1"/>
  <c r="BP339" i="6" s="1"/>
  <c r="BN174" i="6"/>
  <c r="BO174" i="6" s="1"/>
  <c r="BP174" i="6" s="1"/>
  <c r="BN636" i="6"/>
  <c r="BO636" i="6" s="1"/>
  <c r="BP636" i="6" s="1"/>
  <c r="BN587" i="6"/>
  <c r="BO587" i="6" s="1"/>
  <c r="BP587" i="6" s="1"/>
  <c r="BN36" i="6"/>
  <c r="BO36" i="6" s="1"/>
  <c r="BP36" i="6" s="1"/>
  <c r="BN198" i="6"/>
  <c r="BO198" i="6" s="1"/>
  <c r="BP198" i="6" s="1"/>
  <c r="BN101" i="6"/>
  <c r="BO101" i="6" s="1"/>
  <c r="BP101" i="6" s="1"/>
  <c r="BN431" i="6"/>
  <c r="BO431" i="6" s="1"/>
  <c r="BP431" i="6" s="1"/>
  <c r="BN243" i="6"/>
  <c r="BO243" i="6" s="1"/>
  <c r="BP243" i="6" s="1"/>
  <c r="BN83" i="6"/>
  <c r="BO83" i="6" s="1"/>
  <c r="BP83" i="6" s="1"/>
  <c r="BN435" i="6"/>
  <c r="BO435" i="6" s="1"/>
  <c r="BP435" i="6" s="1"/>
  <c r="BN155" i="6"/>
  <c r="BO155" i="6" s="1"/>
  <c r="BP155" i="6" s="1"/>
  <c r="BN640" i="6"/>
  <c r="BO640" i="6" s="1"/>
  <c r="BP640" i="6" s="1"/>
  <c r="BN124" i="6"/>
  <c r="BO124" i="6" s="1"/>
  <c r="BP124" i="6" s="1"/>
  <c r="BN352" i="6"/>
  <c r="BO352" i="6" s="1"/>
  <c r="BP352" i="6" s="1"/>
  <c r="BN276" i="6"/>
  <c r="BO276" i="6" s="1"/>
  <c r="BP276" i="6" s="1"/>
  <c r="BN189" i="6"/>
  <c r="BO189" i="6" s="1"/>
  <c r="BP189" i="6" s="1"/>
  <c r="BN86" i="6"/>
  <c r="BO86" i="6" s="1"/>
  <c r="BP86" i="6" s="1"/>
  <c r="BN150" i="6"/>
  <c r="BO150" i="6" s="1"/>
  <c r="BP150" i="6" s="1"/>
  <c r="BN592" i="6"/>
  <c r="BO592" i="6" s="1"/>
  <c r="BP592" i="6" s="1"/>
  <c r="BN172" i="6"/>
  <c r="BO172" i="6" s="1"/>
  <c r="BP172" i="6" s="1"/>
  <c r="BN364" i="6"/>
  <c r="BO364" i="6" s="1"/>
  <c r="BP364" i="6" s="1"/>
  <c r="BN433" i="6"/>
  <c r="BO433" i="6" s="1"/>
  <c r="BP433" i="6" s="1"/>
  <c r="BN458" i="6"/>
  <c r="BO458" i="6" s="1"/>
  <c r="BP458" i="6" s="1"/>
  <c r="BN574" i="6"/>
  <c r="BO574" i="6" s="1"/>
  <c r="BP574" i="6" s="1"/>
  <c r="BN291" i="6"/>
  <c r="BO291" i="6" s="1"/>
  <c r="BP291" i="6" s="1"/>
  <c r="BN314" i="6"/>
  <c r="BO314" i="6" s="1"/>
  <c r="BP314" i="6" s="1"/>
  <c r="BN614" i="6"/>
  <c r="BO614" i="6" s="1"/>
  <c r="BP614" i="6" s="1"/>
  <c r="BN627" i="6"/>
  <c r="BO627" i="6" s="1"/>
  <c r="BP627" i="6" s="1"/>
  <c r="BN413" i="6"/>
  <c r="BO413" i="6" s="1"/>
  <c r="BP413" i="6" s="1"/>
  <c r="BN390" i="6"/>
  <c r="BO390" i="6" s="1"/>
  <c r="BP390" i="6" s="1"/>
  <c r="BN560" i="6"/>
  <c r="BO560" i="6" s="1"/>
  <c r="BP560" i="6" s="1"/>
  <c r="BN92" i="6"/>
  <c r="BO92" i="6" s="1"/>
  <c r="BP92" i="6" s="1"/>
  <c r="BN327" i="6"/>
  <c r="BO327" i="6" s="1"/>
  <c r="BP327" i="6" s="1"/>
  <c r="BN113" i="6"/>
  <c r="BO113" i="6" s="1"/>
  <c r="BP113" i="6" s="1"/>
  <c r="BN296" i="6"/>
  <c r="BO296" i="6" s="1"/>
  <c r="BP296" i="6" s="1"/>
  <c r="BN345" i="6"/>
  <c r="BO345" i="6" s="1"/>
  <c r="BP345" i="6" s="1"/>
  <c r="BN148" i="6"/>
  <c r="BO148" i="6" s="1"/>
  <c r="BP148" i="6" s="1"/>
  <c r="BN217" i="6"/>
  <c r="BO217" i="6" s="1"/>
  <c r="BP217" i="6" s="1"/>
  <c r="BN192" i="6"/>
  <c r="BO192" i="6" s="1"/>
  <c r="BP192" i="6" s="1"/>
  <c r="BN50" i="6"/>
  <c r="BO50" i="6" s="1"/>
  <c r="BP50" i="6" s="1"/>
  <c r="BN611" i="6"/>
  <c r="BO611" i="6" s="1"/>
  <c r="BP611" i="6" s="1"/>
  <c r="BN605" i="6"/>
  <c r="BO605" i="6" s="1"/>
  <c r="BP605" i="6" s="1"/>
  <c r="BN497" i="6"/>
  <c r="BO497" i="6" s="1"/>
  <c r="BP497" i="6" s="1"/>
  <c r="BN434" i="6"/>
  <c r="BO434" i="6" s="1"/>
  <c r="BP434" i="6" s="1"/>
  <c r="BN59" i="6"/>
  <c r="BO59" i="6" s="1"/>
  <c r="BP59" i="6" s="1"/>
  <c r="BN180" i="6"/>
  <c r="BO180" i="6" s="1"/>
  <c r="BP180" i="6" s="1"/>
  <c r="BN328" i="6"/>
  <c r="BO328" i="6" s="1"/>
  <c r="BP328" i="6" s="1"/>
  <c r="BN281" i="6"/>
  <c r="BO281" i="6" s="1"/>
  <c r="BP281" i="6" s="1"/>
  <c r="BN40" i="6"/>
  <c r="BO40" i="6" s="1"/>
  <c r="BP40" i="6" s="1"/>
  <c r="BN178" i="6"/>
  <c r="BO178" i="6" s="1"/>
  <c r="BP178" i="6" s="1"/>
  <c r="BN146" i="6"/>
  <c r="BO146" i="6" s="1"/>
  <c r="BP146" i="6" s="1"/>
  <c r="BN209" i="6"/>
  <c r="BO209" i="6" s="1"/>
  <c r="BP209" i="6" s="1"/>
  <c r="BN167" i="6"/>
  <c r="BO167" i="6" s="1"/>
  <c r="BP167" i="6" s="1"/>
  <c r="BN110" i="6"/>
  <c r="BO110" i="6" s="1"/>
  <c r="BP110" i="6" s="1"/>
  <c r="BN425" i="6"/>
  <c r="BO425" i="6" s="1"/>
  <c r="BP425" i="6" s="1"/>
  <c r="BN129" i="6"/>
  <c r="BO129" i="6" s="1"/>
  <c r="BP129" i="6" s="1"/>
  <c r="BN226" i="6"/>
  <c r="BO226" i="6" s="1"/>
  <c r="BP226" i="6" s="1"/>
  <c r="BN430" i="6"/>
  <c r="BO430" i="6" s="1"/>
  <c r="BP430" i="6" s="1"/>
  <c r="BN515" i="6"/>
  <c r="BO515" i="6" s="1"/>
  <c r="BP515" i="6" s="1"/>
  <c r="BN132" i="6"/>
  <c r="BO132" i="6" s="1"/>
  <c r="BP132" i="6" s="1"/>
  <c r="BN520" i="6"/>
  <c r="BO520" i="6" s="1"/>
  <c r="BP520" i="6" s="1"/>
  <c r="BN183" i="6"/>
  <c r="BO183" i="6" s="1"/>
  <c r="BP183" i="6" s="1"/>
  <c r="BN29" i="6"/>
  <c r="BO29" i="6" s="1"/>
  <c r="BP29" i="6" s="1"/>
  <c r="BN240" i="6"/>
  <c r="BO240" i="6" s="1"/>
  <c r="BP240" i="6" s="1"/>
  <c r="BN186" i="6"/>
  <c r="BO186" i="6" s="1"/>
  <c r="BP186" i="6" s="1"/>
  <c r="BN410" i="6"/>
  <c r="BO410" i="6" s="1"/>
  <c r="BP410" i="6" s="1"/>
  <c r="BN519" i="6"/>
  <c r="BO519" i="6" s="1"/>
  <c r="BP519" i="6" s="1"/>
  <c r="BN416" i="6"/>
  <c r="BO416" i="6" s="1"/>
  <c r="BP416" i="6" s="1"/>
  <c r="BN626" i="6"/>
  <c r="BO626" i="6" s="1"/>
  <c r="BP626" i="6" s="1"/>
  <c r="BN462" i="6"/>
  <c r="BO462" i="6" s="1"/>
  <c r="BP462" i="6" s="1"/>
  <c r="BN237" i="6"/>
  <c r="BO237" i="6" s="1"/>
  <c r="BP237" i="6" s="1"/>
  <c r="BN244" i="6"/>
  <c r="BO244" i="6" s="1"/>
  <c r="BP244" i="6" s="1"/>
  <c r="BN131" i="6"/>
  <c r="BO131" i="6" s="1"/>
  <c r="BP131" i="6" s="1"/>
  <c r="BN300" i="6"/>
  <c r="BO300" i="6" s="1"/>
  <c r="BP300" i="6" s="1"/>
  <c r="BN163" i="6"/>
  <c r="BO163" i="6" s="1"/>
  <c r="BP163" i="6" s="1"/>
  <c r="BN630" i="6"/>
  <c r="BO630" i="6" s="1"/>
  <c r="BP630" i="6" s="1"/>
  <c r="BN443" i="6"/>
  <c r="BO443" i="6" s="1"/>
  <c r="BP443" i="6" s="1"/>
  <c r="BN254" i="6"/>
  <c r="BO254" i="6" s="1"/>
  <c r="BP254" i="6" s="1"/>
  <c r="BN461" i="6"/>
  <c r="BO461" i="6" s="1"/>
  <c r="BP461" i="6" s="1"/>
  <c r="BN194" i="6"/>
  <c r="BO194" i="6" s="1"/>
  <c r="BP194" i="6" s="1"/>
  <c r="BN523" i="6"/>
  <c r="BO523" i="6" s="1"/>
  <c r="BP523" i="6" s="1"/>
  <c r="BN96" i="6"/>
  <c r="BO96" i="6" s="1"/>
  <c r="BP96" i="6" s="1"/>
  <c r="BN607" i="6"/>
  <c r="BO607" i="6" s="1"/>
  <c r="BP607" i="6" s="1"/>
  <c r="BN532" i="6"/>
  <c r="BO532" i="6" s="1"/>
  <c r="BP532" i="6" s="1"/>
  <c r="BN384" i="6"/>
  <c r="BO384" i="6" s="1"/>
  <c r="BP384" i="6" s="1"/>
  <c r="BN173" i="6"/>
  <c r="BO173" i="6" s="1"/>
  <c r="BP173" i="6" s="1"/>
  <c r="BN135" i="6"/>
  <c r="BO135" i="6" s="1"/>
  <c r="BP135" i="6" s="1"/>
  <c r="BN225" i="6"/>
  <c r="BO225" i="6" s="1"/>
  <c r="BP225" i="6" s="1"/>
  <c r="BN637" i="6"/>
  <c r="BO637" i="6" s="1"/>
  <c r="BP637" i="6" s="1"/>
  <c r="BN475" i="6"/>
  <c r="BO475" i="6" s="1"/>
  <c r="BP475" i="6" s="1"/>
  <c r="BN376" i="6"/>
  <c r="BO376" i="6" s="1"/>
  <c r="BP376" i="6" s="1"/>
  <c r="BN149" i="6"/>
  <c r="BO149" i="6" s="1"/>
  <c r="BP149" i="6" s="1"/>
  <c r="BN547" i="6"/>
  <c r="BO547" i="6" s="1"/>
  <c r="BP547" i="6" s="1"/>
  <c r="BN483" i="6"/>
  <c r="BO483" i="6" s="1"/>
  <c r="BP483" i="6" s="1"/>
  <c r="BN537" i="6"/>
  <c r="BO537" i="6" s="1"/>
  <c r="BP537" i="6" s="1"/>
  <c r="BN571" i="6"/>
  <c r="BO571" i="6" s="1"/>
  <c r="BP571" i="6" s="1"/>
  <c r="BN277" i="6"/>
  <c r="BO277" i="6" s="1"/>
  <c r="BP277" i="6" s="1"/>
  <c r="BN486" i="6"/>
  <c r="BO486" i="6" s="1"/>
  <c r="BP486" i="6" s="1"/>
  <c r="BN248" i="6"/>
  <c r="BO248" i="6" s="1"/>
  <c r="BP248" i="6" s="1"/>
  <c r="BN76" i="6"/>
  <c r="BO76" i="6" s="1"/>
  <c r="BP76" i="6" s="1"/>
  <c r="BN513" i="6"/>
  <c r="BO513" i="6" s="1"/>
  <c r="BP513" i="6" s="1"/>
  <c r="BN99" i="6"/>
  <c r="BO99" i="6" s="1"/>
  <c r="BP99" i="6" s="1"/>
  <c r="BN87" i="6"/>
  <c r="BO87" i="6" s="1"/>
  <c r="BP87" i="6" s="1"/>
  <c r="BN263" i="6"/>
  <c r="BO263" i="6" s="1"/>
  <c r="BP263" i="6" s="1"/>
  <c r="BN130" i="6"/>
  <c r="BO130" i="6" s="1"/>
  <c r="BP130" i="6" s="1"/>
  <c r="BN57" i="6"/>
  <c r="BO57" i="6" s="1"/>
  <c r="BP57" i="6" s="1"/>
  <c r="BN616" i="6"/>
  <c r="BO616" i="6" s="1"/>
  <c r="BP616" i="6" s="1"/>
  <c r="BN24" i="6"/>
  <c r="BO24" i="6" s="1"/>
  <c r="BP24" i="6" s="1"/>
  <c r="BN246" i="6"/>
  <c r="BO246" i="6" s="1"/>
  <c r="BP246" i="6" s="1"/>
  <c r="BN54" i="6"/>
  <c r="BO54" i="6" s="1"/>
  <c r="BP54" i="6" s="1"/>
  <c r="BN565" i="6"/>
  <c r="BO565" i="6" s="1"/>
  <c r="BP565" i="6" s="1"/>
  <c r="BN485" i="6"/>
  <c r="BO485" i="6" s="1"/>
  <c r="BP485" i="6" s="1"/>
  <c r="BN199" i="6"/>
  <c r="BO199" i="6" s="1"/>
  <c r="BP199" i="6" s="1"/>
  <c r="BN407" i="6"/>
  <c r="BO407" i="6" s="1"/>
  <c r="BP407" i="6" s="1"/>
  <c r="BN422" i="6"/>
  <c r="BO422" i="6" s="1"/>
  <c r="BP422" i="6" s="1"/>
  <c r="BN514" i="6"/>
  <c r="BO514" i="6" s="1"/>
  <c r="BP514" i="6" s="1"/>
  <c r="BN554" i="6"/>
  <c r="BO554" i="6" s="1"/>
  <c r="BP554" i="6" s="1"/>
  <c r="BN542" i="6"/>
  <c r="BO542" i="6" s="1"/>
  <c r="BP542" i="6" s="1"/>
  <c r="BN179" i="6"/>
  <c r="BO179" i="6" s="1"/>
  <c r="BP179" i="6" s="1"/>
  <c r="BN379" i="6"/>
  <c r="BO379" i="6" s="1"/>
  <c r="BP379" i="6" s="1"/>
  <c r="BN51" i="6"/>
  <c r="BO51" i="6" s="1"/>
  <c r="BP51" i="6" s="1"/>
  <c r="BN631" i="6"/>
  <c r="BO631" i="6" s="1"/>
  <c r="BP631" i="6" s="1"/>
  <c r="BN82" i="6"/>
  <c r="BO82" i="6" s="1"/>
  <c r="BP82" i="6" s="1"/>
  <c r="BN280" i="6"/>
  <c r="BO280" i="6" s="1"/>
  <c r="BP280" i="6" s="1"/>
  <c r="BN215" i="6"/>
  <c r="BO215" i="6" s="1"/>
  <c r="BP215" i="6" s="1"/>
  <c r="BN26" i="6"/>
  <c r="BO26" i="6" s="1"/>
  <c r="BP26" i="6" s="1"/>
  <c r="BN499" i="6"/>
  <c r="BO499" i="6" s="1"/>
  <c r="BP499" i="6" s="1"/>
  <c r="BN317" i="6"/>
  <c r="BO317" i="6" s="1"/>
  <c r="BP317" i="6" s="1"/>
  <c r="BN247" i="6"/>
  <c r="BO247" i="6" s="1"/>
  <c r="BP247" i="6" s="1"/>
  <c r="BN323" i="6"/>
  <c r="BO323" i="6" s="1"/>
  <c r="BP323" i="6" s="1"/>
  <c r="BN102" i="6"/>
  <c r="BO102" i="6" s="1"/>
  <c r="BP102" i="6" s="1"/>
  <c r="BN409" i="6"/>
  <c r="BO409" i="6" s="1"/>
  <c r="BP409" i="6" s="1"/>
  <c r="BN371" i="6"/>
  <c r="BO371" i="6" s="1"/>
  <c r="BP371" i="6" s="1"/>
  <c r="BN49" i="6"/>
  <c r="BO49" i="6" s="1"/>
  <c r="BP49" i="6" s="1"/>
  <c r="BN634" i="6"/>
  <c r="BO634" i="6" s="1"/>
  <c r="BP634" i="6" s="1"/>
  <c r="BN394" i="6"/>
  <c r="BO394" i="6" s="1"/>
  <c r="BP394" i="6" s="1"/>
  <c r="BN270" i="6"/>
  <c r="BO270" i="6" s="1"/>
  <c r="BP270" i="6" s="1"/>
  <c r="BN471" i="6"/>
  <c r="BO471" i="6" s="1"/>
  <c r="BP471" i="6" s="1"/>
  <c r="BN590" i="6"/>
  <c r="BO590" i="6" s="1"/>
  <c r="BP590" i="6" s="1"/>
  <c r="BN428" i="6"/>
  <c r="BO428" i="6" s="1"/>
  <c r="BP428" i="6" s="1"/>
  <c r="BN118" i="6"/>
  <c r="BO118" i="6" s="1"/>
  <c r="BP118" i="6" s="1"/>
  <c r="BN241" i="6"/>
  <c r="BO241" i="6" s="1"/>
  <c r="BP241" i="6" s="1"/>
  <c r="BN245" i="6"/>
  <c r="BO245" i="6" s="1"/>
  <c r="BP245" i="6" s="1"/>
  <c r="BN139" i="6"/>
  <c r="BO139" i="6" s="1"/>
  <c r="BP139" i="6" s="1"/>
  <c r="BN214" i="6"/>
  <c r="BO214" i="6" s="1"/>
  <c r="BP214" i="6" s="1"/>
  <c r="BN111" i="6"/>
  <c r="BO111" i="6" s="1"/>
  <c r="BP111" i="6" s="1"/>
  <c r="BN564" i="6"/>
  <c r="BO564" i="6" s="1"/>
  <c r="BP564" i="6" s="1"/>
  <c r="BN562" i="6"/>
  <c r="BO562" i="6" s="1"/>
  <c r="BP562" i="6" s="1"/>
  <c r="BN459" i="6"/>
  <c r="BO459" i="6" s="1"/>
  <c r="BP459" i="6" s="1"/>
  <c r="BN581" i="6"/>
  <c r="BO581" i="6" s="1"/>
  <c r="BP581" i="6" s="1"/>
  <c r="BN463" i="6"/>
  <c r="BO463" i="6" s="1"/>
  <c r="BP463" i="6" s="1"/>
  <c r="BN278" i="6"/>
  <c r="BO278" i="6" s="1"/>
  <c r="BP278" i="6" s="1"/>
  <c r="BN45" i="6"/>
  <c r="BO45" i="6" s="1"/>
  <c r="BP45" i="6" s="1"/>
  <c r="BN136" i="6"/>
  <c r="BO136" i="6" s="1"/>
  <c r="BP136" i="6" s="1"/>
  <c r="BN387" i="6"/>
  <c r="BO387" i="6" s="1"/>
  <c r="BP387" i="6" s="1"/>
  <c r="BN479" i="6"/>
  <c r="BO479" i="6" s="1"/>
  <c r="BP479" i="6" s="1"/>
  <c r="BN200" i="6"/>
  <c r="BO200" i="6" s="1"/>
  <c r="BP200" i="6" s="1"/>
  <c r="BN211" i="6"/>
  <c r="BO211" i="6" s="1"/>
  <c r="BP211" i="6" s="1"/>
  <c r="BN169" i="6"/>
  <c r="BO169" i="6" s="1"/>
  <c r="BP169" i="6" s="1"/>
  <c r="BN231" i="6"/>
  <c r="BO231" i="6" s="1"/>
  <c r="BP231" i="6" s="1"/>
  <c r="BN353" i="6"/>
  <c r="BO353" i="6" s="1"/>
  <c r="BP353" i="6" s="1"/>
  <c r="BN625" i="6"/>
  <c r="BO625" i="6" s="1"/>
  <c r="BP625" i="6" s="1"/>
  <c r="BN421" i="6"/>
  <c r="BO421" i="6" s="1"/>
  <c r="BP421" i="6" s="1"/>
  <c r="BN227" i="6"/>
  <c r="BO227" i="6" s="1"/>
  <c r="BP227" i="6" s="1"/>
  <c r="BN633" i="6"/>
  <c r="BO633" i="6" s="1"/>
  <c r="BP633" i="6" s="1"/>
  <c r="BN238" i="6"/>
  <c r="BO238" i="6" s="1"/>
  <c r="BP238" i="6" s="1"/>
  <c r="BN187" i="6"/>
  <c r="BO187" i="6" s="1"/>
  <c r="BP187" i="6" s="1"/>
  <c r="BN297" i="6"/>
  <c r="BO297" i="6" s="1"/>
  <c r="BP297" i="6" s="1"/>
  <c r="BN496" i="6"/>
  <c r="BO496" i="6" s="1"/>
  <c r="BP496" i="6" s="1"/>
  <c r="BN284" i="6"/>
  <c r="BO284" i="6" s="1"/>
  <c r="BP284" i="6" s="1"/>
  <c r="BN573" i="6"/>
  <c r="BO573" i="6" s="1"/>
  <c r="BP573" i="6" s="1"/>
  <c r="BN261" i="6"/>
  <c r="BO261" i="6" s="1"/>
  <c r="BP261" i="6" s="1"/>
  <c r="BN158" i="6"/>
  <c r="BO158" i="6" s="1"/>
  <c r="BP158" i="6" s="1"/>
  <c r="BN507" i="6"/>
  <c r="BO507" i="6" s="1"/>
  <c r="BP507" i="6" s="1"/>
  <c r="BN482" i="6"/>
  <c r="BO482" i="6" s="1"/>
  <c r="BP482" i="6" s="1"/>
  <c r="BN480" i="6"/>
  <c r="BO480" i="6" s="1"/>
  <c r="BP480" i="6" s="1"/>
  <c r="BN269" i="6"/>
  <c r="BO269" i="6" s="1"/>
  <c r="BP269" i="6" s="1"/>
  <c r="BN576" i="6"/>
  <c r="BO576" i="6" s="1"/>
  <c r="BP576" i="6" s="1"/>
  <c r="BN115" i="6"/>
  <c r="BO115" i="6" s="1"/>
  <c r="BP115" i="6" s="1"/>
  <c r="BN62" i="6"/>
  <c r="BO62" i="6" s="1"/>
  <c r="BP62" i="6" s="1"/>
  <c r="BN154" i="6"/>
  <c r="BO154" i="6" s="1"/>
  <c r="BP154" i="6" s="1"/>
  <c r="BN274" i="6"/>
  <c r="BO274" i="6" s="1"/>
  <c r="BP274" i="6" s="1"/>
  <c r="BN338" i="6"/>
  <c r="BO338" i="6" s="1"/>
  <c r="BP338" i="6" s="1"/>
  <c r="BN160" i="6"/>
  <c r="BO160" i="6" s="1"/>
  <c r="BP160" i="6" s="1"/>
  <c r="BN70" i="6"/>
  <c r="BO70" i="6" s="1"/>
  <c r="BP70" i="6" s="1"/>
  <c r="BN28" i="6"/>
  <c r="BO28" i="6" s="1"/>
  <c r="BP28" i="6" s="1"/>
  <c r="BN419" i="6"/>
  <c r="BO419" i="6" s="1"/>
  <c r="BP419" i="6" s="1"/>
  <c r="BN363" i="6"/>
  <c r="BO363" i="6" s="1"/>
  <c r="BP363" i="6" s="1"/>
  <c r="BN489" i="6"/>
  <c r="BO489" i="6" s="1"/>
  <c r="BP489" i="6" s="1"/>
  <c r="BN618" i="6"/>
  <c r="BO618" i="6" s="1"/>
  <c r="BP618" i="6" s="1"/>
  <c r="BN133" i="6"/>
  <c r="BO133" i="6" s="1"/>
  <c r="BP133" i="6" s="1"/>
  <c r="BN30" i="6"/>
  <c r="BO30" i="6" s="1"/>
  <c r="BP30" i="6" s="1"/>
  <c r="BN602" i="6"/>
  <c r="BO602" i="6" s="1"/>
  <c r="BP602" i="6" s="1"/>
  <c r="BN210" i="6"/>
  <c r="BO210" i="6" s="1"/>
  <c r="BP210" i="6" s="1"/>
  <c r="BN392" i="6"/>
  <c r="BO392" i="6" s="1"/>
  <c r="BP392" i="6" s="1"/>
  <c r="BN522" i="6"/>
  <c r="BO522" i="6" s="1"/>
  <c r="BP522" i="6" s="1"/>
  <c r="BN460" i="6"/>
  <c r="BO460" i="6" s="1"/>
  <c r="BP460" i="6" s="1"/>
  <c r="BN383" i="6"/>
  <c r="BO383" i="6" s="1"/>
  <c r="BP383" i="6" s="1"/>
  <c r="BN538" i="6"/>
  <c r="BO538" i="6" s="1"/>
  <c r="BP538" i="6" s="1"/>
  <c r="BN427" i="6"/>
  <c r="BO427" i="6" s="1"/>
  <c r="BP427" i="6" s="1"/>
  <c r="BN346" i="6"/>
  <c r="BO346" i="6" s="1"/>
  <c r="BP346" i="6" s="1"/>
  <c r="BN567" i="6"/>
  <c r="BO567" i="6" s="1"/>
  <c r="BP567" i="6" s="1"/>
  <c r="BN493" i="6"/>
  <c r="BO493" i="6" s="1"/>
  <c r="BP493" i="6" s="1"/>
  <c r="BN38" i="6"/>
  <c r="BO38" i="6" s="1"/>
  <c r="BP38" i="6" s="1"/>
  <c r="BN503" i="6"/>
  <c r="BO503" i="6" s="1"/>
  <c r="BP503" i="6" s="1"/>
  <c r="BN153" i="6"/>
  <c r="BO153" i="6" s="1"/>
  <c r="BP153" i="6" s="1"/>
  <c r="BN123" i="6"/>
  <c r="BO123" i="6" s="1"/>
  <c r="BP123" i="6" s="1"/>
  <c r="BN127" i="6"/>
  <c r="BO127" i="6" s="1"/>
  <c r="BP127" i="6" s="1"/>
  <c r="BN559" i="6"/>
  <c r="BO559" i="6" s="1"/>
  <c r="BP559" i="6" s="1"/>
  <c r="BN540" i="6"/>
  <c r="BO540" i="6" s="1"/>
  <c r="BP540" i="6" s="1"/>
  <c r="BN603" i="6"/>
  <c r="BO603" i="6" s="1"/>
  <c r="BP603" i="6" s="1"/>
  <c r="BN511" i="6"/>
  <c r="BO511" i="6" s="1"/>
  <c r="BP511" i="6" s="1"/>
  <c r="BN219" i="6"/>
  <c r="BO219" i="6" s="1"/>
  <c r="BP219" i="6" s="1"/>
  <c r="BN302" i="6"/>
  <c r="BO302" i="6" s="1"/>
  <c r="BP302" i="6" s="1"/>
  <c r="BN351" i="6"/>
  <c r="BO351" i="6" s="1"/>
  <c r="BP351" i="6" s="1"/>
  <c r="BN478" i="6"/>
  <c r="BO478" i="6" s="1"/>
  <c r="BP478" i="6" s="1"/>
  <c r="BN615" i="6"/>
  <c r="BO615" i="6" s="1"/>
  <c r="BP615" i="6" s="1"/>
  <c r="BN170" i="6"/>
  <c r="BO170" i="6" s="1"/>
  <c r="BP170" i="6" s="1"/>
  <c r="BN621" i="6"/>
  <c r="BO621" i="6" s="1"/>
  <c r="BP621" i="6" s="1"/>
  <c r="BN441" i="6"/>
  <c r="BO441" i="6" s="1"/>
  <c r="BP441" i="6" s="1"/>
  <c r="BN321" i="6"/>
  <c r="BO321" i="6" s="1"/>
  <c r="BP321" i="6" s="1"/>
  <c r="BN47" i="6"/>
  <c r="BO47" i="6" s="1"/>
  <c r="BP47" i="6" s="1"/>
  <c r="BN253" i="6"/>
  <c r="BO253" i="6" s="1"/>
  <c r="BP253" i="6" s="1"/>
  <c r="BN264" i="6"/>
  <c r="BO264" i="6" s="1"/>
  <c r="BP264" i="6" s="1"/>
  <c r="BN527" i="6"/>
  <c r="BO527" i="6" s="1"/>
  <c r="BP527" i="6" s="1"/>
  <c r="BN566" i="6"/>
  <c r="BO566" i="6" s="1"/>
  <c r="BP566" i="6" s="1"/>
  <c r="BN521" i="6"/>
  <c r="BO521" i="6" s="1"/>
  <c r="BP521" i="6" s="1"/>
  <c r="BN510" i="6"/>
  <c r="BO510" i="6" s="1"/>
  <c r="BP510" i="6" s="1"/>
  <c r="BN334" i="6"/>
  <c r="BO334" i="6" s="1"/>
  <c r="BP334" i="6" s="1"/>
  <c r="BN213" i="6"/>
  <c r="BO213" i="6" s="1"/>
  <c r="BP213" i="6" s="1"/>
  <c r="BN584" i="6"/>
  <c r="BO584" i="6" s="1"/>
  <c r="BP584" i="6" s="1"/>
  <c r="BN495" i="6"/>
  <c r="BO495" i="6" s="1"/>
  <c r="BP495" i="6" s="1"/>
  <c r="BN375" i="6"/>
  <c r="BO375" i="6" s="1"/>
  <c r="BP375" i="6" s="1"/>
  <c r="BN424" i="6"/>
  <c r="BO424" i="6" s="1"/>
  <c r="BP424" i="6" s="1"/>
  <c r="BN591" i="6"/>
  <c r="BO591" i="6" s="1"/>
  <c r="BP591" i="6" s="1"/>
  <c r="BN466" i="6"/>
  <c r="BO466" i="6" s="1"/>
  <c r="BP466" i="6" s="1"/>
  <c r="BN332" i="6"/>
  <c r="BO332" i="6" s="1"/>
  <c r="BP332" i="6" s="1"/>
  <c r="BN578" i="6"/>
  <c r="BO578" i="6" s="1"/>
  <c r="BP578" i="6" s="1"/>
  <c r="BN558" i="6"/>
  <c r="BO558" i="6" s="1"/>
  <c r="BP558" i="6" s="1"/>
  <c r="R116" i="6"/>
  <c r="R119" i="6" s="1"/>
  <c r="R76" i="6"/>
  <c r="L83" i="6"/>
  <c r="B11" i="7"/>
  <c r="R99" i="6"/>
  <c r="R64" i="6"/>
  <c r="AP23" i="6"/>
  <c r="BA23" i="6"/>
  <c r="K67" i="6"/>
  <c r="AK15" i="6"/>
  <c r="DU15" i="6" s="1"/>
  <c r="R35" i="6"/>
  <c r="AK17" i="6"/>
  <c r="DU17" i="6" s="1"/>
  <c r="R19" i="6"/>
  <c r="B10" i="7"/>
  <c r="BF23" i="6"/>
  <c r="A6" i="7"/>
  <c r="B6" i="7" s="1" a="1"/>
  <c r="N114" i="6"/>
  <c r="R73" i="6"/>
  <c r="R78" i="6"/>
  <c r="R109" i="6"/>
  <c r="R21" i="6"/>
  <c r="R117" i="6" l="1"/>
  <c r="BX23" i="6"/>
  <c r="BY23" i="6" s="1"/>
  <c r="R74" i="6"/>
  <c r="BQ23" i="6"/>
  <c r="BS23" i="6" s="1"/>
  <c r="R105" i="6"/>
  <c r="S105" i="6" s="1"/>
  <c r="R79" i="6"/>
  <c r="S79" i="6" s="1"/>
  <c r="BG23" i="6"/>
  <c r="BH23" i="6" s="1"/>
  <c r="K99" i="6"/>
  <c r="R65" i="6"/>
  <c r="R68" i="6" s="1"/>
  <c r="R69" i="6" s="1"/>
  <c r="S69" i="6" s="1"/>
  <c r="N99" i="6"/>
  <c r="BV23" i="6"/>
  <c r="BW23" i="6" s="1"/>
  <c r="R104" i="6"/>
  <c r="S104" i="6" s="1"/>
  <c r="BB23" i="6"/>
  <c r="BD23" i="6" s="1"/>
  <c r="BE23" i="6" s="1"/>
  <c r="R110" i="6"/>
  <c r="R112" i="6" s="1"/>
  <c r="N83" i="6"/>
  <c r="BL23" i="6"/>
  <c r="R84" i="6" l="1"/>
  <c r="R85" i="6" s="1"/>
  <c r="R86" i="6" s="1"/>
  <c r="S86" i="6" s="1"/>
  <c r="N113" i="6"/>
  <c r="N118" i="6"/>
  <c r="N120" i="6"/>
  <c r="R100" i="6"/>
  <c r="R101" i="6" s="1"/>
  <c r="S101" i="6" s="1"/>
  <c r="BM23" i="6"/>
  <c r="BN23" i="6" s="1"/>
  <c r="BO23" i="6" s="1"/>
  <c r="BP23" i="6" s="1"/>
  <c r="BT23" i="6"/>
  <c r="R111" i="6"/>
  <c r="L118" i="6" l="1"/>
  <c r="R118" i="6" s="1"/>
  <c r="S118" i="6" s="1"/>
  <c r="L120" i="6"/>
  <c r="R120" i="6" s="1"/>
  <c r="S120" i="6" s="1"/>
  <c r="L113" i="6"/>
  <c r="R113" i="6" s="1"/>
  <c r="R114" i="6" s="1"/>
  <c r="S114" i="6" s="1"/>
  <c r="B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1" shapeId="0" xr:uid="{96D5C9F0-BA54-46A9-B6D9-31EAC24699E1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HVMT:
Cấm xóa
Ô đếm hàng cuối của bảng tổng hợp = 22 + số dòng dữ liệu (bảng bắt đầu tại hàng 23).</t>
        </r>
      </text>
    </comment>
    <comment ref="M5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7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P77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Toàn
TCVN 5574:2018
Tải trọng phân bố đều  = 1
</t>
        </r>
      </text>
    </comment>
    <comment ref="N104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Toàn
Có 3 đoạn:1 đoạn bên ngoài, 2 đoạn bên trong (trừ dày bụng). Quy định trừ mỗi đoạn 10mm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<sst xmlns="http://schemas.openxmlformats.org/spreadsheetml/2006/main" count="3375" uniqueCount="403">
  <si>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</si>
  <si>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</si>
  <si>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</si>
  <si>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</si>
  <si>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</si>
  <si>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</si>
  <si>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</si>
  <si>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</si>
  <si>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</si>
  <si>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</si>
  <si>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</si>
  <si>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</si>
  <si>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</si>
  <si>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</si>
  <si>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</si>
  <si>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</si>
  <si>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</si>
  <si>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</si>
  <si>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</si>
  <si>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</si>
  <si>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B. QUY TRÌNH TÍNH TOÁN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</si>
  <si>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</si>
  <si>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</si>
  <si>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</si>
  <si>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</si>
  <si>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</si>
  <si>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</si>
  <si>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</si>
  <si>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THIẾT KẾ LIÊN KẾT CHÂN CỘT H THEO TCVN 5575:2024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</si>
  <si>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</si>
  <si>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</si>
  <si>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</si>
  <si>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</si>
  <si>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</si>
  <si>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</si>
  <si>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</si>
  <si>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</si>
  <si>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</si>
  <si>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</si>
  <si>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</si>
  <si>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</si>
  <si>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</si>
  <si>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</si>
  <si>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</si>
  <si>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</si>
  <si>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</si>
  <si>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Abn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</si>
  <si>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</si>
  <si>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</si>
  <si>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</si>
  <si>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</si>
  <si>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</si>
  <si>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</si>
  <si>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</si>
  <si>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</si>
  <si>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</si>
  <si>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</si>
  <si>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2.1 Chân cột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</si>
  <si>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</si>
  <si>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</si>
  <si>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</si>
  <si>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</si>
  <si>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</si>
  <si>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</si>
  <si>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</si>
  <si>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</si>
  <si>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</si>
  <si>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</si>
  <si>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</si>
  <si>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</si>
  <si>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</si>
  <si>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</si>
  <si>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</si>
  <si>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</si>
  <si>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kN</t>
  </si>
  <si>
    <t>kNm</t>
  </si>
  <si>
    <r>
      <t>N/(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A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</si>
  <si>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N/(B.L)=</t>
    </r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</si>
  <si>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</si>
  <si>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t>Hệ số α</t>
    </r>
    <r>
      <rPr>
        <b/>
        <vertAlign val="subscript"/>
        <sz val="12"/>
        <rFont val="Calibri"/>
        <family val="2"/>
        <scheme val="minor"/>
      </rPr>
      <t>b</t>
    </r>
    <r>
      <rPr>
        <b/>
        <sz val="12"/>
        <rFont val="Calibri"/>
        <family val="2"/>
        <scheme val="minor"/>
      </rPr>
      <t xml:space="preserve"> với bản kê ba cạnh hoặc hai cạnh liền kề</t>
    </r>
  </si>
  <si>
    <r>
      <rPr>
        <sz val="11"/>
        <rFont val="Arial"/>
        <family val="2"/>
      </rPr>
      <t>α</t>
    </r>
    <r>
      <rPr>
        <vertAlign val="subscript"/>
        <sz val="11"/>
        <rFont val="Calibri"/>
        <family val="2"/>
      </rPr>
      <t>b</t>
    </r>
  </si>
  <si>
    <t>Ô bản</t>
  </si>
  <si>
    <t>3 cạnh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</si>
  <si>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</si>
  <si>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</si>
  <si>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</si>
  <si>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</si>
  <si>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</si>
  <si>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</si>
  <si>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</si>
  <si>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</si>
  <si>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</si>
  <si>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</si>
  <si>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</si>
  <si>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</si>
  <si>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</si>
  <si>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</si>
  <si>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</si>
  <si>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</si>
  <si>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</si>
  <si>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</si>
  <si>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</si>
  <si>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</si>
  <si>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</si>
  <si>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</si>
  <si>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</si>
  <si>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</si>
  <si>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</si>
  <si>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</si>
  <si>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</si>
  <si>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</si>
  <si>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</si>
  <si>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</si>
  <si>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</si>
  <si>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</si>
  <si>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</si>
  <si>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</si>
  <si>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</si>
  <si>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</si>
  <si>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</si>
  <si>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</si>
  <si>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</si>
  <si>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</si>
  <si>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t>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</si>
  <si>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</si>
  <si>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3</t>
    </r>
  </si>
  <si>
    <t>d1</t>
  </si>
  <si>
    <t>a1</t>
  </si>
  <si>
    <t>a1 /d1</t>
  </si>
  <si>
    <t>Moment uốn trong bản đế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</si>
  <si>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</si>
  <si>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Chiều dày tối thiểu của bản đế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</si>
  <si>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</si>
  <si>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</si>
  <si>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4. Kiểm tra chiều dày bản đế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</si>
  <si>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</si>
  <si>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</si>
  <si>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</si>
  <si>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</si>
  <si>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</si>
  <si>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</si>
  <si>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</si>
  <si>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wf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</si>
  <si>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</si>
  <si>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</si>
  <si>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</si>
  <si>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</si>
  <si>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</si>
  <si>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</si>
  <si>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</si>
  <si>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</si>
  <si>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</si>
  <si>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</si>
  <si>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=N/2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</si>
  <si>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</si>
  <si>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6. Kiểm tra đường hàn liên kết cột vào bản đế mục 14.1.16</t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</si>
  <si>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</si>
  <si>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</si>
  <si>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</si>
  <si>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7. Kiểm tra sườn đế</t>
  </si>
  <si>
    <t>Sơ đồ tính sườn là dầm công xôn ngàm vào bản bụng(cánh) cột bằng 2 đường hàn liên kết</t>
  </si>
  <si>
    <r>
      <t>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</si>
  <si>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</si>
  <si>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L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</si>
  <si>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</si>
  <si>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</si>
  <si>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</si>
  <si>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</si>
  <si>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</si>
  <si>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/(1.15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</si>
  <si>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r>
      <rPr>
        <sz val="10"/>
        <color theme="1"/>
        <rFont val="Calibri"/>
        <family val="2"/>
      </rPr>
      <t>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</si>
  <si>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t>a. Kiểm tra độ bền cấu kiện</t>
  </si>
  <si>
    <r>
      <t>h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>=</t>
    </r>
  </si>
  <si>
    <t>b. Kiểm tra liên kết hàn của sườn với cấu kiện mục 14.1.17</t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</si>
  <si>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</si>
  <si>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</si>
  <si>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t>2. Chiều sâu ngàm bu lông vào bê tông (Mục L.5)</t>
  </si>
  <si>
    <t>N42</t>
  </si>
  <si>
    <t>N46</t>
  </si>
  <si>
    <t>N50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</si>
  <si>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</si>
  <si>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A. THÔNG SỐ THIẾT KẾ</t>
  </si>
  <si>
    <t>B. TÍNH TOÁN</t>
  </si>
  <si>
    <t>Tên</t>
  </si>
  <si>
    <t>h</t>
  </si>
  <si>
    <t>b</t>
  </si>
  <si>
    <t>(mm)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</si>
  <si>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</si>
  <si>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</si>
  <si>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</si>
  <si>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Thông số cột</t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</si>
  <si>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</si>
  <si>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</si>
  <si>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</si>
  <si>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Thông số bản đế</t>
  </si>
  <si>
    <t>n</t>
  </si>
  <si>
    <t>d</t>
  </si>
  <si>
    <t>CT1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</si>
  <si>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</si>
  <si>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</si>
  <si>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</si>
  <si>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</si>
  <si>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</si>
  <si>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Thông số lực</t>
  </si>
  <si>
    <t>THIẾT LẬP CHUNG</t>
  </si>
  <si>
    <t>K/c từ cánh đến mép bản đế</t>
  </si>
  <si>
    <t>Bản đế</t>
  </si>
  <si>
    <t>Bu lông</t>
  </si>
  <si>
    <t>H cột</t>
  </si>
  <si>
    <t>Đk</t>
  </si>
  <si>
    <t>SL</t>
  </si>
  <si>
    <t>dày</t>
  </si>
  <si>
    <t>Kiểm tra diện tích tiết diện ngang của bu lông</t>
  </si>
  <si>
    <t>P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</si>
  <si>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</si>
  <si>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</si>
  <si>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s,bl</t>
    </r>
  </si>
  <si>
    <t>FS</t>
  </si>
  <si>
    <t>Kết luận</t>
  </si>
  <si>
    <t>Kiểm tra ứng suất bản đế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</si>
  <si>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gh</t>
    </r>
  </si>
  <si>
    <t>Kiểm tra chiều dày bản đế</t>
  </si>
  <si>
    <t>Bản đế &amp; bu lông</t>
  </si>
  <si>
    <t>Sườn</t>
  </si>
  <si>
    <t>Y</t>
  </si>
  <si>
    <t>M</t>
  </si>
  <si>
    <t>tmin</t>
  </si>
  <si>
    <r>
      <rPr>
        <b/>
        <sz val="10"/>
        <color rgb="FF0070C0"/>
        <rFont val="Symbol"/>
        <family val="1"/>
        <charset val="2"/>
      </rPr>
      <t>a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</si>
  <si>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Chiều dày sườn cứng bản bụng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</si>
  <si>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</si>
  <si>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Kiểm tra đường hàn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</si>
  <si>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</si>
  <si>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t>FS
Cánh</t>
  </si>
  <si>
    <t>FS
Bụng</t>
  </si>
  <si>
    <t>KT bu lông neo chống lực trượt V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</si>
  <si>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</si>
  <si>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</si>
  <si>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</si>
  <si>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</si>
  <si>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</si>
  <si>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</si>
  <si>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</si>
  <si>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</si>
  <si>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OK</t>
  </si>
  <si>
    <t>BẢNG TỔNG HỢP CHI TIẾT  - THUYẾT MINH BẢN ĐẾ CHÂN CỘT</t>
  </si>
  <si>
    <r>
      <t>P=N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 =</t>
    </r>
  </si>
  <si>
    <t>H</t>
  </si>
  <si>
    <t>B</t>
  </si>
  <si>
    <t>Hp</t>
  </si>
  <si>
    <t>Bp</t>
  </si>
  <si>
    <t>(kN)</t>
  </si>
  <si>
    <t>(kNm)</t>
  </si>
  <si>
    <t>V2</t>
  </si>
  <si>
    <t>V3</t>
  </si>
  <si>
    <t>M2</t>
  </si>
  <si>
    <t>M3</t>
  </si>
  <si>
    <t>V</t>
  </si>
  <si>
    <t>B22.5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</si>
  <si>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</si>
  <si>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</si>
  <si>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</si>
  <si>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</si>
  <si>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</si>
  <si>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Cấu kiện</t>
  </si>
  <si>
    <t>Label</t>
  </si>
  <si>
    <t>H Tổng</t>
  </si>
  <si>
    <t>(1) - Kiểm tra tiết diện ngang bu lông đối với bu lông chịu kéo</t>
  </si>
  <si>
    <t>(2) - Kiểm tra ứng suất bản đế</t>
  </si>
  <si>
    <t>(3) - Kiểm tra chiều dày bản đế</t>
  </si>
  <si>
    <t>(4) - Kiểm tra bu lông neo chống lực trượt V</t>
  </si>
  <si>
    <t>(5) - Kiểm tra đường hàn</t>
  </si>
  <si>
    <t>Thông tin cấu kiện</t>
  </si>
  <si>
    <t>Kiểm tra
mục (1)</t>
  </si>
  <si>
    <t>Kiểm tra
mục (2)</t>
  </si>
  <si>
    <t>Kiểm tra
mục (3)</t>
  </si>
  <si>
    <t>Kiểm tra
mục (4)</t>
  </si>
  <si>
    <t>Kiểm tra
mục (5)</t>
  </si>
  <si>
    <t>Tài liệu tham khảo:</t>
  </si>
  <si>
    <t>5. Kiểm tra bu lông neo chống lực trượt V đế cột với móng (SP-43.13330.2012-_Izmenenie-_4)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</si>
  <si>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</si>
  <si>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t>1. TCVN - 5575 - 2024 - Kết cấu thép - Tiêu chuẩn thiết kế</t>
  </si>
  <si>
    <t>2. TCVN - 5574 - 2018 - Kết cấu bê tông và bê tông cốt thép - Tiêu chuẩn thiết kế</t>
  </si>
  <si>
    <t>Khả năng chống trượt của bu lông neo được tính toán theo phiên bản cập nhật sửa đổi 4 của SP43</t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</si>
  <si>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</si>
  <si>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t>P =</t>
  </si>
  <si>
    <t>Q =</t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</si>
  <si>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</si>
  <si>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3. SP-43.13330.2012-_Izmenenie-_4 Сооружения промышленных предприятий (Bản sửa đổi 4)</t>
  </si>
  <si>
    <t>18</t>
  </si>
  <si>
    <t>23</t>
  </si>
  <si>
    <t>1.LRFD1 (1.4D)</t>
  </si>
  <si>
    <t>1.LRFD30 (1.2D+1.6Lr)</t>
  </si>
  <si>
    <t>1.LRFD31 (1.2D+1.6Lr+0.5W)</t>
  </si>
  <si>
    <t>1.LRFD32 (1.2D+1.6Lr+0.5W)</t>
  </si>
  <si>
    <t>1.LRFD33 (1.2D+1.6Lr+0.5W)</t>
  </si>
  <si>
    <t>1.LRFD34 (1.2D+1.6Lr+0.5W)</t>
  </si>
  <si>
    <t>1.LRFD35 (1.2D+1.6Lr+0.5W)</t>
  </si>
  <si>
    <t>1.LRFD36 (1.2D+1.6Lr+0.5W)</t>
  </si>
  <si>
    <t>1.LRFD37 (1.2D+1.6Lr+0.5W)</t>
  </si>
  <si>
    <t>1.LRFD38 (1.2D+1.6Lr+0.5W)</t>
  </si>
  <si>
    <t>1.LRFD41 (1.2D+1.0W+0.5Lr)</t>
  </si>
  <si>
    <t>1.LRFD42 (1.2D+1.0W+0.5Lr)</t>
  </si>
  <si>
    <t>1.LRFD43 (1.2D+1.0W+0.5Lr)</t>
  </si>
  <si>
    <t>1.LRFD44 (1.2D+1.0W+0.5Lr)</t>
  </si>
  <si>
    <t>1.LRFD45 (1.2D+1.0W+0.5Lr)</t>
  </si>
  <si>
    <t>1.LRFD46 (1.2D+1.0W+0.5Lr)</t>
  </si>
  <si>
    <t>1.LRFD47 (1.2D+1.0W+0.5Lr)</t>
  </si>
  <si>
    <t>1.LRFD48 (1.2D+1.0W+0.5Lr)</t>
  </si>
  <si>
    <t>1.LRFD51(0.9D+1.0W)</t>
  </si>
  <si>
    <t>1.LRFD52(0.9D+1.0W)</t>
  </si>
  <si>
    <t>1.LRFD53(0.9D+1.0W)</t>
  </si>
  <si>
    <t>1.LRFD54(0.9D+1.0W)</t>
  </si>
  <si>
    <t>1.LRFD55(0.9D+1.0W)</t>
  </si>
  <si>
    <t>1.LRFD56(0.9D+1.0W)</t>
  </si>
  <si>
    <t>1.LRFD57(0.9D+1.0W)</t>
  </si>
  <si>
    <t>1.LRFD58(0.9D+1.0W)</t>
  </si>
  <si>
    <t>712x350x22-6M24</t>
  </si>
  <si>
    <t>8db</t>
  </si>
  <si>
    <t>Uni</t>
  </si>
  <si>
    <t>1</t>
  </si>
  <si>
    <t>-</t>
  </si>
  <si>
    <t>2</t>
  </si>
  <si>
    <t>3</t>
  </si>
  <si>
    <t>4</t>
  </si>
  <si>
    <t>5</t>
  </si>
  <si>
    <t>6</t>
  </si>
  <si>
    <t>13</t>
  </si>
  <si>
    <t>14</t>
  </si>
  <si>
    <t>19</t>
  </si>
  <si>
    <t>24</t>
  </si>
  <si>
    <t>28</t>
  </si>
  <si>
    <t>29</t>
  </si>
  <si>
    <t>33</t>
  </si>
  <si>
    <t>34</t>
  </si>
  <si>
    <t>38</t>
  </si>
  <si>
    <t>39</t>
  </si>
  <si>
    <t>43</t>
  </si>
  <si>
    <t>44</t>
  </si>
  <si>
    <t>45</t>
  </si>
  <si>
    <t>46</t>
  </si>
  <si>
    <t>47</t>
  </si>
  <si>
    <t>48</t>
  </si>
  <si>
    <t xml:space="preserve">   </t>
  </si>
  <si>
    <t>Unique</t>
  </si>
  <si>
    <t>704x350x22-6M24</t>
  </si>
  <si>
    <t>Tên tiết diện</t>
  </si>
  <si>
    <t>Cột AA</t>
  </si>
  <si>
    <t>Tùy chọn</t>
  </si>
  <si>
    <t>CTxxx</t>
  </si>
  <si>
    <t>kN.m/m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</si>
  <si>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</si>
  <si>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Bảng C5: Cường độ ép mặt</t>
  </si>
  <si>
    <t>fu</t>
  </si>
  <si>
    <t>A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</si>
  <si>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</si>
  <si>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</si>
  <si>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</si>
  <si>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</si>
  <si>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NÉN</t>
  </si>
  <si>
    <t>KÉO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</si>
  <si>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</si>
  <si>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</si>
  <si>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</si>
  <si>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</si>
  <si>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</si>
  <si>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M150</t>
  </si>
  <si>
    <t>B10</t>
  </si>
  <si>
    <t>M200</t>
  </si>
  <si>
    <t>B15</t>
  </si>
  <si>
    <t>C12/15</t>
  </si>
  <si>
    <t>M250</t>
  </si>
  <si>
    <t>C16/20</t>
  </si>
  <si>
    <t>M300</t>
  </si>
  <si>
    <t>C18/22.5</t>
  </si>
  <si>
    <t>M350</t>
  </si>
  <si>
    <t>C20/25</t>
  </si>
  <si>
    <t>M400</t>
  </si>
  <si>
    <t>C25/30</t>
  </si>
  <si>
    <t>M450</t>
  </si>
  <si>
    <t>C28/35</t>
  </si>
  <si>
    <t>M500</t>
  </si>
  <si>
    <t>C32/40</t>
  </si>
  <si>
    <t>M600</t>
  </si>
  <si>
    <t>B45</t>
  </si>
  <si>
    <t>C35/45</t>
  </si>
  <si>
    <t>M700</t>
  </si>
  <si>
    <t>B50</t>
  </si>
  <si>
    <t>C40/50</t>
  </si>
  <si>
    <t>B55</t>
  </si>
  <si>
    <t>C45/55</t>
  </si>
  <si>
    <t>M800</t>
  </si>
  <si>
    <t>B60</t>
  </si>
  <si>
    <t>C50/60</t>
  </si>
  <si>
    <t>τM =</t>
  </si>
  <si>
    <t>τV =</t>
  </si>
  <si>
    <t>Iw = 2hf(hs-10)³/12 =</t>
  </si>
  <si>
    <t>Wf = βf·Iw/[(hs-10)/2] =</t>
  </si>
  <si>
    <t>√(τM²+τV²)/(fwf·γc) =</t>
  </si>
  <si>
    <t>Ws = βs·Iw/[(hs-10)/2] =</t>
  </si>
  <si>
    <t>√(τM²+τV²)/(fws·γc) =</t>
  </si>
  <si>
    <t>TCVN 5575:2024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</si>
  <si>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674x350x8x12</t>
  </si>
  <si>
    <t>682x350x12x16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</si>
</sst>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_(* #,##0_);_(* \(#,##0\);_(* &quot;-&quot;??_);_(@_)"/>
  </numFmts>
  <fonts count="6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b/>
      <sz val="11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sz val="11"/>
      <name val="Calibri"/>
      <family val="2"/>
    </font>
    <font>
      <sz val="11"/>
      <name val="Arial"/>
      <family val="2"/>
    </font>
    <font>
      <vertAlign val="subscript"/>
      <sz val="11"/>
      <name val="Calibri"/>
      <family val="2"/>
    </font>
    <font>
      <b/>
      <sz val="10"/>
      <color theme="1"/>
      <name val="Symbol"/>
      <family val="1"/>
      <charset val="2"/>
    </font>
    <font>
      <sz val="10"/>
      <name val="Calibri"/>
      <family val="1"/>
      <charset val="2"/>
      <scheme val="minor"/>
    </font>
    <font>
      <sz val="16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u/>
      <sz val="10"/>
      <color theme="1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rgb="FF0000CC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sz val="10"/>
      <color rgb="FF0070C0"/>
      <name val="Arial"/>
      <family val="2"/>
    </font>
    <font>
      <sz val="10"/>
      <color theme="1"/>
      <name val="Calibri"/>
    </font>
    <font>
      <sz val="10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7C7C7"/>
      </left>
      <right/>
      <top style="thin">
        <color rgb="FFC7C7C7"/>
      </top>
      <bottom/>
      <diagonal/>
    </border>
    <border>
      <left/>
      <right/>
      <top style="thin">
        <color rgb="FFC7C7C7"/>
      </top>
      <bottom/>
      <diagonal/>
    </border>
    <border>
      <left style="thin">
        <color rgb="FFC7C7C7"/>
      </left>
      <right style="thin">
        <color rgb="FFC7C7C7"/>
      </right>
      <top style="thin">
        <color rgb="FFC7C7C7"/>
      </top>
      <bottom/>
      <diagonal/>
    </border>
    <border>
      <left style="thin">
        <color rgb="FFC7C7C7"/>
      </left>
      <right/>
      <top/>
      <bottom/>
      <diagonal/>
    </border>
    <border>
      <left/>
      <right style="medium">
        <color rgb="FFC7C7C7"/>
      </right>
      <top style="thin">
        <color rgb="FFC7C7C7"/>
      </top>
      <bottom/>
      <diagonal/>
    </border>
    <border>
      <left/>
      <right style="medium">
        <color rgb="FFC7C7C7"/>
      </right>
      <top/>
      <bottom/>
      <diagonal/>
    </border>
    <border>
      <left style="thin">
        <color rgb="FFC7C7C7"/>
      </left>
      <right style="medium">
        <color rgb="FFC7C7C7"/>
      </right>
      <top/>
      <bottom/>
      <diagonal/>
    </border>
    <border>
      <left/>
      <right/>
      <top style="medium">
        <color rgb="FFC7C7C7"/>
      </top>
      <bottom/>
      <diagonal/>
    </border>
    <border>
      <left/>
      <right style="medium">
        <color rgb="FFC7C7C7"/>
      </right>
      <top style="medium">
        <color rgb="FFC7C7C7"/>
      </top>
      <bottom/>
      <diagonal/>
    </border>
    <border>
      <left/>
      <right/>
      <top/>
      <bottom style="medium">
        <color rgb="FFC7C7C7"/>
      </bottom>
      <diagonal/>
    </border>
    <border>
      <left/>
      <right style="medium">
        <color rgb="FFC7C7C7"/>
      </right>
      <top/>
      <bottom style="medium">
        <color rgb="FFC7C7C7"/>
      </bottom>
      <diagonal/>
    </border>
    <border>
      <left style="medium">
        <color rgb="FFC7C7C7"/>
      </left>
      <right/>
      <top style="medium">
        <color rgb="FFC7C7C7"/>
      </top>
      <bottom/>
      <diagonal/>
    </border>
    <border>
      <left style="medium">
        <color rgb="FFC7C7C7"/>
      </left>
      <right/>
      <top/>
      <bottom/>
      <diagonal/>
    </border>
    <border>
      <left style="medium">
        <color rgb="FFC7C7C7"/>
      </left>
      <right/>
      <top style="thin">
        <color rgb="FFC7C7C7"/>
      </top>
      <bottom/>
      <diagonal/>
    </border>
    <border>
      <left style="medium">
        <color rgb="FFC7C7C7"/>
      </left>
      <right/>
      <top/>
      <bottom style="medium">
        <color rgb="FFC7C7C7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9" fillId="0" borderId="0"/>
    <xf numFmtId="0" fontId="24" fillId="7" borderId="14" applyNumberFormat="0" applyAlignment="0" applyProtection="0"/>
    <xf numFmtId="0" fontId="35" fillId="0" borderId="0"/>
    <xf numFmtId="0" fontId="58" fillId="0" borderId="0"/>
    <xf numFmtId="165" fontId="58" fillId="0" borderId="0" applyFont="0" applyFill="0" applyBorder="0" applyAlignment="0" applyProtection="0"/>
  </cellStyleXfs>
  <cellXfs count="265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9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right" vertical="center"/>
    </xf>
    <xf numFmtId="0" fontId="1" fillId="6" borderId="0" xfId="0" applyFont="1" applyFill="1"/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32" fillId="0" borderId="0" xfId="0" applyFont="1"/>
    <xf numFmtId="0" fontId="36" fillId="0" borderId="12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0" fontId="37" fillId="0" borderId="12" xfId="3" applyFont="1" applyBorder="1" applyAlignment="1" applyProtection="1">
      <alignment horizontal="center" vertical="center"/>
      <protection hidden="1"/>
    </xf>
    <xf numFmtId="164" fontId="0" fillId="0" borderId="12" xfId="0" applyNumberFormat="1" applyBorder="1" applyAlignment="1">
      <alignment horizontal="center" vertical="center"/>
    </xf>
    <xf numFmtId="0" fontId="13" fillId="2" borderId="0" xfId="0" applyFont="1" applyFill="1"/>
    <xf numFmtId="0" fontId="1" fillId="0" borderId="12" xfId="0" applyFont="1" applyBorder="1"/>
    <xf numFmtId="0" fontId="40" fillId="2" borderId="12" xfId="0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2" fontId="13" fillId="2" borderId="12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3" fillId="2" borderId="12" xfId="0" applyFont="1" applyFill="1" applyBorder="1"/>
    <xf numFmtId="2" fontId="13" fillId="2" borderId="12" xfId="0" applyNumberFormat="1" applyFont="1" applyFill="1" applyBorder="1"/>
    <xf numFmtId="2" fontId="20" fillId="4" borderId="12" xfId="0" applyNumberFormat="1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center" vertical="top"/>
    </xf>
    <xf numFmtId="2" fontId="20" fillId="4" borderId="12" xfId="0" applyNumberFormat="1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2" borderId="23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3" fillId="4" borderId="28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2" fontId="1" fillId="2" borderId="12" xfId="0" applyNumberFormat="1" applyFont="1" applyFill="1" applyBorder="1" applyAlignment="1">
      <alignment horizontal="center" vertical="center"/>
    </xf>
    <xf numFmtId="0" fontId="1" fillId="2" borderId="19" xfId="0" applyFont="1" applyFill="1" applyBorder="1"/>
    <xf numFmtId="2" fontId="13" fillId="2" borderId="0" xfId="0" applyNumberFormat="1" applyFont="1" applyFill="1"/>
    <xf numFmtId="2" fontId="13" fillId="2" borderId="0" xfId="0" applyNumberFormat="1" applyFont="1" applyFill="1" applyAlignment="1">
      <alignment horizontal="center" vertical="center"/>
    </xf>
    <xf numFmtId="0" fontId="46" fillId="2" borderId="0" xfId="0" applyFont="1" applyFill="1" applyAlignment="1">
      <alignment horizontal="left" indent="1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164" fontId="1" fillId="2" borderId="12" xfId="0" applyNumberFormat="1" applyFont="1" applyFill="1" applyBorder="1"/>
    <xf numFmtId="166" fontId="1" fillId="2" borderId="12" xfId="0" applyNumberFormat="1" applyFont="1" applyFill="1" applyBorder="1"/>
    <xf numFmtId="165" fontId="1" fillId="2" borderId="12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165" fontId="13" fillId="2" borderId="12" xfId="0" applyNumberFormat="1" applyFont="1" applyFill="1" applyBorder="1" applyAlignment="1">
      <alignment horizontal="center" vertical="center"/>
    </xf>
    <xf numFmtId="165" fontId="13" fillId="2" borderId="0" xfId="0" applyNumberFormat="1" applyFont="1" applyFill="1" applyAlignment="1">
      <alignment horizontal="center" vertical="center"/>
    </xf>
    <xf numFmtId="165" fontId="20" fillId="4" borderId="12" xfId="0" applyNumberFormat="1" applyFont="1" applyFill="1" applyBorder="1" applyAlignment="1">
      <alignment horizontal="center" vertical="center"/>
    </xf>
    <xf numFmtId="0" fontId="20" fillId="4" borderId="1" xfId="0" applyFont="1" applyFill="1" applyBorder="1"/>
    <xf numFmtId="0" fontId="20" fillId="4" borderId="2" xfId="0" applyFont="1" applyFill="1" applyBorder="1"/>
    <xf numFmtId="0" fontId="20" fillId="4" borderId="3" xfId="0" applyFont="1" applyFill="1" applyBorder="1"/>
    <xf numFmtId="0" fontId="20" fillId="4" borderId="4" xfId="0" applyFont="1" applyFill="1" applyBorder="1"/>
    <xf numFmtId="0" fontId="20" fillId="4" borderId="5" xfId="0" applyFont="1" applyFill="1" applyBorder="1"/>
    <xf numFmtId="0" fontId="20" fillId="4" borderId="6" xfId="0" applyFont="1" applyFill="1" applyBorder="1"/>
    <xf numFmtId="0" fontId="1" fillId="2" borderId="21" xfId="0" applyFont="1" applyFill="1" applyBorder="1"/>
    <xf numFmtId="0" fontId="1" fillId="2" borderId="3" xfId="0" applyFont="1" applyFill="1" applyBorder="1"/>
    <xf numFmtId="0" fontId="18" fillId="3" borderId="13" xfId="0" applyFont="1" applyFill="1" applyBorder="1" applyAlignment="1">
      <alignment horizontal="centerContinuous"/>
    </xf>
    <xf numFmtId="0" fontId="18" fillId="3" borderId="0" xfId="0" applyFont="1" applyFill="1" applyAlignment="1">
      <alignment horizontal="centerContinuous"/>
    </xf>
    <xf numFmtId="0" fontId="16" fillId="3" borderId="13" xfId="0" applyFont="1" applyFill="1" applyBorder="1" applyAlignment="1">
      <alignment horizontal="centerContinuous"/>
    </xf>
    <xf numFmtId="0" fontId="16" fillId="3" borderId="0" xfId="0" applyFont="1" applyFill="1" applyAlignment="1">
      <alignment horizontal="centerContinuous"/>
    </xf>
    <xf numFmtId="0" fontId="0" fillId="0" borderId="0" xfId="0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51" fillId="5" borderId="9" xfId="0" applyFont="1" applyFill="1" applyBorder="1" applyAlignment="1">
      <alignment horizontal="center"/>
    </xf>
    <xf numFmtId="0" fontId="16" fillId="5" borderId="32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2" fontId="20" fillId="4" borderId="12" xfId="0" applyNumberFormat="1" applyFont="1" applyFill="1" applyBorder="1" applyAlignment="1">
      <alignment horizontal="center" vertical="top"/>
    </xf>
    <xf numFmtId="0" fontId="8" fillId="2" borderId="12" xfId="0" applyFont="1" applyFill="1" applyBorder="1" applyAlignment="1">
      <alignment horizontal="left" vertical="center"/>
    </xf>
    <xf numFmtId="0" fontId="1" fillId="2" borderId="0" xfId="0" quotePrefix="1" applyFont="1" applyFill="1"/>
    <xf numFmtId="0" fontId="20" fillId="4" borderId="12" xfId="0" applyFont="1" applyFill="1" applyBorder="1" applyAlignment="1">
      <alignment horizontal="center" vertical="top" wrapText="1"/>
    </xf>
    <xf numFmtId="0" fontId="20" fillId="4" borderId="12" xfId="0" applyFont="1" applyFill="1" applyBorder="1" applyAlignment="1">
      <alignment vertical="top" wrapText="1"/>
    </xf>
    <xf numFmtId="0" fontId="13" fillId="0" borderId="0" xfId="0" applyFont="1"/>
    <xf numFmtId="2" fontId="1" fillId="2" borderId="0" xfId="0" applyNumberFormat="1" applyFont="1" applyFill="1"/>
    <xf numFmtId="2" fontId="18" fillId="3" borderId="0" xfId="0" applyNumberFormat="1" applyFont="1" applyFill="1" applyAlignment="1">
      <alignment horizontal="centerContinuous"/>
    </xf>
    <xf numFmtId="2" fontId="16" fillId="3" borderId="0" xfId="0" applyNumberFormat="1" applyFont="1" applyFill="1" applyAlignment="1">
      <alignment horizontal="centerContinuous"/>
    </xf>
    <xf numFmtId="2" fontId="1" fillId="2" borderId="12" xfId="0" applyNumberFormat="1" applyFont="1" applyFill="1" applyBorder="1"/>
    <xf numFmtId="0" fontId="1" fillId="2" borderId="35" xfId="0" applyFont="1" applyFill="1" applyBorder="1" applyAlignment="1">
      <alignment vertical="top"/>
    </xf>
    <xf numFmtId="0" fontId="1" fillId="0" borderId="34" xfId="0" applyFont="1" applyBorder="1"/>
    <xf numFmtId="0" fontId="13" fillId="0" borderId="34" xfId="0" applyFont="1" applyBorder="1"/>
    <xf numFmtId="0" fontId="1" fillId="0" borderId="36" xfId="0" applyFont="1" applyBorder="1"/>
    <xf numFmtId="0" fontId="13" fillId="0" borderId="36" xfId="0" applyFont="1" applyBorder="1"/>
    <xf numFmtId="0" fontId="1" fillId="0" borderId="35" xfId="0" applyFont="1" applyBorder="1"/>
    <xf numFmtId="0" fontId="1" fillId="2" borderId="37" xfId="0" applyFont="1" applyFill="1" applyBorder="1"/>
    <xf numFmtId="0" fontId="1" fillId="8" borderId="34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/>
    </xf>
    <xf numFmtId="0" fontId="13" fillId="2" borderId="34" xfId="0" applyFont="1" applyFill="1" applyBorder="1" applyAlignment="1">
      <alignment horizontal="center" vertical="center"/>
    </xf>
    <xf numFmtId="0" fontId="13" fillId="2" borderId="35" xfId="0" applyFont="1" applyFill="1" applyBorder="1" applyAlignment="1">
      <alignment vertical="center"/>
    </xf>
    <xf numFmtId="165" fontId="13" fillId="2" borderId="34" xfId="0" applyNumberFormat="1" applyFont="1" applyFill="1" applyBorder="1" applyAlignment="1">
      <alignment horizontal="center" vertical="center"/>
    </xf>
    <xf numFmtId="0" fontId="1" fillId="2" borderId="35" xfId="0" applyFont="1" applyFill="1" applyBorder="1"/>
    <xf numFmtId="2" fontId="13" fillId="2" borderId="34" xfId="0" applyNumberFormat="1" applyFont="1" applyFill="1" applyBorder="1" applyAlignment="1">
      <alignment horizontal="center" vertical="center"/>
    </xf>
    <xf numFmtId="2" fontId="8" fillId="2" borderId="34" xfId="0" applyNumberFormat="1" applyFont="1" applyFill="1" applyBorder="1" applyAlignment="1">
      <alignment horizontal="center" vertical="center"/>
    </xf>
    <xf numFmtId="0" fontId="13" fillId="2" borderId="35" xfId="0" applyFont="1" applyFill="1" applyBorder="1" applyAlignment="1">
      <alignment horizontal="right" vertical="center"/>
    </xf>
    <xf numFmtId="0" fontId="1" fillId="2" borderId="35" xfId="0" applyFont="1" applyFill="1" applyBorder="1" applyAlignment="1">
      <alignment horizontal="right" vertical="center"/>
    </xf>
    <xf numFmtId="0" fontId="8" fillId="2" borderId="35" xfId="0" applyFont="1" applyFill="1" applyBorder="1" applyAlignment="1">
      <alignment horizontal="center" vertical="center"/>
    </xf>
    <xf numFmtId="2" fontId="25" fillId="7" borderId="34" xfId="2" applyNumberFormat="1" applyFont="1" applyBorder="1" applyAlignment="1">
      <alignment horizontal="center" vertical="center"/>
    </xf>
    <xf numFmtId="1" fontId="8" fillId="2" borderId="34" xfId="0" applyNumberFormat="1" applyFont="1" applyFill="1" applyBorder="1" applyAlignment="1">
      <alignment horizontal="center" vertical="center"/>
    </xf>
    <xf numFmtId="164" fontId="1" fillId="2" borderId="34" xfId="0" applyNumberFormat="1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/>
    </xf>
    <xf numFmtId="1" fontId="1" fillId="2" borderId="35" xfId="0" applyNumberFormat="1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 vertical="center"/>
    </xf>
    <xf numFmtId="0" fontId="12" fillId="0" borderId="0" xfId="0" applyFont="1"/>
    <xf numFmtId="0" fontId="1" fillId="2" borderId="38" xfId="0" applyFont="1" applyFill="1" applyBorder="1" applyAlignment="1">
      <alignment vertical="top"/>
    </xf>
    <xf numFmtId="0" fontId="1" fillId="2" borderId="39" xfId="0" applyFont="1" applyFill="1" applyBorder="1" applyAlignment="1">
      <alignment vertical="top"/>
    </xf>
    <xf numFmtId="0" fontId="1" fillId="2" borderId="39" xfId="0" applyFont="1" applyFill="1" applyBorder="1"/>
    <xf numFmtId="0" fontId="1" fillId="2" borderId="39" xfId="0" applyFont="1" applyFill="1" applyBorder="1" applyAlignment="1">
      <alignment vertical="center"/>
    </xf>
    <xf numFmtId="0" fontId="1" fillId="2" borderId="40" xfId="0" applyFont="1" applyFill="1" applyBorder="1"/>
    <xf numFmtId="0" fontId="1" fillId="2" borderId="39" xfId="0" applyFont="1" applyFill="1" applyBorder="1" applyAlignment="1">
      <alignment horizontal="left" vertical="center"/>
    </xf>
    <xf numFmtId="0" fontId="10" fillId="2" borderId="40" xfId="0" applyFont="1" applyFill="1" applyBorder="1" applyAlignment="1">
      <alignment horizontal="center" vertical="center"/>
    </xf>
    <xf numFmtId="0" fontId="10" fillId="2" borderId="39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38" xfId="0" applyFont="1" applyFill="1" applyBorder="1"/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3" fillId="2" borderId="0" xfId="0" applyFont="1" applyFill="1" applyAlignment="1">
      <alignment horizontal="right" vertical="center"/>
    </xf>
    <xf numFmtId="0" fontId="29" fillId="2" borderId="0" xfId="0" applyFont="1" applyFill="1"/>
    <xf numFmtId="0" fontId="8" fillId="2" borderId="0" xfId="0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2" fontId="13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165" fontId="8" fillId="2" borderId="0" xfId="0" applyNumberFormat="1" applyFont="1" applyFill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164" fontId="8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166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right" vertical="center"/>
    </xf>
    <xf numFmtId="2" fontId="41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8" fillId="2" borderId="0" xfId="0" applyFont="1" applyFill="1"/>
    <xf numFmtId="2" fontId="1" fillId="2" borderId="0" xfId="0" applyNumberFormat="1" applyFont="1" applyFill="1" applyAlignment="1">
      <alignment horizontal="center"/>
    </xf>
    <xf numFmtId="0" fontId="43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center"/>
    </xf>
    <xf numFmtId="0" fontId="44" fillId="2" borderId="0" xfId="0" applyFont="1" applyFill="1" applyAlignment="1">
      <alignment horizontal="right" vertical="center"/>
    </xf>
    <xf numFmtId="167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2" fillId="2" borderId="47" xfId="0" applyFont="1" applyFill="1" applyBorder="1" applyAlignment="1">
      <alignment horizontal="left" indent="1"/>
    </xf>
    <xf numFmtId="0" fontId="2" fillId="2" borderId="46" xfId="0" applyFont="1" applyFill="1" applyBorder="1" applyAlignment="1">
      <alignment horizontal="left" indent="1"/>
    </xf>
    <xf numFmtId="0" fontId="1" fillId="2" borderId="46" xfId="0" applyFont="1" applyFill="1" applyBorder="1" applyAlignment="1">
      <alignment horizontal="left" vertical="top" indent="2"/>
    </xf>
    <xf numFmtId="0" fontId="11" fillId="2" borderId="46" xfId="0" applyFont="1" applyFill="1" applyBorder="1" applyAlignment="1">
      <alignment horizontal="right" vertical="center"/>
    </xf>
    <xf numFmtId="0" fontId="1" fillId="2" borderId="46" xfId="0" applyFont="1" applyFill="1" applyBorder="1"/>
    <xf numFmtId="0" fontId="45" fillId="2" borderId="46" xfId="0" applyFont="1" applyFill="1" applyBorder="1" applyAlignment="1">
      <alignment horizontal="left" vertical="top" indent="2"/>
    </xf>
    <xf numFmtId="0" fontId="45" fillId="2" borderId="47" xfId="0" applyFont="1" applyFill="1" applyBorder="1"/>
    <xf numFmtId="0" fontId="1" fillId="2" borderId="46" xfId="0" applyFont="1" applyFill="1" applyBorder="1" applyAlignment="1">
      <alignment horizontal="left" indent="1"/>
    </xf>
    <xf numFmtId="0" fontId="59" fillId="5" borderId="12" xfId="4" applyFont="1" applyFill="1" applyBorder="1" applyAlignment="1">
      <alignment horizontal="center" vertical="center" wrapText="1"/>
    </xf>
    <xf numFmtId="0" fontId="59" fillId="5" borderId="12" xfId="4" applyFont="1" applyFill="1" applyBorder="1" applyAlignment="1">
      <alignment vertical="center"/>
    </xf>
    <xf numFmtId="0" fontId="61" fillId="0" borderId="49" xfId="4" applyFont="1" applyBorder="1" applyAlignment="1" applyProtection="1">
      <alignment horizontal="center" vertical="center"/>
      <protection hidden="1"/>
    </xf>
    <xf numFmtId="0" fontId="0" fillId="0" borderId="20" xfId="0" applyBorder="1" applyAlignment="1">
      <alignment horizontal="center" vertical="center"/>
    </xf>
    <xf numFmtId="168" fontId="35" fillId="0" borderId="20" xfId="5" applyNumberFormat="1" applyFont="1" applyBorder="1" applyAlignment="1" applyProtection="1">
      <alignment horizontal="center" vertical="center"/>
      <protection hidden="1"/>
    </xf>
    <xf numFmtId="165" fontId="35" fillId="0" borderId="20" xfId="4" applyNumberFormat="1" applyFont="1" applyBorder="1" applyAlignment="1" applyProtection="1">
      <alignment horizontal="center" vertical="center"/>
      <protection hidden="1"/>
    </xf>
    <xf numFmtId="2" fontId="35" fillId="0" borderId="20" xfId="4" applyNumberFormat="1" applyFont="1" applyBorder="1" applyAlignment="1" applyProtection="1">
      <alignment horizontal="center" vertical="center"/>
      <protection hidden="1"/>
    </xf>
    <xf numFmtId="2" fontId="35" fillId="0" borderId="4" xfId="4" applyNumberFormat="1" applyFont="1" applyBorder="1" applyAlignment="1" applyProtection="1">
      <alignment horizontal="center" vertical="center"/>
      <protection hidden="1"/>
    </xf>
    <xf numFmtId="0" fontId="61" fillId="0" borderId="27" xfId="4" applyFont="1" applyBorder="1" applyAlignment="1" applyProtection="1">
      <alignment horizontal="center" vertical="center"/>
      <protection hidden="1"/>
    </xf>
    <xf numFmtId="168" fontId="35" fillId="0" borderId="12" xfId="5" applyNumberFormat="1" applyFont="1" applyBorder="1" applyAlignment="1" applyProtection="1">
      <alignment horizontal="center" vertical="center"/>
      <protection hidden="1"/>
    </xf>
    <xf numFmtId="165" fontId="35" fillId="0" borderId="12" xfId="4" applyNumberFormat="1" applyFont="1" applyBorder="1" applyAlignment="1" applyProtection="1">
      <alignment horizontal="center" vertical="center"/>
      <protection hidden="1"/>
    </xf>
    <xf numFmtId="2" fontId="35" fillId="0" borderId="12" xfId="4" applyNumberFormat="1" applyFont="1" applyBorder="1" applyAlignment="1" applyProtection="1">
      <alignment horizontal="center" vertical="center"/>
      <protection hidden="1"/>
    </xf>
    <xf numFmtId="2" fontId="35" fillId="0" borderId="50" xfId="4" applyNumberFormat="1" applyFont="1" applyBorder="1" applyAlignment="1" applyProtection="1">
      <alignment horizontal="center" vertical="center"/>
      <protection hidden="1"/>
    </xf>
    <xf numFmtId="0" fontId="61" fillId="0" borderId="51" xfId="4" applyFont="1" applyBorder="1" applyAlignment="1" applyProtection="1">
      <alignment horizontal="center" vertical="center"/>
      <protection hidden="1"/>
    </xf>
    <xf numFmtId="0" fontId="0" fillId="0" borderId="52" xfId="0" applyBorder="1" applyAlignment="1">
      <alignment horizontal="center" vertical="center"/>
    </xf>
    <xf numFmtId="168" fontId="35" fillId="0" borderId="52" xfId="5" applyNumberFormat="1" applyFont="1" applyBorder="1" applyAlignment="1" applyProtection="1">
      <alignment horizontal="center" vertical="center"/>
      <protection hidden="1"/>
    </xf>
    <xf numFmtId="165" fontId="35" fillId="0" borderId="52" xfId="4" applyNumberFormat="1" applyFont="1" applyBorder="1" applyAlignment="1" applyProtection="1">
      <alignment horizontal="center" vertical="center"/>
      <protection hidden="1"/>
    </xf>
    <xf numFmtId="2" fontId="35" fillId="0" borderId="52" xfId="4" applyNumberFormat="1" applyFont="1" applyBorder="1" applyAlignment="1" applyProtection="1">
      <alignment horizontal="center" vertical="center"/>
      <protection hidden="1"/>
    </xf>
    <xf numFmtId="2" fontId="35" fillId="0" borderId="53" xfId="4" applyNumberFormat="1" applyFont="1" applyBorder="1" applyAlignment="1" applyProtection="1">
      <alignment horizontal="center" vertical="center"/>
      <protection hidden="1"/>
    </xf>
    <xf numFmtId="0" fontId="62" fillId="2" borderId="0" xfId="0" applyFont="1" applyFill="1" applyAlignment="1">
      <alignment horizontal="right"/>
    </xf>
    <xf numFmtId="0" fontId="63" fillId="2" borderId="0" xfId="0" applyFont="1" applyFill="1" applyAlignment="1">
      <alignment horizontal="left" vertical="center"/>
    </xf>
    <xf numFmtId="0" fontId="63" fillId="2" borderId="0" xfId="0" applyFont="1" applyFill="1" applyAlignment="1">
      <alignment horizontal="right" vertical="center"/>
    </xf>
    <xf numFmtId="0" fontId="56" fillId="2" borderId="48" xfId="0" applyFont="1" applyFill="1" applyBorder="1" applyAlignment="1">
      <alignment horizontal="left" indent="1" shrinkToFit="1"/>
    </xf>
    <xf numFmtId="0" fontId="56" fillId="2" borderId="43" xfId="0" applyFont="1" applyFill="1" applyBorder="1" applyAlignment="1">
      <alignment horizontal="left" indent="1" shrinkToFit="1"/>
    </xf>
    <xf numFmtId="0" fontId="56" fillId="2" borderId="44" xfId="0" applyFont="1" applyFill="1" applyBorder="1" applyAlignment="1">
      <alignment horizontal="left" indent="1" shrinkToFit="1"/>
    </xf>
    <xf numFmtId="0" fontId="20" fillId="4" borderId="1" xfId="0" applyFont="1" applyFill="1" applyBorder="1" applyAlignment="1">
      <alignment horizontal="center" vertical="top" wrapText="1"/>
    </xf>
    <xf numFmtId="0" fontId="20" fillId="4" borderId="2" xfId="0" applyFont="1" applyFill="1" applyBorder="1" applyAlignment="1">
      <alignment horizontal="center" vertical="top" wrapText="1"/>
    </xf>
    <xf numFmtId="0" fontId="20" fillId="4" borderId="3" xfId="0" applyFont="1" applyFill="1" applyBorder="1" applyAlignment="1">
      <alignment horizontal="center" vertical="top" wrapText="1"/>
    </xf>
    <xf numFmtId="0" fontId="20" fillId="4" borderId="4" xfId="0" applyFont="1" applyFill="1" applyBorder="1" applyAlignment="1">
      <alignment horizontal="center" vertical="top" wrapText="1"/>
    </xf>
    <xf numFmtId="0" fontId="20" fillId="4" borderId="5" xfId="0" applyFont="1" applyFill="1" applyBorder="1" applyAlignment="1">
      <alignment horizontal="center" vertical="top" wrapText="1"/>
    </xf>
    <xf numFmtId="0" fontId="20" fillId="4" borderId="6" xfId="0" applyFont="1" applyFill="1" applyBorder="1" applyAlignment="1">
      <alignment horizontal="center" vertical="top" wrapText="1"/>
    </xf>
    <xf numFmtId="0" fontId="20" fillId="4" borderId="12" xfId="0" applyFont="1" applyFill="1" applyBorder="1" applyAlignment="1">
      <alignment horizontal="center" vertical="top" wrapText="1"/>
    </xf>
    <xf numFmtId="2" fontId="20" fillId="4" borderId="19" xfId="0" applyNumberFormat="1" applyFont="1" applyFill="1" applyBorder="1" applyAlignment="1">
      <alignment horizontal="center" vertical="center"/>
    </xf>
    <xf numFmtId="2" fontId="20" fillId="4" borderId="20" xfId="0" applyNumberFormat="1" applyFont="1" applyFill="1" applyBorder="1" applyAlignment="1">
      <alignment horizontal="center" vertical="center"/>
    </xf>
    <xf numFmtId="2" fontId="20" fillId="4" borderId="19" xfId="0" applyNumberFormat="1" applyFont="1" applyFill="1" applyBorder="1" applyAlignment="1">
      <alignment horizontal="center" vertical="top" wrapText="1"/>
    </xf>
    <xf numFmtId="2" fontId="20" fillId="4" borderId="20" xfId="0" applyNumberFormat="1" applyFont="1" applyFill="1" applyBorder="1" applyAlignment="1">
      <alignment horizontal="center" vertical="top" wrapText="1"/>
    </xf>
    <xf numFmtId="0" fontId="49" fillId="4" borderId="19" xfId="0" applyFont="1" applyFill="1" applyBorder="1" applyAlignment="1">
      <alignment horizontal="center" vertical="top"/>
    </xf>
    <xf numFmtId="0" fontId="49" fillId="4" borderId="20" xfId="0" applyFont="1" applyFill="1" applyBorder="1" applyAlignment="1">
      <alignment horizontal="center" vertical="top"/>
    </xf>
    <xf numFmtId="2" fontId="20" fillId="4" borderId="19" xfId="0" applyNumberFormat="1" applyFont="1" applyFill="1" applyBorder="1" applyAlignment="1">
      <alignment horizontal="center" vertical="top"/>
    </xf>
    <xf numFmtId="2" fontId="20" fillId="4" borderId="20" xfId="0" applyNumberFormat="1" applyFont="1" applyFill="1" applyBorder="1" applyAlignment="1">
      <alignment horizontal="center" vertical="top"/>
    </xf>
    <xf numFmtId="0" fontId="20" fillId="4" borderId="1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0" fontId="8" fillId="8" borderId="34" xfId="0" applyFont="1" applyFill="1" applyBorder="1" applyAlignment="1">
      <alignment horizontal="center" vertical="top"/>
    </xf>
    <xf numFmtId="0" fontId="13" fillId="2" borderId="34" xfId="0" applyFont="1" applyFill="1" applyBorder="1" applyAlignment="1">
      <alignment horizontal="center" vertical="center"/>
    </xf>
    <xf numFmtId="0" fontId="20" fillId="4" borderId="47" xfId="0" applyFont="1" applyFill="1" applyBorder="1" applyAlignment="1">
      <alignment horizontal="left" vertical="center"/>
    </xf>
    <xf numFmtId="0" fontId="20" fillId="4" borderId="35" xfId="0" applyFont="1" applyFill="1" applyBorder="1" applyAlignment="1">
      <alignment horizontal="left" vertical="center"/>
    </xf>
    <xf numFmtId="0" fontId="1" fillId="2" borderId="46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39" xfId="0" applyFont="1" applyFill="1" applyBorder="1" applyAlignment="1">
      <alignment horizontal="left" wrapText="1" indent="2"/>
    </xf>
    <xf numFmtId="0" fontId="8" fillId="8" borderId="34" xfId="0" applyFont="1" applyFill="1" applyBorder="1" applyAlignment="1">
      <alignment horizontal="center" vertical="top" wrapText="1"/>
    </xf>
    <xf numFmtId="0" fontId="20" fillId="4" borderId="19" xfId="0" applyFont="1" applyFill="1" applyBorder="1" applyAlignment="1">
      <alignment horizontal="center" vertical="top"/>
    </xf>
    <xf numFmtId="0" fontId="20" fillId="4" borderId="20" xfId="0" applyFont="1" applyFill="1" applyBorder="1" applyAlignment="1">
      <alignment horizontal="center" vertical="top"/>
    </xf>
    <xf numFmtId="0" fontId="14" fillId="3" borderId="0" xfId="0" applyFont="1" applyFill="1" applyAlignment="1">
      <alignment horizontal="center" vertical="center"/>
    </xf>
    <xf numFmtId="0" fontId="8" fillId="2" borderId="12" xfId="0" applyFont="1" applyFill="1" applyBorder="1" applyAlignment="1">
      <alignment horizontal="left" vertical="center" indent="1"/>
    </xf>
    <xf numFmtId="0" fontId="14" fillId="3" borderId="45" xfId="0" applyFont="1" applyFill="1" applyBorder="1" applyAlignment="1">
      <alignment horizontal="center" vertical="center"/>
    </xf>
    <xf numFmtId="0" fontId="14" fillId="3" borderId="41" xfId="0" applyFont="1" applyFill="1" applyBorder="1" applyAlignment="1">
      <alignment horizontal="center" vertical="center"/>
    </xf>
    <xf numFmtId="0" fontId="14" fillId="3" borderId="46" xfId="0" applyFont="1" applyFill="1" applyBorder="1" applyAlignment="1">
      <alignment horizontal="center" vertical="center"/>
    </xf>
    <xf numFmtId="0" fontId="15" fillId="4" borderId="41" xfId="0" applyFont="1" applyFill="1" applyBorder="1" applyAlignment="1">
      <alignment horizontal="center" vertical="center"/>
    </xf>
    <xf numFmtId="0" fontId="15" fillId="4" borderId="42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4" borderId="39" xfId="0" applyFont="1" applyFill="1" applyBorder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center" vertical="center"/>
    </xf>
    <xf numFmtId="2" fontId="20" fillId="4" borderId="12" xfId="0" applyNumberFormat="1" applyFont="1" applyFill="1" applyBorder="1" applyAlignment="1">
      <alignment horizontal="center" vertical="top"/>
    </xf>
    <xf numFmtId="0" fontId="20" fillId="4" borderId="19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20" xfId="0" applyFont="1" applyFill="1" applyBorder="1" applyAlignment="1">
      <alignment horizontal="center" vertical="center"/>
    </xf>
    <xf numFmtId="0" fontId="55" fillId="2" borderId="35" xfId="0" applyFont="1" applyFill="1" applyBorder="1" applyAlignment="1">
      <alignment horizontal="center" vertical="center"/>
    </xf>
    <xf numFmtId="0" fontId="55" fillId="2" borderId="34" xfId="0" applyFont="1" applyFill="1" applyBorder="1" applyAlignment="1">
      <alignment horizontal="center" vertical="center"/>
    </xf>
    <xf numFmtId="0" fontId="55" fillId="2" borderId="36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6" fillId="5" borderId="10" xfId="0" applyFont="1" applyFill="1" applyBorder="1" applyAlignment="1">
      <alignment horizontal="center" wrapText="1"/>
    </xf>
    <xf numFmtId="0" fontId="16" fillId="5" borderId="18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16" fillId="5" borderId="15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59" fillId="5" borderId="12" xfId="4" applyFont="1" applyFill="1" applyBorder="1" applyAlignment="1">
      <alignment horizontal="center" vertical="center" wrapText="1"/>
    </xf>
    <xf numFmtId="0" fontId="59" fillId="5" borderId="12" xfId="4" applyFont="1" applyFill="1" applyBorder="1" applyAlignment="1">
      <alignment horizontal="center" vertical="center"/>
    </xf>
    <xf numFmtId="0" fontId="59" fillId="5" borderId="19" xfId="4" applyFont="1" applyFill="1" applyBorder="1" applyAlignment="1">
      <alignment horizontal="center" vertical="center"/>
    </xf>
    <xf numFmtId="0" fontId="59" fillId="5" borderId="20" xfId="4" applyFont="1" applyFill="1" applyBorder="1" applyAlignment="1">
      <alignment horizontal="center" vertical="center"/>
    </xf>
  </cellXfs>
  <cellStyles count="6">
    <cellStyle name="Calculation" xfId="2" builtinId="22"/>
    <cellStyle name="Comma 2" xfId="5" xr:uid="{A9E45EFA-BEAE-44B1-9945-EE9393F832BA}"/>
    <cellStyle name="Normal" xfId="0" builtinId="0"/>
    <cellStyle name="Normal 3" xfId="3" xr:uid="{00000000-0005-0000-0000-000002000000}"/>
    <cellStyle name="Normal 5" xfId="4" xr:uid="{0E48D679-6C58-4ABB-BA8B-F7C034CCCE5C}"/>
    <cellStyle name="Normal 6" xfId="1" xr:uid="{00000000-0005-0000-0000-000003000000}"/>
  </cellStyles>
  <dxfs count="73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6.emf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83</xdr:col>
      <xdr:colOff>90917</xdr:colOff>
      <xdr:row>75</xdr:row>
      <xdr:rowOff>112059</xdr:rowOff>
    </xdr:from>
    <xdr:to>
      <xdr:col>97</xdr:col>
      <xdr:colOff>362149</xdr:colOff>
      <xdr:row>96</xdr:row>
      <xdr:rowOff>95810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68BDA5-FE78-AFFF-7A92-62D788DF9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3270" y="12203206"/>
          <a:ext cx="7077014" cy="3264944"/>
        </a:xfrm>
        <a:prstGeom prst="rect">
          <a:avLst/>
        </a:prstGeom>
      </xdr:spPr>
    </xdr:pic>
    <xdr:clientData/>
  </xdr:twoCellAnchor>
  <xdr:twoCellAnchor editAs="oneCell">
    <xdr:from>
      <xdr:col>83</xdr:col>
      <xdr:colOff>153866</xdr:colOff>
      <xdr:row>98</xdr:row>
      <xdr:rowOff>58110</xdr:rowOff>
    </xdr:from>
    <xdr:to>
      <xdr:col>95</xdr:col>
      <xdr:colOff>326954</xdr:colOff>
      <xdr:row>118</xdr:row>
      <xdr:rowOff>95640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F6BB21-5E05-7FFD-0914-61DD09171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9924" y="16162687"/>
          <a:ext cx="6038436" cy="32651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130969</xdr:colOff>
      <xdr:row>80</xdr:row>
      <xdr:rowOff>44878</xdr:rowOff>
    </xdr:from>
    <xdr:to>
      <xdr:col>9</xdr:col>
      <xdr:colOff>358270</xdr:colOff>
      <xdr:row>85</xdr:row>
      <xdr:rowOff>12205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9882BF-FE62-AEDB-FBD6-93A75178D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546" y="11152493"/>
          <a:ext cx="1194456" cy="7903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314739</xdr:colOff>
          <xdr:row>38</xdr:row>
          <xdr:rowOff>66261</xdr:rowOff>
        </xdr:from>
        <xdr:to>
          <xdr:col>16</xdr:col>
          <xdr:colOff>116509</xdr:colOff>
          <xdr:row>51</xdr:row>
          <xdr:rowOff>115957</xdr:rowOff>
        </xdr:to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7B29710E-4252-4D78-AA03-FCB0A2441B6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2846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11172" t="2233" r="21410" b="9931"/>
            <a:stretch>
              <a:fillRect/>
            </a:stretch>
          </xdr:blipFill>
          <xdr:spPr>
            <a:xfrm>
              <a:off x="4621696" y="4977848"/>
              <a:ext cx="2866335" cy="2203174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8</xdr:col>
      <xdr:colOff>382035</xdr:colOff>
      <xdr:row>87</xdr:row>
      <xdr:rowOff>22106</xdr:rowOff>
    </xdr:from>
    <xdr:to>
      <xdr:col>16</xdr:col>
      <xdr:colOff>25413</xdr:colOff>
      <xdr:row>93</xdr:row>
      <xdr:rowOff>125015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375B69-7476-5DF9-46F9-C91FC283B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394" y="12761794"/>
          <a:ext cx="3751035" cy="10673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0</xdr:row>
      <xdr:rowOff>200026</xdr:rowOff>
    </xdr:from>
    <xdr:to>
      <xdr:col>1</xdr:col>
      <xdr:colOff>3056236</xdr:colOff>
      <xdr:row>0</xdr:row>
      <xdr:rowOff>2211706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6887D-0F20-687E-C06D-6F5D7244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0026"/>
          <a:ext cx="2313286" cy="2011680"/>
        </a:xfrm>
        <a:prstGeom prst="rect">
          <a:avLst/>
        </a:prstGeom>
      </xdr:spPr>
    </xdr:pic>
    <xdr:clientData/>
  </xdr:twoCellAnchor>
  <xdr:twoCellAnchor>
    <xdr:from>
      <xdr:col>1</xdr:col>
      <xdr:colOff>723644</xdr:colOff>
      <xdr:row>1</xdr:row>
      <xdr:rowOff>293400</xdr:rowOff>
    </xdr:from>
    <xdr:to>
      <xdr:col>1</xdr:col>
      <xdr:colOff>3056404</xdr:colOff>
      <xdr:row>1</xdr:row>
      <xdr:rowOff>2305080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B102AA0-DA14-5E1F-3C16-19FADF476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244" y="2827050"/>
          <a:ext cx="2332760" cy="2011680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2</xdr:row>
      <xdr:rowOff>295275</xdr:rowOff>
    </xdr:from>
    <xdr:to>
      <xdr:col>1</xdr:col>
      <xdr:colOff>2921869</xdr:colOff>
      <xdr:row>2</xdr:row>
      <xdr:rowOff>2306955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0A05C0-2C96-0A19-6EFE-E81F8E1A3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425" y="5362575"/>
          <a:ext cx="2417044" cy="2011680"/>
        </a:xfrm>
        <a:prstGeom prst="rect">
          <a:avLst/>
        </a:prstGeom>
      </xdr:spPr>
    </xdr:pic>
    <xdr:clientData/>
  </xdr:twoCellAnchor>
  <xdr:twoCellAnchor>
    <xdr:from>
      <xdr:col>1</xdr:col>
      <xdr:colOff>566001</xdr:colOff>
      <xdr:row>3</xdr:row>
      <xdr:rowOff>335024</xdr:rowOff>
    </xdr:from>
    <xdr:to>
      <xdr:col>1</xdr:col>
      <xdr:colOff>3087437</xdr:colOff>
      <xdr:row>3</xdr:row>
      <xdr:rowOff>2346704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FE4C438-410C-F5E2-B751-D293928C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5601" y="7935974"/>
          <a:ext cx="2521436" cy="201168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4</xdr:row>
      <xdr:rowOff>304799</xdr:rowOff>
    </xdr:from>
    <xdr:to>
      <xdr:col>1</xdr:col>
      <xdr:colOff>2998216</xdr:colOff>
      <xdr:row>4</xdr:row>
      <xdr:rowOff>2316479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681B3E0-4217-61EC-5E3B-68478F5E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551" y="10439399"/>
          <a:ext cx="2636265" cy="2011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15</xdr:col>
          <xdr:colOff>438150</xdr:colOff>
          <xdr:row>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8B75E10-E55D-4D2A-A475-2171A26EC2F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3747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972550" y="10134600"/>
              <a:ext cx="4095750" cy="2533650"/>
            </a:xfrm>
            <a:prstGeom prst="rect">
              <a:avLst/>
            </a:prstGeom>
          </xdr:spPr>
        </xdr:pic>
        <xdr:clientData/>
      </xdr:twoCellAnchor>
    </mc:Choice>
    <mc:Fallback/>
  </mc:AlternateContent>
  <xdr:oneCellAnchor>
    <xdr:from>
      <xdr:col>1</xdr:col>
      <xdr:colOff>1581150</xdr:colOff>
      <xdr:row>4</xdr:row>
      <xdr:rowOff>323850</xdr:rowOff>
    </xdr:from>
    <xdr:ext cx="399148" cy="264560"/>
    <xdr:sp macro="" textlink="B8">
      <xdr:nvSpPr>
        <xdr:cNvPr id="5" name="TextBox 4">
          <a:extLst>
            <a:ext uri="{FF2B5EF4-FFF2-40B4-BE49-F238E27FC236}">
              <a16:creationId xmlns:a16="http://schemas.microsoft.com/office/drawing/2014/main" id="{57AF9477-3157-77C6-0116-94DE84862BE1}"/>
            </a:ext>
          </a:extLst>
        </xdr:cNvPr>
        <xdr:cNvSpPr txBox="1"/>
      </xdr:nvSpPr>
      <xdr:spPr>
        <a:xfrm>
          <a:off x="2190750" y="10458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3</xdr:row>
      <xdr:rowOff>190500</xdr:rowOff>
    </xdr:from>
    <xdr:ext cx="399148" cy="264560"/>
    <xdr:sp macro="" textlink="B8">
      <xdr:nvSpPr>
        <xdr:cNvPr id="6" name="TextBox 5">
          <a:extLst>
            <a:ext uri="{FF2B5EF4-FFF2-40B4-BE49-F238E27FC236}">
              <a16:creationId xmlns:a16="http://schemas.microsoft.com/office/drawing/2014/main" id="{D90D9432-CC60-4308-B16B-A0A027782124}"/>
            </a:ext>
          </a:extLst>
        </xdr:cNvPr>
        <xdr:cNvSpPr txBox="1"/>
      </xdr:nvSpPr>
      <xdr:spPr>
        <a:xfrm>
          <a:off x="2247900" y="7791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2</xdr:row>
      <xdr:rowOff>314325</xdr:rowOff>
    </xdr:from>
    <xdr:ext cx="399148" cy="264560"/>
    <xdr:sp macro="" textlink="B8">
      <xdr:nvSpPr>
        <xdr:cNvPr id="7" name="TextBox 6">
          <a:extLst>
            <a:ext uri="{FF2B5EF4-FFF2-40B4-BE49-F238E27FC236}">
              <a16:creationId xmlns:a16="http://schemas.microsoft.com/office/drawing/2014/main" id="{320E09FE-F1D0-443B-A31E-CBEDC24736DD}"/>
            </a:ext>
          </a:extLst>
        </xdr:cNvPr>
        <xdr:cNvSpPr txBox="1"/>
      </xdr:nvSpPr>
      <xdr:spPr>
        <a:xfrm>
          <a:off x="2276475" y="53816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1714500</xdr:colOff>
      <xdr:row>1</xdr:row>
      <xdr:rowOff>257175</xdr:rowOff>
    </xdr:from>
    <xdr:ext cx="399148" cy="264560"/>
    <xdr:sp macro="" textlink="B8">
      <xdr:nvSpPr>
        <xdr:cNvPr id="8" name="TextBox 7">
          <a:extLst>
            <a:ext uri="{FF2B5EF4-FFF2-40B4-BE49-F238E27FC236}">
              <a16:creationId xmlns:a16="http://schemas.microsoft.com/office/drawing/2014/main" id="{4AD37FBC-5E90-4A5A-BBE9-ED4C6BB0D507}"/>
            </a:ext>
          </a:extLst>
        </xdr:cNvPr>
        <xdr:cNvSpPr txBox="1"/>
      </xdr:nvSpPr>
      <xdr:spPr>
        <a:xfrm>
          <a:off x="2324100" y="27908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1704975</xdr:colOff>
      <xdr:row>0</xdr:row>
      <xdr:rowOff>209550</xdr:rowOff>
    </xdr:from>
    <xdr:ext cx="399148" cy="264560"/>
    <xdr:sp macro="" textlink="B8">
      <xdr:nvSpPr>
        <xdr:cNvPr id="9" name="TextBox 8">
          <a:extLst>
            <a:ext uri="{FF2B5EF4-FFF2-40B4-BE49-F238E27FC236}">
              <a16:creationId xmlns:a16="http://schemas.microsoft.com/office/drawing/2014/main" id="{EA1A431A-0255-4EE8-B03E-48E8D36E8213}"/>
            </a:ext>
          </a:extLst>
        </xdr:cNvPr>
        <xdr:cNvSpPr txBox="1"/>
      </xdr:nvSpPr>
      <xdr:spPr>
        <a:xfrm>
          <a:off x="2314575" y="2095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429244</xdr:colOff>
      <xdr:row>4</xdr:row>
      <xdr:rowOff>1218581</xdr:rowOff>
    </xdr:from>
    <xdr:ext cx="264560" cy="399148"/>
    <xdr:sp macro="" textlink="B9">
      <xdr:nvSpPr>
        <xdr:cNvPr id="11" name="TextBox 10">
          <a:extLst>
            <a:ext uri="{FF2B5EF4-FFF2-40B4-BE49-F238E27FC236}">
              <a16:creationId xmlns:a16="http://schemas.microsoft.com/office/drawing/2014/main" id="{360D2E26-18EE-4281-987A-A659A23091B0}"/>
            </a:ext>
          </a:extLst>
        </xdr:cNvPr>
        <xdr:cNvSpPr txBox="1"/>
      </xdr:nvSpPr>
      <xdr:spPr>
        <a:xfrm rot="16200000">
          <a:off x="971550" y="1142047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466725</xdr:colOff>
      <xdr:row>3</xdr:row>
      <xdr:rowOff>1123950</xdr:rowOff>
    </xdr:from>
    <xdr:ext cx="264560" cy="399148"/>
    <xdr:sp macro="" textlink="B9">
      <xdr:nvSpPr>
        <xdr:cNvPr id="12" name="TextBox 11">
          <a:extLst>
            <a:ext uri="{FF2B5EF4-FFF2-40B4-BE49-F238E27FC236}">
              <a16:creationId xmlns:a16="http://schemas.microsoft.com/office/drawing/2014/main" id="{2E142A27-E705-4640-88F9-F4D112777A4B}"/>
            </a:ext>
          </a:extLst>
        </xdr:cNvPr>
        <xdr:cNvSpPr txBox="1"/>
      </xdr:nvSpPr>
      <xdr:spPr>
        <a:xfrm rot="16200000">
          <a:off x="1009031" y="87921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609600</xdr:colOff>
      <xdr:row>2</xdr:row>
      <xdr:rowOff>1181100</xdr:rowOff>
    </xdr:from>
    <xdr:ext cx="264560" cy="399148"/>
    <xdr:sp macro="" textlink="B9">
      <xdr:nvSpPr>
        <xdr:cNvPr id="13" name="TextBox 12">
          <a:extLst>
            <a:ext uri="{FF2B5EF4-FFF2-40B4-BE49-F238E27FC236}">
              <a16:creationId xmlns:a16="http://schemas.microsoft.com/office/drawing/2014/main" id="{BCACB61E-7450-460B-A5C1-C84185AA854D}"/>
            </a:ext>
          </a:extLst>
        </xdr:cNvPr>
        <xdr:cNvSpPr txBox="1"/>
      </xdr:nvSpPr>
      <xdr:spPr>
        <a:xfrm rot="16200000">
          <a:off x="1151906" y="63156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657957</xdr:colOff>
      <xdr:row>1</xdr:row>
      <xdr:rowOff>1115158</xdr:rowOff>
    </xdr:from>
    <xdr:ext cx="264560" cy="399148"/>
    <xdr:sp macro="" textlink="B9">
      <xdr:nvSpPr>
        <xdr:cNvPr id="14" name="TextBox 13">
          <a:extLst>
            <a:ext uri="{FF2B5EF4-FFF2-40B4-BE49-F238E27FC236}">
              <a16:creationId xmlns:a16="http://schemas.microsoft.com/office/drawing/2014/main" id="{471BD8CD-B127-49BE-A314-B3149AC84B3D}"/>
            </a:ext>
          </a:extLst>
        </xdr:cNvPr>
        <xdr:cNvSpPr txBox="1"/>
      </xdr:nvSpPr>
      <xdr:spPr>
        <a:xfrm rot="16200000">
          <a:off x="1198798" y="37175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605937</xdr:colOff>
      <xdr:row>0</xdr:row>
      <xdr:rowOff>1068265</xdr:rowOff>
    </xdr:from>
    <xdr:ext cx="264560" cy="399148"/>
    <xdr:sp macro="" textlink="B9">
      <xdr:nvSpPr>
        <xdr:cNvPr id="15" name="TextBox 14">
          <a:extLst>
            <a:ext uri="{FF2B5EF4-FFF2-40B4-BE49-F238E27FC236}">
              <a16:creationId xmlns:a16="http://schemas.microsoft.com/office/drawing/2014/main" id="{200E6CA6-AA2D-4FB0-B906-6DCF23518CBC}"/>
            </a:ext>
          </a:extLst>
        </xdr:cNvPr>
        <xdr:cNvSpPr txBox="1"/>
      </xdr:nvSpPr>
      <xdr:spPr>
        <a:xfrm rot="16200000">
          <a:off x="1146778" y="113555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1552575</xdr:colOff>
      <xdr:row>4</xdr:row>
      <xdr:rowOff>1981200</xdr:rowOff>
    </xdr:from>
    <xdr:ext cx="399148" cy="264560"/>
    <xdr:sp macro="" textlink="B10">
      <xdr:nvSpPr>
        <xdr:cNvPr id="17" name="TextBox 16">
          <a:extLst>
            <a:ext uri="{FF2B5EF4-FFF2-40B4-BE49-F238E27FC236}">
              <a16:creationId xmlns:a16="http://schemas.microsoft.com/office/drawing/2014/main" id="{2FF1A2D5-F8AB-4C8F-9BB8-D17D18B86D6E}"/>
            </a:ext>
          </a:extLst>
        </xdr:cNvPr>
        <xdr:cNvSpPr txBox="1"/>
      </xdr:nvSpPr>
      <xdr:spPr>
        <a:xfrm>
          <a:off x="2162175" y="1211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1600200</xdr:colOff>
      <xdr:row>3</xdr:row>
      <xdr:rowOff>2009775</xdr:rowOff>
    </xdr:from>
    <xdr:ext cx="399148" cy="264560"/>
    <xdr:sp macro="" textlink="B10">
      <xdr:nvSpPr>
        <xdr:cNvPr id="18" name="TextBox 17">
          <a:extLst>
            <a:ext uri="{FF2B5EF4-FFF2-40B4-BE49-F238E27FC236}">
              <a16:creationId xmlns:a16="http://schemas.microsoft.com/office/drawing/2014/main" id="{F59BBA6E-D5BA-41AD-B7D3-8D5F901D9045}"/>
            </a:ext>
          </a:extLst>
        </xdr:cNvPr>
        <xdr:cNvSpPr txBox="1"/>
      </xdr:nvSpPr>
      <xdr:spPr>
        <a:xfrm>
          <a:off x="2209800" y="96107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2</xdr:row>
      <xdr:rowOff>1981200</xdr:rowOff>
    </xdr:from>
    <xdr:ext cx="399148" cy="264560"/>
    <xdr:sp macro="" textlink="B10">
      <xdr:nvSpPr>
        <xdr:cNvPr id="19" name="TextBox 18">
          <a:extLst>
            <a:ext uri="{FF2B5EF4-FFF2-40B4-BE49-F238E27FC236}">
              <a16:creationId xmlns:a16="http://schemas.microsoft.com/office/drawing/2014/main" id="{477115BA-5035-4F1D-949F-390A2A259303}"/>
            </a:ext>
          </a:extLst>
        </xdr:cNvPr>
        <xdr:cNvSpPr txBox="1"/>
      </xdr:nvSpPr>
      <xdr:spPr>
        <a:xfrm>
          <a:off x="2247900" y="70485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1647825</xdr:colOff>
      <xdr:row>1</xdr:row>
      <xdr:rowOff>1962150</xdr:rowOff>
    </xdr:from>
    <xdr:ext cx="399148" cy="264560"/>
    <xdr:sp macro="" textlink="B10">
      <xdr:nvSpPr>
        <xdr:cNvPr id="20" name="TextBox 19">
          <a:extLst>
            <a:ext uri="{FF2B5EF4-FFF2-40B4-BE49-F238E27FC236}">
              <a16:creationId xmlns:a16="http://schemas.microsoft.com/office/drawing/2014/main" id="{E97A9E2B-CAA0-4926-9BC5-0D14D6923E06}"/>
            </a:ext>
          </a:extLst>
        </xdr:cNvPr>
        <xdr:cNvSpPr txBox="1"/>
      </xdr:nvSpPr>
      <xdr:spPr>
        <a:xfrm>
          <a:off x="2257425" y="449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0</xdr:row>
      <xdr:rowOff>1885950</xdr:rowOff>
    </xdr:from>
    <xdr:ext cx="399148" cy="264560"/>
    <xdr:sp macro="" textlink="B10">
      <xdr:nvSpPr>
        <xdr:cNvPr id="21" name="TextBox 20">
          <a:extLst>
            <a:ext uri="{FF2B5EF4-FFF2-40B4-BE49-F238E27FC236}">
              <a16:creationId xmlns:a16="http://schemas.microsoft.com/office/drawing/2014/main" id="{7CDD2A66-5843-4D1E-B00F-2086466706B2}"/>
            </a:ext>
          </a:extLst>
        </xdr:cNvPr>
        <xdr:cNvSpPr txBox="1"/>
      </xdr:nvSpPr>
      <xdr:spPr>
        <a:xfrm>
          <a:off x="2276475" y="18859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2667000</xdr:colOff>
      <xdr:row>4</xdr:row>
      <xdr:rowOff>1190625</xdr:rowOff>
    </xdr:from>
    <xdr:ext cx="264560" cy="399148"/>
    <xdr:sp macro="" textlink="B11">
      <xdr:nvSpPr>
        <xdr:cNvPr id="23" name="TextBox 22">
          <a:extLst>
            <a:ext uri="{FF2B5EF4-FFF2-40B4-BE49-F238E27FC236}">
              <a16:creationId xmlns:a16="http://schemas.microsoft.com/office/drawing/2014/main" id="{FA819541-F52A-4952-87E0-643614D5F700}"/>
            </a:ext>
          </a:extLst>
        </xdr:cNvPr>
        <xdr:cNvSpPr txBox="1"/>
      </xdr:nvSpPr>
      <xdr:spPr>
        <a:xfrm rot="16200000">
          <a:off x="3209306" y="1139251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3</xdr:row>
      <xdr:rowOff>1152525</xdr:rowOff>
    </xdr:from>
    <xdr:ext cx="264560" cy="399148"/>
    <xdr:sp macro="" textlink="B11">
      <xdr:nvSpPr>
        <xdr:cNvPr id="24" name="TextBox 23">
          <a:extLst>
            <a:ext uri="{FF2B5EF4-FFF2-40B4-BE49-F238E27FC236}">
              <a16:creationId xmlns:a16="http://schemas.microsoft.com/office/drawing/2014/main" id="{96DA03D6-50F9-4D89-91A1-6467ACC8B6DB}"/>
            </a:ext>
          </a:extLst>
        </xdr:cNvPr>
        <xdr:cNvSpPr txBox="1"/>
      </xdr:nvSpPr>
      <xdr:spPr>
        <a:xfrm rot="16200000">
          <a:off x="3304556" y="882076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2637692</xdr:colOff>
      <xdr:row>2</xdr:row>
      <xdr:rowOff>1208942</xdr:rowOff>
    </xdr:from>
    <xdr:ext cx="264560" cy="399148"/>
    <xdr:sp macro="" textlink="B11">
      <xdr:nvSpPr>
        <xdr:cNvPr id="25" name="TextBox 24">
          <a:extLst>
            <a:ext uri="{FF2B5EF4-FFF2-40B4-BE49-F238E27FC236}">
              <a16:creationId xmlns:a16="http://schemas.microsoft.com/office/drawing/2014/main" id="{7C94C265-D18B-44D8-9ED9-ABF06A255984}"/>
            </a:ext>
          </a:extLst>
        </xdr:cNvPr>
        <xdr:cNvSpPr txBox="1"/>
      </xdr:nvSpPr>
      <xdr:spPr>
        <a:xfrm rot="16200000">
          <a:off x="3178533" y="63464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2710962</xdr:colOff>
      <xdr:row>1</xdr:row>
      <xdr:rowOff>1143000</xdr:rowOff>
    </xdr:from>
    <xdr:ext cx="264560" cy="399148"/>
    <xdr:sp macro="" textlink="B11">
      <xdr:nvSpPr>
        <xdr:cNvPr id="26" name="TextBox 25">
          <a:extLst>
            <a:ext uri="{FF2B5EF4-FFF2-40B4-BE49-F238E27FC236}">
              <a16:creationId xmlns:a16="http://schemas.microsoft.com/office/drawing/2014/main" id="{49184721-908F-409F-B3D3-50B94FDC0934}"/>
            </a:ext>
          </a:extLst>
        </xdr:cNvPr>
        <xdr:cNvSpPr txBox="1"/>
      </xdr:nvSpPr>
      <xdr:spPr>
        <a:xfrm rot="16200000">
          <a:off x="3251803" y="374540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0</xdr:row>
      <xdr:rowOff>1077057</xdr:rowOff>
    </xdr:from>
    <xdr:ext cx="264560" cy="399148"/>
    <xdr:sp macro="" textlink="B11">
      <xdr:nvSpPr>
        <xdr:cNvPr id="27" name="TextBox 26">
          <a:extLst>
            <a:ext uri="{FF2B5EF4-FFF2-40B4-BE49-F238E27FC236}">
              <a16:creationId xmlns:a16="http://schemas.microsoft.com/office/drawing/2014/main" id="{CC09A832-C0D9-4F90-940E-8FBA3350EE5B}"/>
            </a:ext>
          </a:extLst>
        </xdr:cNvPr>
        <xdr:cNvSpPr txBox="1"/>
      </xdr:nvSpPr>
      <xdr:spPr>
        <a:xfrm rot="16200000">
          <a:off x="3303091" y="1144351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C2A478-CCD9-48B3-82EC-40D470BAE1F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c3ce331f-f524-44ab-b553-5008cec6fc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4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CG54"/>
  <sheetViews>
    <sheetView showGridLines="0" topLeftCell="BA1" zoomScale="130" zoomScaleNormal="130" zoomScaleSheetLayoutView="100" workbookViewId="0">
      <selection activeCell="BJ9" sqref="BJ9"/>
    </sheetView>
  </sheetViews>
  <sheetFormatPr defaultColWidth="7.28515625" defaultRowHeight="12.75"/>
  <cols>
    <col min="1" max="5" width="7.28515625" style="1"/>
    <col min="6" max="9" width="0" style="1" hidden="1" customWidth="1"/>
    <col min="10" max="10" width="3.28515625" style="9" customWidth="1"/>
    <col min="11" max="15" width="7.28515625" style="1"/>
    <col min="16" max="20" width="0" style="1" hidden="1" customWidth="1"/>
    <col min="21" max="21" width="3.28515625" style="9" customWidth="1"/>
    <col min="22" max="26" width="7.28515625" style="1"/>
    <col min="27" max="46" width="0" style="1" hidden="1" customWidth="1"/>
    <col min="47" max="47" width="3.28515625" style="9" customWidth="1"/>
    <col min="48" max="50" width="7.28515625" style="1"/>
    <col min="51" max="51" width="3.28515625" style="9" customWidth="1"/>
    <col min="52" max="54" width="7.28515625" style="1"/>
    <col min="55" max="59" width="7.28515625" style="1" hidden="1" customWidth="1"/>
    <col min="60" max="60" width="3.28515625" style="9" customWidth="1"/>
    <col min="61" max="62" width="7.28515625" style="1"/>
    <col min="63" max="63" width="7.85546875" style="1" bestFit="1" customWidth="1"/>
    <col min="64" max="94" width="7.28515625" style="1"/>
    <col min="95" max="95" width="8.140625" style="1" bestFit="1" customWidth="1"/>
    <col min="96" max="16384" width="7.28515625" style="1"/>
  </cols>
  <sheetData>
    <row r="1" spans="1:69" ht="14.25">
      <c r="A1" s="76" t="s">
        <v>2</v>
      </c>
      <c r="B1" s="6" t="s">
        <v>18</v>
      </c>
      <c r="C1" s="6" t="s">
        <v>22</v>
      </c>
      <c r="D1" s="6" t="s">
        <v>23</v>
      </c>
      <c r="E1" s="78" t="s">
        <v>258</v>
      </c>
      <c r="K1" s="252" t="s">
        <v>37</v>
      </c>
      <c r="L1" s="253"/>
      <c r="M1" s="253"/>
      <c r="N1" s="253"/>
      <c r="O1" s="253"/>
      <c r="V1" s="259" t="s">
        <v>42</v>
      </c>
      <c r="W1" s="259"/>
      <c r="X1" s="259"/>
      <c r="Y1" s="259"/>
      <c r="Z1" s="259"/>
      <c r="AV1" s="256" t="s">
        <v>351</v>
      </c>
      <c r="AW1" s="257"/>
      <c r="AX1" s="258"/>
      <c r="AZ1" s="256" t="s">
        <v>33</v>
      </c>
      <c r="BA1" s="257"/>
      <c r="BB1" s="258"/>
      <c r="BI1" s="261" t="s">
        <v>354</v>
      </c>
      <c r="BJ1" s="261"/>
      <c r="BK1" s="262" t="s">
        <v>355</v>
      </c>
      <c r="BL1" s="261" t="s">
        <v>356</v>
      </c>
      <c r="BM1" s="261"/>
      <c r="BN1" s="261"/>
      <c r="BO1" s="261"/>
      <c r="BP1" s="262" t="s">
        <v>357</v>
      </c>
      <c r="BQ1" s="262"/>
    </row>
    <row r="2" spans="1:69" ht="14.25">
      <c r="A2" s="77"/>
      <c r="B2" s="6" t="s">
        <v>19</v>
      </c>
      <c r="C2" s="6" t="s">
        <v>19</v>
      </c>
      <c r="D2" s="6" t="s">
        <v>19</v>
      </c>
      <c r="E2" s="79"/>
      <c r="K2" s="254"/>
      <c r="L2" s="255"/>
      <c r="M2" s="255"/>
      <c r="N2" s="255"/>
      <c r="O2" s="255"/>
      <c r="V2" s="260"/>
      <c r="W2" s="260"/>
      <c r="X2" s="260"/>
      <c r="Y2" s="260"/>
      <c r="Z2" s="260"/>
      <c r="AV2" s="6" t="s">
        <v>352</v>
      </c>
      <c r="AW2" s="6" t="s">
        <v>353</v>
      </c>
      <c r="AX2" s="6" t="s">
        <v>247</v>
      </c>
      <c r="AZ2" s="6" t="s">
        <v>30</v>
      </c>
      <c r="BA2" s="6" t="s">
        <v>34</v>
      </c>
      <c r="BB2" s="6" t="s">
        <v>35</v>
      </c>
      <c r="BI2" s="261"/>
      <c r="BJ2" s="261"/>
      <c r="BK2" s="262"/>
      <c r="BL2" s="261" t="s">
        <v>358</v>
      </c>
      <c r="BM2" s="261"/>
      <c r="BN2" s="261" t="s">
        <v>359</v>
      </c>
      <c r="BO2" s="261"/>
      <c r="BP2" s="262"/>
      <c r="BQ2" s="262"/>
    </row>
    <row r="3" spans="1:69" ht="12.75" customHeight="1">
      <c r="A3" s="8" t="s">
        <v>24</v>
      </c>
      <c r="B3" s="3">
        <f>2.06*10^5</f>
        <v>206000</v>
      </c>
      <c r="C3" s="3">
        <v>235</v>
      </c>
      <c r="D3" s="80">
        <v>370</v>
      </c>
      <c r="E3" s="81">
        <v>1.1000000000000001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41</v>
      </c>
      <c r="V3" s="13" t="s">
        <v>43</v>
      </c>
      <c r="W3" s="13" t="s">
        <v>44</v>
      </c>
      <c r="X3" s="13" t="s">
        <v>45</v>
      </c>
      <c r="Y3" s="13" t="s">
        <v>350</v>
      </c>
      <c r="Z3" s="22" t="s">
        <v>109</v>
      </c>
      <c r="AV3" s="4">
        <v>360</v>
      </c>
      <c r="AW3" s="4">
        <v>560</v>
      </c>
      <c r="AX3" s="4">
        <v>475</v>
      </c>
      <c r="AZ3" s="4" t="s">
        <v>31</v>
      </c>
      <c r="BA3" s="4">
        <v>430</v>
      </c>
      <c r="BB3" s="4">
        <v>180</v>
      </c>
      <c r="BI3" s="261"/>
      <c r="BJ3" s="261"/>
      <c r="BK3" s="262"/>
      <c r="BL3" s="165" t="s">
        <v>360</v>
      </c>
      <c r="BM3" s="165" t="s">
        <v>361</v>
      </c>
      <c r="BN3" s="165" t="s">
        <v>362</v>
      </c>
      <c r="BO3" s="165" t="s">
        <v>363</v>
      </c>
      <c r="BP3" s="263" t="s">
        <v>183</v>
      </c>
      <c r="BQ3" s="166" t="s">
        <v>364</v>
      </c>
    </row>
    <row r="4" spans="1:69">
      <c r="A4" s="8" t="s">
        <v>25</v>
      </c>
      <c r="B4" s="3">
        <f t="shared" ref="B4:B33" si="0">2.06*10^5</f>
        <v>206000</v>
      </c>
      <c r="C4" s="3">
        <v>345</v>
      </c>
      <c r="D4" s="80">
        <v>510</v>
      </c>
      <c r="E4" s="81">
        <v>1.1000000000000001</v>
      </c>
      <c r="K4" s="7">
        <v>5.6</v>
      </c>
      <c r="L4" s="7">
        <v>500</v>
      </c>
      <c r="M4" s="7">
        <v>300</v>
      </c>
      <c r="N4" s="7">
        <v>210</v>
      </c>
      <c r="O4" s="7">
        <v>225</v>
      </c>
      <c r="V4" s="14">
        <v>10</v>
      </c>
      <c r="W4" s="4">
        <v>1.5</v>
      </c>
      <c r="X4" s="5">
        <v>78.5</v>
      </c>
      <c r="Y4" s="4">
        <v>57.1</v>
      </c>
      <c r="Z4" s="4">
        <v>1</v>
      </c>
      <c r="AV4" s="4">
        <v>370</v>
      </c>
      <c r="AW4" s="4">
        <v>580</v>
      </c>
      <c r="AX4" s="4">
        <v>485</v>
      </c>
      <c r="AZ4" s="4" t="s">
        <v>32</v>
      </c>
      <c r="BA4" s="4">
        <v>510</v>
      </c>
      <c r="BB4" s="4">
        <v>225</v>
      </c>
      <c r="BI4" s="261"/>
      <c r="BJ4" s="261"/>
      <c r="BK4" s="165" t="s">
        <v>21</v>
      </c>
      <c r="BL4" s="165" t="s">
        <v>21</v>
      </c>
      <c r="BM4" s="165" t="s">
        <v>21</v>
      </c>
      <c r="BN4" s="165" t="s">
        <v>21</v>
      </c>
      <c r="BO4" s="165" t="s">
        <v>21</v>
      </c>
      <c r="BP4" s="264"/>
      <c r="BQ4" s="165" t="s">
        <v>21</v>
      </c>
    </row>
    <row r="5" spans="1:69" ht="15">
      <c r="A5" s="8" t="s">
        <v>259</v>
      </c>
      <c r="B5" s="3">
        <f t="shared" si="0"/>
        <v>206000</v>
      </c>
      <c r="C5" s="3">
        <v>355</v>
      </c>
      <c r="D5" s="80">
        <v>510</v>
      </c>
      <c r="E5" s="81">
        <v>1.1000000000000001</v>
      </c>
      <c r="K5" s="7">
        <v>5.8</v>
      </c>
      <c r="L5" s="7">
        <v>500</v>
      </c>
      <c r="M5" s="7">
        <v>400</v>
      </c>
      <c r="N5" s="7">
        <v>210</v>
      </c>
      <c r="O5" s="7">
        <v>210</v>
      </c>
      <c r="V5" s="14">
        <v>12</v>
      </c>
      <c r="W5" s="4">
        <v>1.5</v>
      </c>
      <c r="X5" s="5">
        <v>113</v>
      </c>
      <c r="Y5" s="4">
        <v>84.2</v>
      </c>
      <c r="Z5" s="4">
        <v>1</v>
      </c>
      <c r="AV5" s="4">
        <v>380</v>
      </c>
      <c r="AW5" s="4">
        <v>590</v>
      </c>
      <c r="AX5" s="4">
        <v>500</v>
      </c>
      <c r="AZ5" s="4" t="s">
        <v>177</v>
      </c>
      <c r="BA5" s="4">
        <v>410</v>
      </c>
      <c r="BB5" s="4">
        <v>180</v>
      </c>
      <c r="BI5" s="167" t="s">
        <v>365</v>
      </c>
      <c r="BJ5" s="168" t="s">
        <v>366</v>
      </c>
      <c r="BK5" s="169">
        <v>19000</v>
      </c>
      <c r="BL5" s="170">
        <v>7.5</v>
      </c>
      <c r="BM5" s="170">
        <v>6</v>
      </c>
      <c r="BN5" s="171">
        <v>0.85</v>
      </c>
      <c r="BO5" s="172">
        <v>0.56000000000000005</v>
      </c>
      <c r="BP5" s="21"/>
      <c r="BQ5" s="21"/>
    </row>
    <row r="6" spans="1:69" ht="15">
      <c r="A6" s="8" t="s">
        <v>27</v>
      </c>
      <c r="B6" s="3">
        <f t="shared" si="0"/>
        <v>206000</v>
      </c>
      <c r="C6" s="3">
        <v>250</v>
      </c>
      <c r="D6" s="80">
        <v>400</v>
      </c>
      <c r="E6" s="81">
        <v>1.1000000000000001</v>
      </c>
      <c r="K6" s="7">
        <v>8.8000000000000007</v>
      </c>
      <c r="L6" s="7">
        <v>830</v>
      </c>
      <c r="M6" s="7">
        <v>660</v>
      </c>
      <c r="N6" s="7">
        <v>332</v>
      </c>
      <c r="O6" s="7">
        <v>448</v>
      </c>
      <c r="V6" s="14">
        <v>16</v>
      </c>
      <c r="W6" s="4">
        <v>2</v>
      </c>
      <c r="X6" s="5">
        <f t="shared" ref="X6:X15" si="1">PI()*V6^2/4</f>
        <v>201.06192982974676</v>
      </c>
      <c r="Y6" s="4">
        <v>157</v>
      </c>
      <c r="Z6" s="4">
        <v>1</v>
      </c>
      <c r="AV6" s="4">
        <v>390</v>
      </c>
      <c r="AW6" s="4">
        <v>610</v>
      </c>
      <c r="AX6" s="4">
        <v>515</v>
      </c>
      <c r="AZ6" s="4" t="s">
        <v>178</v>
      </c>
      <c r="BA6" s="4">
        <v>450</v>
      </c>
      <c r="BB6" s="4">
        <v>200</v>
      </c>
      <c r="BI6" s="173" t="s">
        <v>367</v>
      </c>
      <c r="BJ6" s="17" t="s">
        <v>368</v>
      </c>
      <c r="BK6" s="174">
        <v>24000</v>
      </c>
      <c r="BL6" s="175">
        <v>11</v>
      </c>
      <c r="BM6" s="175">
        <v>8.5</v>
      </c>
      <c r="BN6" s="176">
        <v>1.1000000000000001</v>
      </c>
      <c r="BO6" s="177">
        <v>0.75</v>
      </c>
      <c r="BP6" s="21" t="s">
        <v>369</v>
      </c>
      <c r="BQ6" s="21">
        <f>VALUE(MID(BP6,2,2))</f>
        <v>12</v>
      </c>
    </row>
    <row r="7" spans="1:69" ht="15">
      <c r="A7" s="8" t="s">
        <v>26</v>
      </c>
      <c r="B7" s="3">
        <f t="shared" si="0"/>
        <v>206000</v>
      </c>
      <c r="C7" s="3">
        <v>345</v>
      </c>
      <c r="D7" s="80">
        <v>450</v>
      </c>
      <c r="E7" s="81">
        <v>1.1000000000000001</v>
      </c>
      <c r="K7" s="7">
        <v>10.9</v>
      </c>
      <c r="L7" s="7">
        <v>1040</v>
      </c>
      <c r="M7" s="7">
        <v>940</v>
      </c>
      <c r="N7" s="7">
        <v>416</v>
      </c>
      <c r="O7" s="7">
        <v>728</v>
      </c>
      <c r="V7" s="14">
        <v>18</v>
      </c>
      <c r="W7" s="4">
        <v>2.5</v>
      </c>
      <c r="X7" s="5">
        <f t="shared" si="1"/>
        <v>254.46900494077323</v>
      </c>
      <c r="Y7" s="4">
        <v>192</v>
      </c>
      <c r="Z7" s="4">
        <v>1.05</v>
      </c>
      <c r="AV7" s="4">
        <v>430</v>
      </c>
      <c r="AW7" s="4">
        <v>670</v>
      </c>
      <c r="AX7" s="4">
        <v>565</v>
      </c>
      <c r="AZ7" s="4" t="s">
        <v>179</v>
      </c>
      <c r="BA7" s="4">
        <v>490</v>
      </c>
      <c r="BB7" s="4">
        <v>215</v>
      </c>
      <c r="BI7" s="173" t="s">
        <v>370</v>
      </c>
      <c r="BJ7" s="17" t="s">
        <v>66</v>
      </c>
      <c r="BK7" s="174">
        <v>27500</v>
      </c>
      <c r="BL7" s="175">
        <v>15</v>
      </c>
      <c r="BM7" s="175">
        <v>11.5</v>
      </c>
      <c r="BN7" s="176">
        <v>1.35</v>
      </c>
      <c r="BO7" s="177">
        <v>0.9</v>
      </c>
      <c r="BP7" s="21" t="s">
        <v>371</v>
      </c>
      <c r="BQ7" s="21">
        <f t="shared" ref="BQ7" si="2">VALUE(MID(BP7,2,2))</f>
        <v>16</v>
      </c>
    </row>
    <row r="8" spans="1:69" ht="15">
      <c r="A8" s="8" t="s">
        <v>4</v>
      </c>
      <c r="B8" s="3">
        <f t="shared" si="0"/>
        <v>206000</v>
      </c>
      <c r="C8" s="3">
        <v>235</v>
      </c>
      <c r="D8" s="80">
        <v>360</v>
      </c>
      <c r="E8" s="81">
        <v>1.05</v>
      </c>
      <c r="K8" s="7">
        <v>12.9</v>
      </c>
      <c r="L8" s="7">
        <v>1220</v>
      </c>
      <c r="M8" s="7">
        <v>1100</v>
      </c>
      <c r="N8" s="7">
        <v>427</v>
      </c>
      <c r="O8" s="7">
        <v>854</v>
      </c>
      <c r="V8" s="14">
        <v>20</v>
      </c>
      <c r="W8" s="4">
        <v>2.5</v>
      </c>
      <c r="X8" s="5">
        <f t="shared" si="1"/>
        <v>314.15926535897933</v>
      </c>
      <c r="Y8" s="4">
        <v>245</v>
      </c>
      <c r="Z8" s="4">
        <v>1.1000000000000001</v>
      </c>
      <c r="AV8" s="4">
        <v>440</v>
      </c>
      <c r="AW8" s="4">
        <v>685</v>
      </c>
      <c r="AX8" s="4">
        <v>580</v>
      </c>
      <c r="BI8" s="173" t="s">
        <v>372</v>
      </c>
      <c r="BJ8" s="17" t="s">
        <v>257</v>
      </c>
      <c r="BK8" s="174">
        <f>(BK7+BK9)/2</f>
        <v>28750</v>
      </c>
      <c r="BL8" s="175">
        <f t="shared" ref="BL8:BO8" si="3">(BL7+BL9)/2</f>
        <v>16.75</v>
      </c>
      <c r="BM8" s="175">
        <f>(BM7+BM9)/2</f>
        <v>13</v>
      </c>
      <c r="BN8" s="175">
        <f t="shared" si="3"/>
        <v>1.4500000000000002</v>
      </c>
      <c r="BO8" s="175">
        <f t="shared" si="3"/>
        <v>0.97500000000000009</v>
      </c>
      <c r="BP8" s="21" t="s">
        <v>373</v>
      </c>
      <c r="BQ8" s="21">
        <v>18</v>
      </c>
    </row>
    <row r="9" spans="1:69" ht="15">
      <c r="A9" s="8" t="s">
        <v>3</v>
      </c>
      <c r="B9" s="3">
        <f t="shared" si="0"/>
        <v>206000</v>
      </c>
      <c r="C9" s="3">
        <v>225</v>
      </c>
      <c r="D9" s="80">
        <v>360</v>
      </c>
      <c r="E9" s="81">
        <v>1.05</v>
      </c>
      <c r="V9" s="14">
        <v>22</v>
      </c>
      <c r="W9" s="4">
        <v>2.5</v>
      </c>
      <c r="X9" s="5">
        <f t="shared" si="1"/>
        <v>380.13271108436498</v>
      </c>
      <c r="Y9" s="4">
        <v>303</v>
      </c>
      <c r="Z9" s="4">
        <v>1.1000000000000001</v>
      </c>
      <c r="AV9" s="4">
        <v>450</v>
      </c>
      <c r="AW9" s="4">
        <v>700</v>
      </c>
      <c r="AX9" s="4">
        <v>595</v>
      </c>
      <c r="BI9" s="173" t="s">
        <v>374</v>
      </c>
      <c r="BJ9" s="17" t="s">
        <v>68</v>
      </c>
      <c r="BK9" s="174">
        <v>30000</v>
      </c>
      <c r="BL9" s="175">
        <v>18.5</v>
      </c>
      <c r="BM9" s="175">
        <v>14.5</v>
      </c>
      <c r="BN9" s="176">
        <v>1.55</v>
      </c>
      <c r="BO9" s="177">
        <v>1.05</v>
      </c>
      <c r="BP9" s="21" t="s">
        <v>375</v>
      </c>
      <c r="BQ9" s="21">
        <f t="shared" ref="BQ9:BQ16" si="4">VALUE(MID(BP9,2,2))</f>
        <v>20</v>
      </c>
    </row>
    <row r="10" spans="1:69" ht="15">
      <c r="A10" s="8" t="s">
        <v>5</v>
      </c>
      <c r="B10" s="3">
        <f t="shared" si="0"/>
        <v>206000</v>
      </c>
      <c r="C10" s="3">
        <v>215</v>
      </c>
      <c r="D10" s="80">
        <v>360</v>
      </c>
      <c r="E10" s="81">
        <v>1.05</v>
      </c>
      <c r="V10" s="14">
        <v>24</v>
      </c>
      <c r="W10" s="4">
        <v>3</v>
      </c>
      <c r="X10" s="5">
        <f t="shared" si="1"/>
        <v>452.38934211693021</v>
      </c>
      <c r="Y10" s="4">
        <v>353</v>
      </c>
      <c r="Z10" s="4">
        <v>1.1000000000000001</v>
      </c>
      <c r="AV10" s="4">
        <v>460</v>
      </c>
      <c r="AW10" s="4">
        <v>720</v>
      </c>
      <c r="AX10" s="4">
        <v>605</v>
      </c>
      <c r="BI10" s="173" t="s">
        <v>376</v>
      </c>
      <c r="BJ10" s="17" t="s">
        <v>69</v>
      </c>
      <c r="BK10" s="174">
        <v>32500</v>
      </c>
      <c r="BL10" s="175">
        <v>22</v>
      </c>
      <c r="BM10" s="175">
        <v>17</v>
      </c>
      <c r="BN10" s="176">
        <v>1.75</v>
      </c>
      <c r="BO10" s="177">
        <v>1.1499999999999999</v>
      </c>
      <c r="BP10" s="21" t="s">
        <v>377</v>
      </c>
      <c r="BQ10" s="21">
        <f t="shared" si="4"/>
        <v>25</v>
      </c>
    </row>
    <row r="11" spans="1:69" ht="15">
      <c r="A11" s="8" t="s">
        <v>6</v>
      </c>
      <c r="B11" s="3">
        <f t="shared" si="0"/>
        <v>206000</v>
      </c>
      <c r="C11" s="3">
        <v>215</v>
      </c>
      <c r="D11" s="80">
        <v>360</v>
      </c>
      <c r="E11" s="81">
        <v>1.05</v>
      </c>
      <c r="V11" s="14">
        <v>27</v>
      </c>
      <c r="W11" s="4">
        <v>3</v>
      </c>
      <c r="X11" s="5">
        <f t="shared" si="1"/>
        <v>572.55526111673976</v>
      </c>
      <c r="Y11" s="4">
        <v>459</v>
      </c>
      <c r="Z11" s="4">
        <v>1.2</v>
      </c>
      <c r="AV11" s="4">
        <v>470</v>
      </c>
      <c r="AW11" s="4">
        <v>735</v>
      </c>
      <c r="AX11" s="4">
        <v>620</v>
      </c>
      <c r="BI11" s="173" t="s">
        <v>378</v>
      </c>
      <c r="BJ11" s="17" t="s">
        <v>70</v>
      </c>
      <c r="BK11" s="174">
        <v>34500</v>
      </c>
      <c r="BL11" s="175">
        <v>25.5</v>
      </c>
      <c r="BM11" s="175">
        <v>19.5</v>
      </c>
      <c r="BN11" s="176">
        <v>1.95</v>
      </c>
      <c r="BO11" s="177">
        <v>1.3</v>
      </c>
      <c r="BP11" s="21" t="s">
        <v>379</v>
      </c>
      <c r="BQ11" s="21">
        <f t="shared" si="4"/>
        <v>28</v>
      </c>
    </row>
    <row r="12" spans="1:69" ht="15">
      <c r="A12" s="8" t="s">
        <v>7</v>
      </c>
      <c r="B12" s="3">
        <f t="shared" si="0"/>
        <v>206000</v>
      </c>
      <c r="C12" s="3">
        <v>215</v>
      </c>
      <c r="D12" s="80">
        <v>360</v>
      </c>
      <c r="E12" s="81">
        <v>1.05</v>
      </c>
      <c r="V12" s="14">
        <v>30</v>
      </c>
      <c r="W12" s="4">
        <v>3.5</v>
      </c>
      <c r="X12" s="5">
        <f t="shared" si="1"/>
        <v>706.85834705770344</v>
      </c>
      <c r="Y12" s="4">
        <v>561</v>
      </c>
      <c r="Z12" s="4">
        <v>1.3</v>
      </c>
      <c r="AV12" s="4">
        <v>480</v>
      </c>
      <c r="AW12" s="4">
        <v>750</v>
      </c>
      <c r="AX12" s="4">
        <v>630</v>
      </c>
      <c r="BI12" s="173" t="s">
        <v>380</v>
      </c>
      <c r="BJ12" s="17" t="s">
        <v>71</v>
      </c>
      <c r="BK12" s="174">
        <v>36000</v>
      </c>
      <c r="BL12" s="175">
        <v>29</v>
      </c>
      <c r="BM12" s="175">
        <v>22</v>
      </c>
      <c r="BN12" s="176">
        <v>2.1</v>
      </c>
      <c r="BO12" s="177">
        <v>1.4</v>
      </c>
      <c r="BP12" s="21" t="s">
        <v>381</v>
      </c>
      <c r="BQ12" s="21">
        <f t="shared" si="4"/>
        <v>32</v>
      </c>
    </row>
    <row r="13" spans="1:69" ht="15">
      <c r="A13" s="8" t="s">
        <v>8</v>
      </c>
      <c r="B13" s="3">
        <f t="shared" si="0"/>
        <v>206000</v>
      </c>
      <c r="C13" s="3">
        <v>275</v>
      </c>
      <c r="D13" s="80">
        <v>410</v>
      </c>
      <c r="E13" s="81">
        <v>1.05</v>
      </c>
      <c r="V13" s="14">
        <v>36</v>
      </c>
      <c r="W13" s="4">
        <v>4</v>
      </c>
      <c r="X13" s="5">
        <f t="shared" si="1"/>
        <v>1017.8760197630929</v>
      </c>
      <c r="Y13" s="4">
        <v>816</v>
      </c>
      <c r="Z13" s="4">
        <v>1.3</v>
      </c>
      <c r="AV13" s="4">
        <v>490</v>
      </c>
      <c r="AW13" s="4">
        <v>765</v>
      </c>
      <c r="AX13" s="4">
        <v>645</v>
      </c>
      <c r="BI13" s="173" t="s">
        <v>382</v>
      </c>
      <c r="BJ13" s="17" t="s">
        <v>383</v>
      </c>
      <c r="BK13" s="174">
        <v>37000</v>
      </c>
      <c r="BL13" s="175">
        <v>32</v>
      </c>
      <c r="BM13" s="175">
        <v>25</v>
      </c>
      <c r="BN13" s="176">
        <v>2.25</v>
      </c>
      <c r="BO13" s="177">
        <v>1.5</v>
      </c>
      <c r="BP13" s="21" t="s">
        <v>384</v>
      </c>
      <c r="BQ13" s="21">
        <f t="shared" si="4"/>
        <v>35</v>
      </c>
    </row>
    <row r="14" spans="1:69" ht="15">
      <c r="A14" s="8" t="s">
        <v>9</v>
      </c>
      <c r="B14" s="3">
        <f t="shared" si="0"/>
        <v>206000</v>
      </c>
      <c r="C14" s="3">
        <v>265</v>
      </c>
      <c r="D14" s="80">
        <v>410</v>
      </c>
      <c r="E14" s="81">
        <v>1.05</v>
      </c>
      <c r="V14" s="14">
        <v>42</v>
      </c>
      <c r="W14" s="4">
        <v>4.5</v>
      </c>
      <c r="X14" s="5">
        <f t="shared" si="1"/>
        <v>1385.4423602330987</v>
      </c>
      <c r="Y14" s="4">
        <v>1120</v>
      </c>
      <c r="Z14" s="4">
        <v>1.6</v>
      </c>
      <c r="AV14" s="4">
        <v>510</v>
      </c>
      <c r="AW14" s="4">
        <v>795</v>
      </c>
      <c r="AX14" s="4">
        <v>670</v>
      </c>
      <c r="BI14" s="173" t="s">
        <v>385</v>
      </c>
      <c r="BJ14" s="17" t="s">
        <v>386</v>
      </c>
      <c r="BK14" s="174">
        <v>38000</v>
      </c>
      <c r="BL14" s="175">
        <v>36</v>
      </c>
      <c r="BM14" s="175">
        <v>27.5</v>
      </c>
      <c r="BN14" s="176">
        <v>2.4500000000000002</v>
      </c>
      <c r="BO14" s="177">
        <v>1.6</v>
      </c>
      <c r="BP14" s="21" t="s">
        <v>387</v>
      </c>
      <c r="BQ14" s="21">
        <f t="shared" si="4"/>
        <v>40</v>
      </c>
    </row>
    <row r="15" spans="1:69" ht="15">
      <c r="A15" s="8" t="s">
        <v>10</v>
      </c>
      <c r="B15" s="3">
        <f t="shared" si="0"/>
        <v>206000</v>
      </c>
      <c r="C15" s="3">
        <v>255</v>
      </c>
      <c r="D15" s="80">
        <v>410</v>
      </c>
      <c r="E15" s="81">
        <v>1.05</v>
      </c>
      <c r="V15" s="14">
        <v>48</v>
      </c>
      <c r="W15" s="4">
        <v>5</v>
      </c>
      <c r="X15" s="5">
        <f t="shared" si="1"/>
        <v>1809.5573684677208</v>
      </c>
      <c r="Y15" s="4">
        <v>1472</v>
      </c>
      <c r="Z15" s="4">
        <v>1.6</v>
      </c>
      <c r="AV15" s="4">
        <v>540</v>
      </c>
      <c r="AW15" s="4">
        <v>845</v>
      </c>
      <c r="AX15" s="4">
        <v>710</v>
      </c>
      <c r="BI15" s="173" t="s">
        <v>385</v>
      </c>
      <c r="BJ15" s="17" t="s">
        <v>388</v>
      </c>
      <c r="BK15" s="174">
        <v>39000</v>
      </c>
      <c r="BL15" s="175">
        <v>39.5</v>
      </c>
      <c r="BM15" s="175">
        <v>30</v>
      </c>
      <c r="BN15" s="176">
        <v>2.6</v>
      </c>
      <c r="BO15" s="177">
        <v>1.7</v>
      </c>
      <c r="BP15" s="21" t="s">
        <v>389</v>
      </c>
      <c r="BQ15" s="21">
        <f t="shared" si="4"/>
        <v>45</v>
      </c>
    </row>
    <row r="16" spans="1:69" ht="15.75" thickBot="1">
      <c r="A16" s="8" t="s">
        <v>11</v>
      </c>
      <c r="B16" s="3">
        <f t="shared" si="0"/>
        <v>206000</v>
      </c>
      <c r="C16" s="3">
        <v>245</v>
      </c>
      <c r="D16" s="80">
        <v>410</v>
      </c>
      <c r="E16" s="81">
        <v>1.05</v>
      </c>
      <c r="AV16" s="4">
        <v>570</v>
      </c>
      <c r="AW16" s="4">
        <v>890</v>
      </c>
      <c r="AX16" s="4">
        <v>750</v>
      </c>
      <c r="BI16" s="178" t="s">
        <v>390</v>
      </c>
      <c r="BJ16" s="179" t="s">
        <v>391</v>
      </c>
      <c r="BK16" s="180">
        <v>39500</v>
      </c>
      <c r="BL16" s="181">
        <v>43</v>
      </c>
      <c r="BM16" s="181">
        <v>33</v>
      </c>
      <c r="BN16" s="182">
        <v>2.75</v>
      </c>
      <c r="BO16" s="183">
        <v>1.8</v>
      </c>
      <c r="BP16" s="21" t="s">
        <v>392</v>
      </c>
      <c r="BQ16" s="21">
        <f t="shared" si="4"/>
        <v>50</v>
      </c>
    </row>
    <row r="17" spans="1:84">
      <c r="A17" s="8" t="s">
        <v>12</v>
      </c>
      <c r="B17" s="3">
        <f t="shared" si="0"/>
        <v>206000</v>
      </c>
      <c r="C17" s="3">
        <v>235</v>
      </c>
      <c r="D17" s="80">
        <v>410</v>
      </c>
      <c r="E17" s="81">
        <v>1.05</v>
      </c>
      <c r="AV17" s="4">
        <v>590</v>
      </c>
      <c r="AW17" s="4">
        <v>920</v>
      </c>
      <c r="AX17" s="4">
        <v>775</v>
      </c>
    </row>
    <row r="18" spans="1:84">
      <c r="A18" s="8" t="s">
        <v>13</v>
      </c>
      <c r="B18" s="3">
        <f t="shared" si="0"/>
        <v>206000</v>
      </c>
      <c r="C18" s="3">
        <v>355</v>
      </c>
      <c r="D18" s="80">
        <v>470</v>
      </c>
      <c r="E18" s="81">
        <v>1.05</v>
      </c>
      <c r="AV18" s="4"/>
      <c r="AW18" s="4"/>
      <c r="AX18" s="4"/>
    </row>
    <row r="19" spans="1:84">
      <c r="A19" s="8" t="s">
        <v>14</v>
      </c>
      <c r="B19" s="3">
        <f t="shared" si="0"/>
        <v>206000</v>
      </c>
      <c r="C19" s="3">
        <v>345</v>
      </c>
      <c r="D19" s="80">
        <v>470</v>
      </c>
      <c r="E19" s="81">
        <v>1.05</v>
      </c>
      <c r="AV19" s="4"/>
      <c r="AW19" s="4"/>
      <c r="AX19" s="4"/>
    </row>
    <row r="20" spans="1:84">
      <c r="A20" s="8" t="s">
        <v>15</v>
      </c>
      <c r="B20" s="3">
        <f t="shared" si="0"/>
        <v>206000</v>
      </c>
      <c r="C20" s="3">
        <v>335</v>
      </c>
      <c r="D20" s="80">
        <v>470</v>
      </c>
      <c r="E20" s="81">
        <v>1.05</v>
      </c>
      <c r="AV20" s="4"/>
      <c r="AW20" s="4"/>
      <c r="AX20" s="4"/>
    </row>
    <row r="21" spans="1:84">
      <c r="A21" s="8" t="s">
        <v>16</v>
      </c>
      <c r="B21" s="3">
        <f t="shared" si="0"/>
        <v>206000</v>
      </c>
      <c r="C21" s="3">
        <v>325</v>
      </c>
      <c r="D21" s="80">
        <v>470</v>
      </c>
      <c r="E21" s="81">
        <v>1.05</v>
      </c>
      <c r="AV21" s="4"/>
      <c r="AW21" s="4"/>
      <c r="AX21" s="4"/>
    </row>
    <row r="22" spans="1:84">
      <c r="A22" s="8" t="s">
        <v>17</v>
      </c>
      <c r="B22" s="3">
        <f t="shared" si="0"/>
        <v>206000</v>
      </c>
      <c r="C22" s="3">
        <v>315</v>
      </c>
      <c r="D22" s="80">
        <v>470</v>
      </c>
      <c r="E22" s="81">
        <v>1.05</v>
      </c>
      <c r="AV22" s="4"/>
      <c r="AW22" s="4"/>
      <c r="AX22" s="4"/>
    </row>
    <row r="23" spans="1:84" ht="12.75" customHeight="1">
      <c r="A23" s="8" t="s">
        <v>235</v>
      </c>
      <c r="B23" s="3">
        <f t="shared" si="0"/>
        <v>206000</v>
      </c>
      <c r="C23" s="3">
        <v>205</v>
      </c>
      <c r="D23" s="80">
        <v>330</v>
      </c>
      <c r="E23" s="81">
        <v>1.05</v>
      </c>
      <c r="AV23" s="4"/>
      <c r="AW23" s="4"/>
      <c r="AX23" s="4"/>
    </row>
    <row r="24" spans="1:84">
      <c r="A24" s="8" t="s">
        <v>236</v>
      </c>
      <c r="B24" s="3">
        <f t="shared" si="0"/>
        <v>206000</v>
      </c>
      <c r="C24" s="3">
        <v>195</v>
      </c>
      <c r="D24" s="80">
        <v>330</v>
      </c>
      <c r="E24" s="81">
        <v>1.05</v>
      </c>
    </row>
    <row r="25" spans="1:84">
      <c r="A25" s="8" t="s">
        <v>237</v>
      </c>
      <c r="B25" s="3">
        <f t="shared" si="0"/>
        <v>206000</v>
      </c>
      <c r="C25" s="3">
        <v>245</v>
      </c>
      <c r="D25" s="80">
        <v>400</v>
      </c>
      <c r="E25" s="81">
        <v>1.05</v>
      </c>
    </row>
    <row r="26" spans="1:84">
      <c r="A26" s="8" t="s">
        <v>238</v>
      </c>
      <c r="B26" s="3">
        <f t="shared" si="0"/>
        <v>206000</v>
      </c>
      <c r="C26" s="3">
        <v>235</v>
      </c>
      <c r="D26" s="80">
        <v>400</v>
      </c>
      <c r="E26" s="81">
        <v>1.05</v>
      </c>
    </row>
    <row r="27" spans="1:84">
      <c r="A27" s="8" t="s">
        <v>239</v>
      </c>
      <c r="B27" s="3">
        <f t="shared" si="0"/>
        <v>206000</v>
      </c>
      <c r="C27" s="3">
        <v>285</v>
      </c>
      <c r="D27" s="80">
        <v>490</v>
      </c>
      <c r="E27" s="81">
        <v>1.05</v>
      </c>
      <c r="BV27" s="250" t="s">
        <v>42</v>
      </c>
      <c r="BW27" s="251"/>
      <c r="BX27" s="251"/>
      <c r="BY27" s="251"/>
      <c r="BZ27" s="251"/>
      <c r="CA27" s="251"/>
      <c r="CB27" s="251"/>
      <c r="CC27" s="251"/>
      <c r="CD27" s="251"/>
      <c r="CE27" s="251"/>
      <c r="CF27" s="251"/>
    </row>
    <row r="28" spans="1:84">
      <c r="A28" s="8" t="s">
        <v>240</v>
      </c>
      <c r="B28" s="3">
        <f t="shared" si="0"/>
        <v>206000</v>
      </c>
      <c r="C28" s="3">
        <v>275</v>
      </c>
      <c r="D28" s="80">
        <v>490</v>
      </c>
      <c r="E28" s="81">
        <v>1.05</v>
      </c>
      <c r="BV28" s="13" t="s">
        <v>43</v>
      </c>
      <c r="BW28" s="14">
        <v>16</v>
      </c>
      <c r="BX28" s="14">
        <v>18</v>
      </c>
      <c r="BY28" s="14">
        <v>20</v>
      </c>
      <c r="BZ28" s="14">
        <v>22</v>
      </c>
      <c r="CA28" s="14">
        <v>24</v>
      </c>
      <c r="CB28" s="14">
        <v>27</v>
      </c>
      <c r="CC28" s="14">
        <v>30</v>
      </c>
      <c r="CD28" s="14">
        <v>36</v>
      </c>
      <c r="CE28" s="14">
        <v>42</v>
      </c>
      <c r="CF28" s="14">
        <v>48</v>
      </c>
    </row>
    <row r="29" spans="1:84">
      <c r="A29" s="8" t="s">
        <v>241</v>
      </c>
      <c r="B29" s="3">
        <f t="shared" si="0"/>
        <v>206000</v>
      </c>
      <c r="C29" s="3">
        <v>400</v>
      </c>
      <c r="D29" s="80">
        <v>540</v>
      </c>
      <c r="E29" s="81">
        <v>1.05</v>
      </c>
      <c r="BV29" s="13" t="s">
        <v>44</v>
      </c>
      <c r="BW29" s="4">
        <v>2</v>
      </c>
      <c r="BX29" s="4">
        <v>2.5</v>
      </c>
      <c r="BY29" s="4">
        <v>2.5</v>
      </c>
      <c r="BZ29" s="4">
        <v>2.5</v>
      </c>
      <c r="CA29" s="4">
        <v>3</v>
      </c>
      <c r="CB29" s="4">
        <v>3</v>
      </c>
      <c r="CC29" s="4">
        <v>3.5</v>
      </c>
      <c r="CD29" s="4">
        <v>4</v>
      </c>
      <c r="CE29" s="4">
        <v>4.5</v>
      </c>
      <c r="CF29" s="4">
        <v>5</v>
      </c>
    </row>
    <row r="30" spans="1:84">
      <c r="A30" s="8" t="s">
        <v>242</v>
      </c>
      <c r="B30" s="3">
        <f t="shared" si="0"/>
        <v>206000</v>
      </c>
      <c r="C30" s="3">
        <v>390</v>
      </c>
      <c r="D30" s="80">
        <v>540</v>
      </c>
      <c r="E30" s="81">
        <v>1.05</v>
      </c>
      <c r="BV30" s="13" t="s">
        <v>45</v>
      </c>
      <c r="BW30" s="5">
        <f>PI()*BW28^2/4</f>
        <v>201.06192982974676</v>
      </c>
      <c r="BX30" s="5">
        <f t="shared" ref="BX30:CF30" si="5">PI()*BX28^2/4</f>
        <v>254.46900494077323</v>
      </c>
      <c r="BY30" s="5">
        <f t="shared" si="5"/>
        <v>314.15926535897933</v>
      </c>
      <c r="BZ30" s="5">
        <f t="shared" si="5"/>
        <v>380.13271108436498</v>
      </c>
      <c r="CA30" s="5">
        <f t="shared" si="5"/>
        <v>452.38934211693021</v>
      </c>
      <c r="CB30" s="5">
        <f t="shared" si="5"/>
        <v>572.55526111673976</v>
      </c>
      <c r="CC30" s="5">
        <f t="shared" si="5"/>
        <v>706.85834705770344</v>
      </c>
      <c r="CD30" s="5">
        <f t="shared" si="5"/>
        <v>1017.8760197630929</v>
      </c>
      <c r="CE30" s="5">
        <f t="shared" si="5"/>
        <v>1385.4423602330987</v>
      </c>
      <c r="CF30" s="5">
        <f t="shared" si="5"/>
        <v>1809.5573684677208</v>
      </c>
    </row>
    <row r="31" spans="1:84">
      <c r="A31" s="8" t="s">
        <v>260</v>
      </c>
      <c r="B31" s="3">
        <f t="shared" si="0"/>
        <v>206000</v>
      </c>
      <c r="C31" s="3">
        <v>220</v>
      </c>
      <c r="D31" s="80">
        <v>340</v>
      </c>
      <c r="E31" s="81">
        <v>1.05</v>
      </c>
      <c r="BV31" s="13" t="s">
        <v>46</v>
      </c>
      <c r="BW31" s="4">
        <v>157</v>
      </c>
      <c r="BX31" s="4">
        <v>192</v>
      </c>
      <c r="BY31" s="4">
        <v>245</v>
      </c>
      <c r="BZ31" s="4">
        <v>303</v>
      </c>
      <c r="CA31" s="4">
        <v>353</v>
      </c>
      <c r="CB31" s="4">
        <v>459</v>
      </c>
      <c r="CC31" s="4">
        <v>561</v>
      </c>
      <c r="CD31" s="4">
        <v>816</v>
      </c>
      <c r="CE31" s="4">
        <v>1120</v>
      </c>
      <c r="CF31" s="4">
        <v>1472</v>
      </c>
    </row>
    <row r="32" spans="1:84">
      <c r="A32" s="8" t="s">
        <v>261</v>
      </c>
      <c r="B32" s="3">
        <f t="shared" si="0"/>
        <v>206000</v>
      </c>
      <c r="C32" s="3">
        <v>240</v>
      </c>
      <c r="D32" s="80">
        <v>380</v>
      </c>
      <c r="E32" s="81">
        <v>1.05</v>
      </c>
      <c r="BV32" s="22" t="s">
        <v>109</v>
      </c>
      <c r="BW32" s="4">
        <v>1</v>
      </c>
      <c r="BX32" s="4">
        <v>1.05</v>
      </c>
      <c r="BY32" s="4">
        <v>1.1000000000000001</v>
      </c>
      <c r="BZ32" s="4">
        <v>1.1000000000000001</v>
      </c>
      <c r="CA32" s="4">
        <v>1.1000000000000001</v>
      </c>
      <c r="CB32" s="4">
        <v>1.2</v>
      </c>
      <c r="CC32" s="4">
        <v>1.3</v>
      </c>
      <c r="CD32" s="4">
        <v>1.3</v>
      </c>
      <c r="CE32" s="4">
        <v>1.6</v>
      </c>
      <c r="CF32" s="4">
        <v>1.6</v>
      </c>
    </row>
    <row r="33" spans="1:85">
      <c r="A33" s="8" t="s">
        <v>262</v>
      </c>
      <c r="B33" s="3">
        <f t="shared" si="0"/>
        <v>206000</v>
      </c>
      <c r="C33" s="3">
        <v>260</v>
      </c>
      <c r="D33" s="80">
        <v>420</v>
      </c>
      <c r="E33" s="81">
        <v>1.05</v>
      </c>
    </row>
    <row r="38" spans="1:85" ht="18.75">
      <c r="BV38" s="15" t="s">
        <v>79</v>
      </c>
      <c r="BW38"/>
      <c r="BX38"/>
      <c r="BY38"/>
      <c r="BZ38"/>
      <c r="CA38"/>
      <c r="CB38"/>
      <c r="CC38"/>
      <c r="CD38"/>
      <c r="CE38"/>
      <c r="CF38"/>
      <c r="CG38"/>
    </row>
    <row r="39" spans="1:85" ht="15.75">
      <c r="BV39" s="16" t="s">
        <v>128</v>
      </c>
      <c r="BW39" s="16">
        <v>0</v>
      </c>
      <c r="BX39" s="17">
        <v>0.5</v>
      </c>
      <c r="BY39" s="17">
        <f>BX39+0.1</f>
        <v>0.6</v>
      </c>
      <c r="BZ39" s="17">
        <f>BY39+0.1</f>
        <v>0.7</v>
      </c>
      <c r="CA39" s="17">
        <f>BZ39+0.1</f>
        <v>0.79999999999999993</v>
      </c>
      <c r="CB39" s="17">
        <f>CA39+0.1</f>
        <v>0.89999999999999991</v>
      </c>
      <c r="CC39" s="17">
        <f>CB39+0.1</f>
        <v>0.99999999999999989</v>
      </c>
      <c r="CD39" s="17">
        <v>1.2</v>
      </c>
      <c r="CE39" s="17">
        <v>1.4</v>
      </c>
      <c r="CF39" s="17">
        <v>2</v>
      </c>
      <c r="CG39" s="17">
        <v>100</v>
      </c>
    </row>
    <row r="40" spans="1:85" ht="18">
      <c r="BV40" s="18" t="s">
        <v>80</v>
      </c>
      <c r="BW40" s="19">
        <v>0.06</v>
      </c>
      <c r="BX40" s="19">
        <v>0.06</v>
      </c>
      <c r="BY40" s="19">
        <v>7.3999999999999996E-2</v>
      </c>
      <c r="BZ40" s="19">
        <v>8.7999999999999995E-2</v>
      </c>
      <c r="CA40" s="19">
        <v>9.7000000000000003E-2</v>
      </c>
      <c r="CB40" s="19">
        <v>0.107</v>
      </c>
      <c r="CC40" s="19">
        <v>0.112</v>
      </c>
      <c r="CD40" s="19">
        <v>0.12</v>
      </c>
      <c r="CE40" s="19">
        <v>0.126</v>
      </c>
      <c r="CF40" s="19">
        <v>0.13200000000000001</v>
      </c>
      <c r="CG40" s="19">
        <v>0.13300000000000001</v>
      </c>
    </row>
    <row r="42" spans="1:85">
      <c r="BV42" s="249" t="s">
        <v>87</v>
      </c>
      <c r="BW42" s="249"/>
    </row>
    <row r="43" spans="1:85">
      <c r="BV43" s="21" t="s">
        <v>83</v>
      </c>
      <c r="BW43" s="21">
        <v>1.35</v>
      </c>
    </row>
    <row r="44" spans="1:85">
      <c r="BV44" s="21" t="s">
        <v>84</v>
      </c>
      <c r="BW44" s="21">
        <v>1.05</v>
      </c>
    </row>
    <row r="45" spans="1:85">
      <c r="BV45" s="21" t="s">
        <v>85</v>
      </c>
      <c r="BW45" s="21">
        <v>1.18</v>
      </c>
    </row>
    <row r="46" spans="1:85">
      <c r="BV46" s="21" t="s">
        <v>86</v>
      </c>
      <c r="BW46" s="21">
        <v>1.1499999999999999</v>
      </c>
    </row>
    <row r="48" spans="1:85">
      <c r="BV48" s="1" t="s">
        <v>94</v>
      </c>
      <c r="BW48" s="1" t="s">
        <v>95</v>
      </c>
      <c r="BX48" s="1" t="s">
        <v>104</v>
      </c>
      <c r="BY48" s="1" t="s">
        <v>105</v>
      </c>
      <c r="BZ48" s="12" t="s">
        <v>103</v>
      </c>
      <c r="CA48" s="12" t="s">
        <v>107</v>
      </c>
      <c r="CB48" s="12" t="s">
        <v>108</v>
      </c>
    </row>
    <row r="49" spans="74:80">
      <c r="BV49" s="1" t="s">
        <v>89</v>
      </c>
      <c r="BW49" s="1" t="s">
        <v>96</v>
      </c>
      <c r="BX49" s="1">
        <v>6</v>
      </c>
      <c r="BY49" s="1">
        <v>4</v>
      </c>
      <c r="BZ49" s="1">
        <v>0.4</v>
      </c>
      <c r="CA49" s="1">
        <v>1.3</v>
      </c>
      <c r="CB49" s="1">
        <v>1.9</v>
      </c>
    </row>
    <row r="50" spans="74:80">
      <c r="BV50" s="1" t="s">
        <v>90</v>
      </c>
      <c r="BW50" s="1" t="s">
        <v>97</v>
      </c>
      <c r="BX50" s="1">
        <v>8</v>
      </c>
      <c r="BY50" s="1">
        <v>6</v>
      </c>
      <c r="BZ50" s="1">
        <v>0.4</v>
      </c>
      <c r="CA50" s="1">
        <v>1.3</v>
      </c>
      <c r="CB50" s="1">
        <v>1.9</v>
      </c>
    </row>
    <row r="51" spans="74:80">
      <c r="BV51" s="1" t="s">
        <v>91</v>
      </c>
      <c r="BW51" s="1" t="s">
        <v>98</v>
      </c>
      <c r="BX51" s="1">
        <v>10</v>
      </c>
      <c r="BY51" s="1">
        <v>6</v>
      </c>
      <c r="BZ51" s="1">
        <v>0.25</v>
      </c>
      <c r="CA51" s="1">
        <v>1.5</v>
      </c>
      <c r="CB51" s="1">
        <v>1.5</v>
      </c>
    </row>
    <row r="52" spans="74:80">
      <c r="BV52" s="1" t="s">
        <v>92</v>
      </c>
      <c r="BW52" s="1" t="s">
        <v>99</v>
      </c>
      <c r="BX52" s="1">
        <v>5</v>
      </c>
      <c r="BY52" s="1">
        <v>5</v>
      </c>
      <c r="BZ52" s="1">
        <v>0.6</v>
      </c>
      <c r="CA52" s="1">
        <v>2</v>
      </c>
      <c r="CB52" s="1">
        <v>2.5</v>
      </c>
    </row>
    <row r="53" spans="74:80">
      <c r="BV53" s="1" t="s">
        <v>106</v>
      </c>
      <c r="BW53" s="1" t="s">
        <v>99</v>
      </c>
      <c r="BX53" s="1">
        <v>8</v>
      </c>
      <c r="BY53" s="1">
        <v>8</v>
      </c>
      <c r="BZ53" s="1">
        <v>0.55000000000000004</v>
      </c>
      <c r="CA53" s="1">
        <v>1.8</v>
      </c>
      <c r="CB53" s="1">
        <v>2.2999999999999998</v>
      </c>
    </row>
    <row r="54" spans="74:80">
      <c r="BV54" s="1" t="s">
        <v>93</v>
      </c>
      <c r="BW54" s="1" t="s">
        <v>317</v>
      </c>
      <c r="BX54" s="1">
        <v>8</v>
      </c>
      <c r="BY54" s="1">
        <v>8</v>
      </c>
      <c r="BZ54" s="1">
        <v>0.55000000000000004</v>
      </c>
      <c r="CA54" s="1">
        <v>1.8</v>
      </c>
      <c r="CB54" s="1">
        <v>2.2999999999999998</v>
      </c>
    </row>
  </sheetData>
  <mergeCells count="13">
    <mergeCell ref="BV42:BW42"/>
    <mergeCell ref="BV27:CF27"/>
    <mergeCell ref="K1:O2"/>
    <mergeCell ref="AZ1:BB1"/>
    <mergeCell ref="V1:Z2"/>
    <mergeCell ref="AV1:AX1"/>
    <mergeCell ref="BI1:BJ4"/>
    <mergeCell ref="BK1:BK3"/>
    <mergeCell ref="BL1:BO1"/>
    <mergeCell ref="BP1:BQ2"/>
    <mergeCell ref="BL2:BM2"/>
    <mergeCell ref="BN2:BO2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A1:FZ646"/>
  <sheetViews>
    <sheetView showGridLines="0" tabSelected="1" topLeftCell="C77" zoomScale="130" zoomScaleNormal="130" zoomScaleSheetLayoutView="100" workbookViewId="0">
      <selection activeCell="T101" sqref="T101"/>
    </sheetView>
  </sheetViews>
  <sheetFormatPr defaultColWidth="7.28515625" defaultRowHeight="12.75"/>
  <cols>
    <col min="1" max="5" width="6.7109375" style="1" customWidth="1"/>
    <col min="6" max="6" width="5.140625" style="1" bestFit="1" customWidth="1"/>
    <col min="7" max="7" width="2.85546875" style="9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6" width="7.7109375" style="1" customWidth="1"/>
    <col min="17" max="17" width="8.140625" style="1" customWidth="1"/>
    <col min="18" max="18" width="7.7109375" style="1" customWidth="1"/>
    <col min="19" max="19" width="8.85546875" style="1" customWidth="1"/>
    <col min="20" max="20" width="10.5703125" style="1" bestFit="1" customWidth="1"/>
    <col min="21" max="21" width="12.5703125" style="1" bestFit="1" customWidth="1"/>
    <col min="22" max="22" width="7.28515625" style="1" customWidth="1"/>
    <col min="23" max="25" width="7.28515625" style="1" hidden="1" customWidth="1"/>
    <col min="26" max="26" width="2.85546875" style="9" customWidth="1"/>
    <col min="27" max="29" width="5.28515625" style="29" customWidth="1"/>
    <col min="30" max="30" width="5.28515625" style="30" customWidth="1"/>
    <col min="31" max="34" width="5.28515625" style="24" customWidth="1"/>
    <col min="35" max="35" width="5.28515625" style="24" hidden="1" customWidth="1"/>
    <col min="36" max="40" width="5.28515625" style="29" customWidth="1"/>
    <col min="41" max="41" width="12.5703125" style="29" hidden="1" customWidth="1"/>
    <col min="42" max="42" width="16" style="29" hidden="1" customWidth="1"/>
    <col min="43" max="45" width="5.28515625" style="29" hidden="1" customWidth="1"/>
    <col min="46" max="46" width="7.5703125" style="29" customWidth="1"/>
    <col min="47" max="48" width="5.7109375" style="60" customWidth="1"/>
    <col min="49" max="49" width="7.28515625" style="25" customWidth="1"/>
    <col min="50" max="52" width="7.28515625" style="25" hidden="1" customWidth="1"/>
    <col min="53" max="64" width="5.7109375" style="38" customWidth="1"/>
    <col min="65" max="65" width="6.42578125" style="38" customWidth="1"/>
    <col min="66" max="68" width="5.7109375" style="38" customWidth="1"/>
    <col min="69" max="70" width="5.140625" style="38" customWidth="1"/>
    <col min="71" max="71" width="6.42578125" style="38" customWidth="1"/>
    <col min="72" max="77" width="5.7109375" style="38" customWidth="1"/>
    <col min="78" max="103" width="7.28515625" style="38" hidden="1" customWidth="1"/>
    <col min="104" max="104" width="2.85546875" style="9" customWidth="1"/>
    <col min="105" max="107" width="5.28515625" style="29" customWidth="1"/>
    <col min="108" max="108" width="5.28515625" style="30" hidden="1" customWidth="1"/>
    <col min="109" max="113" width="5.28515625" style="24" hidden="1" customWidth="1"/>
    <col min="114" max="118" width="5.28515625" style="29" hidden="1" customWidth="1"/>
    <col min="119" max="119" width="12.5703125" style="29" customWidth="1"/>
    <col min="120" max="120" width="16" style="29" customWidth="1"/>
    <col min="121" max="123" width="5.28515625" style="29" hidden="1" customWidth="1"/>
    <col min="124" max="124" width="7.5703125" style="29" customWidth="1"/>
    <col min="125" max="126" width="5.7109375" style="60" customWidth="1"/>
    <col min="127" max="127" width="7.28515625" style="25" customWidth="1"/>
    <col min="128" max="130" width="7.28515625" style="25" hidden="1" customWidth="1"/>
    <col min="131" max="133" width="5.7109375" style="38" hidden="1" customWidth="1"/>
    <col min="134" max="135" width="5.7109375" style="38" customWidth="1"/>
    <col min="136" max="136" width="5.7109375" style="38" hidden="1" customWidth="1"/>
    <col min="137" max="138" width="5.7109375" style="38" customWidth="1"/>
    <col min="139" max="142" width="5.7109375" style="38" hidden="1" customWidth="1"/>
    <col min="143" max="143" width="6.42578125" style="38" hidden="1" customWidth="1"/>
    <col min="144" max="144" width="5.7109375" style="38" hidden="1" customWidth="1"/>
    <col min="145" max="146" width="5.7109375" style="38" customWidth="1"/>
    <col min="147" max="148" width="5.140625" style="38" hidden="1" customWidth="1"/>
    <col min="149" max="149" width="6.42578125" style="91" customWidth="1"/>
    <col min="150" max="150" width="5.7109375" style="38" customWidth="1"/>
    <col min="151" max="151" width="5.7109375" style="38" hidden="1" customWidth="1"/>
    <col min="152" max="152" width="5.7109375" style="91" customWidth="1"/>
    <col min="153" max="153" width="5.7109375" style="38" customWidth="1"/>
    <col min="154" max="154" width="5.7109375" style="91" customWidth="1"/>
    <col min="155" max="155" width="5.7109375" style="38" customWidth="1"/>
    <col min="156" max="181" width="7.28515625" style="38" hidden="1" customWidth="1"/>
    <col min="182" max="182" width="2.85546875" style="9" customWidth="1"/>
    <col min="183" max="16384" width="7.28515625" style="1"/>
  </cols>
  <sheetData>
    <row r="1" spans="1:182" ht="12.75" hidden="1" customHeight="1">
      <c r="AA1" s="20"/>
      <c r="AB1" s="20"/>
      <c r="AC1" s="20"/>
      <c r="AD1" s="46"/>
      <c r="AE1" s="26"/>
      <c r="AF1" s="26"/>
      <c r="AG1" s="26"/>
      <c r="AH1" s="26"/>
      <c r="AI1" s="26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61"/>
      <c r="AV1" s="61"/>
      <c r="AW1" s="47"/>
      <c r="AX1" s="47"/>
      <c r="AY1" s="47"/>
      <c r="AZ1" s="47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DA1" s="20"/>
      <c r="DB1" s="20"/>
      <c r="DC1" s="20"/>
      <c r="DD1" s="46"/>
      <c r="DE1" s="26"/>
      <c r="DF1" s="26"/>
      <c r="DG1" s="26"/>
      <c r="DH1" s="26"/>
      <c r="DI1" s="26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61"/>
      <c r="DV1" s="61"/>
      <c r="DW1" s="47"/>
      <c r="DX1" s="47"/>
      <c r="DY1" s="47"/>
      <c r="DZ1" s="47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88"/>
      <c r="ET1" s="2"/>
      <c r="EU1" s="2"/>
      <c r="EV1" s="88"/>
      <c r="EW1" s="2"/>
      <c r="EX1" s="88"/>
      <c r="EY1" s="2"/>
      <c r="EZ1" s="69"/>
    </row>
    <row r="2" spans="1:182" ht="12.75" hidden="1" customHeight="1">
      <c r="AA2" s="20"/>
      <c r="AB2" s="20"/>
      <c r="AC2" s="20"/>
      <c r="AD2" s="46"/>
      <c r="AE2" s="26"/>
      <c r="AF2" s="26"/>
      <c r="AG2" s="26"/>
      <c r="AH2" s="26"/>
      <c r="AI2" s="26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61"/>
      <c r="AV2" s="61"/>
      <c r="AW2" s="47"/>
      <c r="AX2" s="47"/>
      <c r="AY2" s="47"/>
      <c r="AZ2" s="47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DA2" s="20"/>
      <c r="DB2" s="20"/>
      <c r="DC2" s="20"/>
      <c r="DD2" s="46"/>
      <c r="DE2" s="26"/>
      <c r="DF2" s="26"/>
      <c r="DG2" s="26"/>
      <c r="DH2" s="26"/>
      <c r="DI2" s="26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61"/>
      <c r="DV2" s="61"/>
      <c r="DW2" s="47"/>
      <c r="DX2" s="47"/>
      <c r="DY2" s="47"/>
      <c r="DZ2" s="47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88"/>
      <c r="ET2" s="2"/>
      <c r="EU2" s="2"/>
      <c r="EV2" s="88"/>
      <c r="EW2" s="2"/>
      <c r="EX2" s="88"/>
      <c r="EY2" s="2"/>
      <c r="EZ2" s="69"/>
    </row>
    <row r="3" spans="1:182" ht="12.75" hidden="1" customHeight="1">
      <c r="AA3" s="20"/>
      <c r="AB3" s="20"/>
      <c r="AC3" s="20"/>
      <c r="AD3" s="46"/>
      <c r="AE3" s="26"/>
      <c r="AF3" s="26"/>
      <c r="AG3" s="26"/>
      <c r="AH3" s="26"/>
      <c r="AI3" s="26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61"/>
      <c r="AV3" s="61"/>
      <c r="AW3" s="47"/>
      <c r="AX3" s="47"/>
      <c r="AY3" s="47"/>
      <c r="AZ3" s="47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DA3" s="20"/>
      <c r="DB3" s="20"/>
      <c r="DC3" s="20"/>
      <c r="DD3" s="46"/>
      <c r="DE3" s="26"/>
      <c r="DF3" s="26"/>
      <c r="DG3" s="26"/>
      <c r="DH3" s="26"/>
      <c r="DI3" s="26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61"/>
      <c r="DV3" s="61"/>
      <c r="DW3" s="47"/>
      <c r="DX3" s="47"/>
      <c r="DY3" s="47"/>
      <c r="DZ3" s="47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88"/>
      <c r="ET3" s="2"/>
      <c r="EU3" s="2"/>
      <c r="EV3" s="88"/>
      <c r="EW3" s="2"/>
      <c r="EX3" s="88"/>
      <c r="EY3" s="2"/>
      <c r="EZ3" s="69"/>
    </row>
    <row r="4" spans="1:182" ht="12.75" hidden="1" customHeight="1">
      <c r="AA4" s="20"/>
      <c r="AB4" s="20"/>
      <c r="AC4" s="20"/>
      <c r="AD4" s="46"/>
      <c r="AE4" s="26"/>
      <c r="AF4" s="26"/>
      <c r="AG4" s="26"/>
      <c r="AH4" s="26"/>
      <c r="AI4" s="26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61"/>
      <c r="AV4" s="61"/>
      <c r="AW4" s="47"/>
      <c r="AX4" s="47"/>
      <c r="AY4" s="47"/>
      <c r="AZ4" s="47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DA4" s="20"/>
      <c r="DB4" s="20"/>
      <c r="DC4" s="20"/>
      <c r="DD4" s="46"/>
      <c r="DE4" s="26"/>
      <c r="DF4" s="26"/>
      <c r="DG4" s="26"/>
      <c r="DH4" s="26"/>
      <c r="DI4" s="26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61"/>
      <c r="DV4" s="61"/>
      <c r="DW4" s="47"/>
      <c r="DX4" s="47"/>
      <c r="DY4" s="47"/>
      <c r="DZ4" s="47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88"/>
      <c r="ET4" s="2"/>
      <c r="EU4" s="2"/>
      <c r="EV4" s="88"/>
      <c r="EW4" s="2"/>
      <c r="EX4" s="88"/>
      <c r="EY4" s="2"/>
      <c r="EZ4" s="69"/>
    </row>
    <row r="5" spans="1:182" ht="12.75" hidden="1" customHeight="1">
      <c r="AA5" s="20"/>
      <c r="AB5" s="20"/>
      <c r="AC5" s="20"/>
      <c r="AD5" s="46"/>
      <c r="AE5" s="26"/>
      <c r="AF5" s="26"/>
      <c r="AG5" s="26"/>
      <c r="AH5" s="26"/>
      <c r="AI5" s="26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61"/>
      <c r="AV5" s="61"/>
      <c r="AW5" s="47"/>
      <c r="AX5" s="47"/>
      <c r="AY5" s="47"/>
      <c r="AZ5" s="47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DA5" s="20"/>
      <c r="DB5" s="20"/>
      <c r="DC5" s="20"/>
      <c r="DD5" s="46"/>
      <c r="DE5" s="26"/>
      <c r="DF5" s="26"/>
      <c r="DG5" s="26"/>
      <c r="DH5" s="26"/>
      <c r="DI5" s="26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61"/>
      <c r="DV5" s="61"/>
      <c r="DW5" s="47"/>
      <c r="DX5" s="47"/>
      <c r="DY5" s="47"/>
      <c r="DZ5" s="47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88"/>
      <c r="ET5" s="2"/>
      <c r="EU5" s="2"/>
      <c r="EV5" s="88"/>
      <c r="EW5" s="2"/>
      <c r="EX5" s="88"/>
      <c r="EY5" s="2"/>
      <c r="EZ5" s="69"/>
    </row>
    <row r="6" spans="1:182" ht="12.75" hidden="1" customHeight="1">
      <c r="AA6" s="20"/>
      <c r="AB6" s="20"/>
      <c r="AC6" s="20"/>
      <c r="AD6" s="46"/>
      <c r="AE6" s="26"/>
      <c r="AF6" s="26"/>
      <c r="AG6" s="26"/>
      <c r="AH6" s="26"/>
      <c r="AI6" s="26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61"/>
      <c r="AV6" s="61"/>
      <c r="AW6" s="47"/>
      <c r="AX6" s="47"/>
      <c r="AY6" s="47"/>
      <c r="AZ6" s="47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DA6" s="20"/>
      <c r="DB6" s="20"/>
      <c r="DC6" s="20"/>
      <c r="DD6" s="46"/>
      <c r="DE6" s="26"/>
      <c r="DF6" s="26"/>
      <c r="DG6" s="26"/>
      <c r="DH6" s="26"/>
      <c r="DI6" s="26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61"/>
      <c r="DV6" s="61"/>
      <c r="DW6" s="47"/>
      <c r="DX6" s="47"/>
      <c r="DY6" s="47"/>
      <c r="DZ6" s="47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88"/>
      <c r="ET6" s="2"/>
      <c r="EU6" s="2"/>
      <c r="EV6" s="88"/>
      <c r="EW6" s="2"/>
      <c r="EX6" s="88"/>
      <c r="EY6" s="2"/>
      <c r="EZ6" s="69"/>
    </row>
    <row r="7" spans="1:182" ht="12.75" hidden="1" customHeight="1">
      <c r="AA7" s="20"/>
      <c r="AB7" s="20"/>
      <c r="AC7" s="20"/>
      <c r="AD7" s="46"/>
      <c r="AE7" s="26"/>
      <c r="AF7" s="26"/>
      <c r="AG7" s="26"/>
      <c r="AH7" s="26"/>
      <c r="AI7" s="26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61"/>
      <c r="AV7" s="61"/>
      <c r="AW7" s="47"/>
      <c r="AX7" s="47"/>
      <c r="AY7" s="47"/>
      <c r="AZ7" s="47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DA7" s="20"/>
      <c r="DB7" s="20"/>
      <c r="DC7" s="20"/>
      <c r="DD7" s="46"/>
      <c r="DE7" s="26"/>
      <c r="DF7" s="26"/>
      <c r="DG7" s="26"/>
      <c r="DH7" s="26"/>
      <c r="DI7" s="26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61"/>
      <c r="DV7" s="61"/>
      <c r="DW7" s="47"/>
      <c r="DX7" s="47"/>
      <c r="DY7" s="47"/>
      <c r="DZ7" s="47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88"/>
      <c r="ET7" s="2"/>
      <c r="EU7" s="2"/>
      <c r="EV7" s="88"/>
      <c r="EW7" s="2"/>
      <c r="EX7" s="88"/>
      <c r="EY7" s="2"/>
      <c r="EZ7" s="69"/>
    </row>
    <row r="8" spans="1:182" ht="12.75" hidden="1" customHeight="1">
      <c r="AA8" s="20"/>
      <c r="AB8" s="20"/>
      <c r="AC8" s="20"/>
      <c r="AD8" s="46"/>
      <c r="AE8" s="26"/>
      <c r="AF8" s="26"/>
      <c r="AG8" s="26"/>
      <c r="AH8" s="26"/>
      <c r="AI8" s="26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61"/>
      <c r="AV8" s="61"/>
      <c r="AW8" s="47"/>
      <c r="AX8" s="47"/>
      <c r="AY8" s="47"/>
      <c r="AZ8" s="47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DA8" s="20"/>
      <c r="DB8" s="20"/>
      <c r="DC8" s="20"/>
      <c r="DD8" s="46"/>
      <c r="DE8" s="26"/>
      <c r="DF8" s="26"/>
      <c r="DG8" s="26"/>
      <c r="DH8" s="26"/>
      <c r="DI8" s="26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61"/>
      <c r="DV8" s="61"/>
      <c r="DW8" s="47"/>
      <c r="DX8" s="47"/>
      <c r="DY8" s="47"/>
      <c r="DZ8" s="47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88"/>
      <c r="ET8" s="2"/>
      <c r="EU8" s="2"/>
      <c r="EV8" s="88"/>
      <c r="EW8" s="2"/>
      <c r="EX8" s="88"/>
      <c r="EY8" s="2"/>
      <c r="EZ8" s="69"/>
    </row>
    <row r="9" spans="1:182" ht="12.75" hidden="1" customHeight="1">
      <c r="AA9" s="20"/>
      <c r="AB9" s="20"/>
      <c r="AC9" s="20"/>
      <c r="AD9" s="46"/>
      <c r="AE9" s="26"/>
      <c r="AF9" s="26"/>
      <c r="AG9" s="26"/>
      <c r="AH9" s="26"/>
      <c r="AI9" s="26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61"/>
      <c r="AV9" s="61"/>
      <c r="AW9" s="47"/>
      <c r="AX9" s="47"/>
      <c r="AY9" s="47"/>
      <c r="AZ9" s="47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DA9" s="20"/>
      <c r="DB9" s="20"/>
      <c r="DC9" s="20"/>
      <c r="DD9" s="46"/>
      <c r="DE9" s="26"/>
      <c r="DF9" s="26"/>
      <c r="DG9" s="26"/>
      <c r="DH9" s="26"/>
      <c r="DI9" s="26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61"/>
      <c r="DV9" s="61"/>
      <c r="DW9" s="47"/>
      <c r="DX9" s="47"/>
      <c r="DY9" s="47"/>
      <c r="DZ9" s="47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88"/>
      <c r="ET9" s="2"/>
      <c r="EU9" s="2"/>
      <c r="EV9" s="88"/>
      <c r="EW9" s="2"/>
      <c r="EX9" s="88"/>
      <c r="EY9" s="2"/>
      <c r="EZ9" s="70"/>
      <c r="FA9" s="45"/>
      <c r="FB9" s="45"/>
      <c r="FC9" s="45"/>
      <c r="FD9" s="45"/>
      <c r="FE9" s="45"/>
      <c r="FF9" s="45"/>
      <c r="FG9" s="45"/>
      <c r="FH9" s="45"/>
      <c r="FI9" s="45"/>
      <c r="FJ9" s="45"/>
      <c r="FK9" s="45"/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</row>
    <row r="10" spans="1:182" ht="10.5" customHeight="1" thickBot="1">
      <c r="AA10" s="20"/>
      <c r="AB10" s="20"/>
      <c r="AC10" s="20"/>
      <c r="AD10" s="46"/>
      <c r="AE10" s="26"/>
      <c r="AF10" s="26"/>
      <c r="AG10" s="26"/>
      <c r="AH10" s="26"/>
      <c r="AI10" s="26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61"/>
      <c r="AV10" s="61"/>
      <c r="AW10" s="47"/>
      <c r="AX10" s="47"/>
      <c r="AY10" s="47"/>
      <c r="AZ10" s="47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DA10" s="20"/>
      <c r="DB10" s="20"/>
      <c r="DC10" s="20"/>
      <c r="DD10" s="46"/>
      <c r="DE10" s="26"/>
      <c r="DF10" s="26"/>
      <c r="DG10" s="26"/>
      <c r="DH10" s="26"/>
      <c r="DI10" s="26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61"/>
      <c r="DV10" s="61"/>
      <c r="DW10" s="47"/>
      <c r="DX10" s="47"/>
      <c r="DY10" s="47"/>
      <c r="DZ10" s="47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88"/>
      <c r="ET10" s="2"/>
      <c r="EU10" s="2"/>
      <c r="EV10" s="88"/>
      <c r="EW10" s="2"/>
      <c r="EX10" s="88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</row>
    <row r="11" spans="1:182" ht="20.25" customHeight="1">
      <c r="A11" s="221" t="s">
        <v>204</v>
      </c>
      <c r="B11" s="221"/>
      <c r="C11" s="221"/>
      <c r="D11" s="221"/>
      <c r="E11" s="221"/>
      <c r="F11" s="36"/>
      <c r="G11" s="10"/>
      <c r="H11" s="223" t="s">
        <v>28</v>
      </c>
      <c r="I11" s="224"/>
      <c r="J11" s="224"/>
      <c r="K11" s="224"/>
      <c r="L11" s="224"/>
      <c r="M11" s="224"/>
      <c r="N11" s="224"/>
      <c r="O11" s="224"/>
      <c r="P11" s="224"/>
      <c r="Q11" s="226" t="str">
        <f>INDEX($U$13:$U$15,MATCH(T11,$T$13:$T$15,0))</f>
        <v>682x350x12x16</v>
      </c>
      <c r="R11" s="226"/>
      <c r="S11" s="227"/>
      <c r="T11" s="240" t="s">
        <v>345</v>
      </c>
      <c r="U11" s="241"/>
      <c r="V11" s="242"/>
      <c r="Z11" s="11"/>
      <c r="AA11" s="71" t="s">
        <v>244</v>
      </c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11">
        <f>22+COUNTA(DB23:DB1000005)</f>
        <v>46</v>
      </c>
      <c r="DA11" s="71" t="s">
        <v>244</v>
      </c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72"/>
      <c r="DM11" s="72"/>
      <c r="DN11" s="72"/>
      <c r="DO11" s="72"/>
      <c r="DP11" s="72"/>
      <c r="DQ11" s="72"/>
      <c r="DR11" s="72"/>
      <c r="DS11" s="72"/>
      <c r="DT11" s="72"/>
      <c r="DU11" s="72"/>
      <c r="DV11" s="72"/>
      <c r="DW11" s="72"/>
      <c r="DX11" s="72"/>
      <c r="DY11" s="72"/>
      <c r="DZ11" s="72"/>
      <c r="EA11" s="72"/>
      <c r="EB11" s="72"/>
      <c r="EC11" s="72"/>
      <c r="ED11" s="72"/>
      <c r="EE11" s="72"/>
      <c r="EF11" s="72"/>
      <c r="EG11" s="72"/>
      <c r="EH11" s="72"/>
      <c r="EI11" s="72"/>
      <c r="EJ11" s="72"/>
      <c r="EK11" s="72"/>
      <c r="EL11" s="72"/>
      <c r="EM11" s="72"/>
      <c r="EN11" s="72"/>
      <c r="EO11" s="72"/>
      <c r="EP11" s="72"/>
      <c r="EQ11" s="72"/>
      <c r="ER11" s="72"/>
      <c r="ES11" s="89"/>
      <c r="ET11" s="72"/>
      <c r="EU11" s="72"/>
      <c r="EV11" s="89"/>
      <c r="EW11" s="72"/>
      <c r="EX11" s="89"/>
      <c r="EY11" s="7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10"/>
    </row>
    <row r="12" spans="1:182" ht="12.75" customHeight="1">
      <c r="A12" s="221"/>
      <c r="B12" s="221"/>
      <c r="C12" s="221"/>
      <c r="D12" s="221"/>
      <c r="E12" s="221"/>
      <c r="F12" s="36"/>
      <c r="G12" s="11"/>
      <c r="H12" s="225"/>
      <c r="I12" s="221"/>
      <c r="J12" s="221"/>
      <c r="K12" s="221"/>
      <c r="L12" s="221"/>
      <c r="M12" s="221"/>
      <c r="N12" s="221"/>
      <c r="O12" s="221"/>
      <c r="P12" s="221"/>
      <c r="Q12" s="228"/>
      <c r="R12" s="228"/>
      <c r="S12" s="229"/>
      <c r="T12" s="240"/>
      <c r="U12" s="241"/>
      <c r="V12" s="242"/>
      <c r="Z12" s="11"/>
      <c r="AA12" s="73" t="s">
        <v>29</v>
      </c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11"/>
      <c r="DA12" s="73" t="s">
        <v>29</v>
      </c>
      <c r="DB12" s="74"/>
      <c r="DC12" s="74"/>
      <c r="DD12" s="74"/>
      <c r="DE12" s="74"/>
      <c r="DF12" s="74"/>
      <c r="DG12" s="74"/>
      <c r="DH12" s="74"/>
      <c r="DI12" s="74"/>
      <c r="DJ12" s="74"/>
      <c r="DK12" s="74"/>
      <c r="DL12" s="74"/>
      <c r="DM12" s="74"/>
      <c r="DN12" s="74"/>
      <c r="DO12" s="74"/>
      <c r="DP12" s="74"/>
      <c r="DQ12" s="74"/>
      <c r="DR12" s="74"/>
      <c r="DS12" s="74"/>
      <c r="DT12" s="74"/>
      <c r="DU12" s="74"/>
      <c r="DV12" s="74"/>
      <c r="DW12" s="74"/>
      <c r="DX12" s="74"/>
      <c r="DY12" s="74"/>
      <c r="DZ12" s="74"/>
      <c r="EA12" s="74"/>
      <c r="EB12" s="74"/>
      <c r="EC12" s="74"/>
      <c r="ED12" s="74"/>
      <c r="EE12" s="74"/>
      <c r="EF12" s="74"/>
      <c r="EG12" s="74"/>
      <c r="EH12" s="74"/>
      <c r="EI12" s="74"/>
      <c r="EJ12" s="74"/>
      <c r="EK12" s="74"/>
      <c r="EL12" s="74"/>
      <c r="EM12" s="74"/>
      <c r="EN12" s="74"/>
      <c r="EO12" s="74"/>
      <c r="EP12" s="74"/>
      <c r="EQ12" s="74"/>
      <c r="ER12" s="74"/>
      <c r="ES12" s="90"/>
      <c r="ET12" s="74"/>
      <c r="EU12" s="74"/>
      <c r="EV12" s="90"/>
      <c r="EW12" s="74"/>
      <c r="EX12" s="90"/>
      <c r="EY12" s="74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11"/>
    </row>
    <row r="13" spans="1:182" ht="15" customHeight="1">
      <c r="A13" s="222" t="s">
        <v>205</v>
      </c>
      <c r="B13" s="222"/>
      <c r="C13" s="222"/>
      <c r="D13" s="222"/>
      <c r="E13" s="24">
        <v>15</v>
      </c>
      <c r="F13" s="26"/>
      <c r="H13" s="213" t="s">
        <v>0</v>
      </c>
      <c r="I13" s="214"/>
      <c r="J13" s="214"/>
      <c r="K13" s="92"/>
      <c r="L13" s="92"/>
      <c r="M13" s="92"/>
      <c r="N13" s="92"/>
      <c r="O13" s="92"/>
      <c r="P13" s="92"/>
      <c r="Q13" s="92"/>
      <c r="R13" s="92"/>
      <c r="S13" s="118"/>
      <c r="T13" s="97" t="s">
        <v>346</v>
      </c>
      <c r="U13" s="94" t="s">
        <v>197</v>
      </c>
      <c r="V13" s="95"/>
      <c r="AA13" s="48" t="s">
        <v>181</v>
      </c>
      <c r="AB13" s="48"/>
      <c r="AC13" s="48"/>
      <c r="AD13" s="46"/>
      <c r="AE13" s="26"/>
      <c r="AF13" s="26"/>
      <c r="AG13" s="26"/>
      <c r="AH13" s="26"/>
      <c r="AI13" s="26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61"/>
      <c r="AV13" s="61"/>
      <c r="AW13" s="47"/>
      <c r="AX13" s="47"/>
      <c r="AY13" s="47"/>
      <c r="AZ13" s="47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DA13" s="48" t="s">
        <v>181</v>
      </c>
      <c r="DB13" s="48"/>
      <c r="DC13" s="48"/>
      <c r="DD13" s="46"/>
      <c r="DE13" s="26"/>
      <c r="DF13" s="26"/>
      <c r="DG13" s="26"/>
      <c r="DH13" s="26"/>
      <c r="DI13" s="26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61"/>
      <c r="DV13" s="61"/>
      <c r="DW13" s="47"/>
      <c r="DX13" s="47"/>
      <c r="DY13" s="47"/>
      <c r="DZ13" s="47"/>
      <c r="EA13" s="2"/>
      <c r="EB13" s="2"/>
      <c r="EC13" s="2"/>
      <c r="ED13" s="84" t="s">
        <v>266</v>
      </c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88"/>
      <c r="ET13" s="2"/>
      <c r="EU13" s="2"/>
      <c r="EV13" s="88"/>
      <c r="EW13" s="2"/>
      <c r="EX13" s="88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</row>
    <row r="14" spans="1:182" ht="12.75" customHeight="1">
      <c r="A14" s="222" t="s">
        <v>228</v>
      </c>
      <c r="B14" s="222"/>
      <c r="C14" s="222"/>
      <c r="D14" s="222"/>
      <c r="E14" s="24">
        <v>5</v>
      </c>
      <c r="F14" s="26"/>
      <c r="H14" s="157" t="s">
        <v>51</v>
      </c>
      <c r="I14" s="92"/>
      <c r="J14" s="92"/>
      <c r="K14" s="128"/>
      <c r="L14" s="128"/>
      <c r="M14" s="128"/>
      <c r="N14" s="129"/>
      <c r="O14" s="130"/>
      <c r="P14" s="128"/>
      <c r="Q14" s="2"/>
      <c r="R14" s="2"/>
      <c r="S14" s="119"/>
      <c r="T14" s="97" t="s">
        <v>345</v>
      </c>
      <c r="U14" s="93" t="str" cm="1">
        <f t="array" ref="U14">_xll.Dce_Name_SectI(R41, R41, R42, R43, R44, "x", "-", V14)</f>
        <v>682x350x12x16</v>
      </c>
      <c r="V14" s="96" t="s">
        <v>265</v>
      </c>
      <c r="W14" s="87"/>
      <c r="X14" s="87"/>
      <c r="AA14" s="20"/>
      <c r="AB14" s="20"/>
      <c r="AC14" s="20"/>
      <c r="AD14" s="57" t="s">
        <v>52</v>
      </c>
      <c r="AE14" s="26"/>
      <c r="AF14" s="26"/>
      <c r="AG14" s="58">
        <f>R17</f>
        <v>5.6</v>
      </c>
      <c r="AH14" s="26"/>
      <c r="AI14" s="26"/>
      <c r="AJ14" s="27" t="s">
        <v>50</v>
      </c>
      <c r="AK14" s="28">
        <f>R18</f>
        <v>300</v>
      </c>
      <c r="AL14" s="59" t="s">
        <v>21</v>
      </c>
      <c r="AM14" s="20"/>
      <c r="AN14" s="20"/>
      <c r="AO14" s="20"/>
      <c r="AP14" s="20"/>
      <c r="AQ14" s="20"/>
      <c r="AR14" s="20"/>
      <c r="AS14" s="20"/>
      <c r="AT14" s="20"/>
      <c r="AU14" s="61"/>
      <c r="AV14" s="61"/>
      <c r="AW14" s="47"/>
      <c r="AX14" s="47"/>
      <c r="AY14" s="47"/>
      <c r="AZ14" s="47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DA14" s="20"/>
      <c r="DB14" s="57" t="s">
        <v>52</v>
      </c>
      <c r="DC14" s="20"/>
      <c r="DD14" s="46"/>
      <c r="DE14" s="26"/>
      <c r="DF14" s="26"/>
      <c r="DG14" s="20"/>
      <c r="DH14" s="26"/>
      <c r="DI14" s="26"/>
      <c r="DJ14" s="20"/>
      <c r="DK14" s="20"/>
      <c r="DL14" s="20"/>
      <c r="DM14" s="20"/>
      <c r="DN14" s="20"/>
      <c r="DO14" s="20"/>
      <c r="DP14" s="58">
        <f>AG14</f>
        <v>5.6</v>
      </c>
      <c r="DQ14" s="20"/>
      <c r="DR14" s="20"/>
      <c r="DS14" s="20"/>
      <c r="DT14" s="27" t="s">
        <v>50</v>
      </c>
      <c r="DU14" s="28">
        <f>AK14</f>
        <v>300</v>
      </c>
      <c r="DV14" s="59" t="s">
        <v>21</v>
      </c>
      <c r="DW14" s="47"/>
      <c r="DX14" s="47"/>
      <c r="DY14" s="47"/>
      <c r="DZ14" s="47"/>
      <c r="EA14" s="2"/>
      <c r="EB14" s="2"/>
      <c r="EC14" s="2"/>
      <c r="ED14" s="84" t="s">
        <v>267</v>
      </c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88"/>
      <c r="ET14" s="2"/>
      <c r="EU14" s="2"/>
      <c r="EV14" s="88"/>
      <c r="EW14" s="2"/>
      <c r="EX14" s="88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</row>
    <row r="15" spans="1:182" ht="12.75" customHeight="1">
      <c r="H15" s="158" t="s">
        <v>52</v>
      </c>
      <c r="I15" s="128"/>
      <c r="J15" s="128"/>
      <c r="K15" s="128"/>
      <c r="L15" s="128"/>
      <c r="M15" s="128"/>
      <c r="N15" s="129"/>
      <c r="O15" s="130"/>
      <c r="P15" s="128"/>
      <c r="Q15" s="2"/>
      <c r="R15" s="2"/>
      <c r="S15" s="119"/>
      <c r="T15" s="97" t="s">
        <v>347</v>
      </c>
      <c r="U15" s="94" t="s">
        <v>348</v>
      </c>
      <c r="V15" s="95"/>
      <c r="AA15" s="20"/>
      <c r="AB15" s="20"/>
      <c r="AC15" s="20"/>
      <c r="AD15" s="57" t="s">
        <v>53</v>
      </c>
      <c r="AE15" s="26"/>
      <c r="AF15" s="26"/>
      <c r="AG15" s="58" t="str">
        <f>R24</f>
        <v>Q345</v>
      </c>
      <c r="AH15" s="26"/>
      <c r="AI15" s="26"/>
      <c r="AJ15" s="27" t="s">
        <v>50</v>
      </c>
      <c r="AK15" s="28">
        <f>R25</f>
        <v>345</v>
      </c>
      <c r="AL15" s="59" t="s">
        <v>21</v>
      </c>
      <c r="AM15" s="20"/>
      <c r="AN15" s="20"/>
      <c r="AO15" s="20"/>
      <c r="AP15" s="20"/>
      <c r="AQ15" s="20"/>
      <c r="AR15" s="20"/>
      <c r="AS15" s="20"/>
      <c r="AT15" s="20"/>
      <c r="AU15" s="61"/>
      <c r="AV15" s="61"/>
      <c r="AW15" s="47"/>
      <c r="AX15" s="47"/>
      <c r="AY15" s="47"/>
      <c r="AZ15" s="47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DA15" s="20"/>
      <c r="DB15" s="57" t="s">
        <v>53</v>
      </c>
      <c r="DC15" s="20"/>
      <c r="DD15" s="46"/>
      <c r="DE15" s="26"/>
      <c r="DF15" s="26"/>
      <c r="DG15" s="20"/>
      <c r="DH15" s="26"/>
      <c r="DI15" s="26"/>
      <c r="DJ15" s="20"/>
      <c r="DK15" s="20"/>
      <c r="DL15" s="20"/>
      <c r="DM15" s="20"/>
      <c r="DN15" s="20"/>
      <c r="DO15" s="20"/>
      <c r="DP15" s="58" t="str">
        <f>AG15</f>
        <v>Q345</v>
      </c>
      <c r="DQ15" s="20"/>
      <c r="DR15" s="20"/>
      <c r="DS15" s="20"/>
      <c r="DT15" s="27" t="s">
        <v>50</v>
      </c>
      <c r="DU15" s="28">
        <f>AK15</f>
        <v>345</v>
      </c>
      <c r="DV15" s="59" t="s">
        <v>21</v>
      </c>
      <c r="DW15" s="47"/>
      <c r="DX15" s="47"/>
      <c r="DY15" s="47"/>
      <c r="DZ15" s="47"/>
      <c r="EA15" s="2"/>
      <c r="EB15" s="2"/>
      <c r="EC15" s="2"/>
      <c r="ED15" s="84" t="s">
        <v>268</v>
      </c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88"/>
      <c r="ET15" s="2"/>
      <c r="EU15" s="2"/>
      <c r="EV15" s="88"/>
      <c r="EW15" s="2"/>
      <c r="EX15" s="88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</row>
    <row r="16" spans="1:182" ht="12.75" customHeight="1">
      <c r="H16" s="159"/>
      <c r="I16" s="128" t="str">
        <f>"- Loại bu lông:"</f>
        <v>- Loại bu lông:</v>
      </c>
      <c r="J16" s="128"/>
      <c r="K16" s="129"/>
      <c r="L16" s="131"/>
      <c r="M16" s="128"/>
      <c r="N16" s="2"/>
      <c r="O16" s="2"/>
      <c r="P16" s="2"/>
      <c r="Q16" s="2"/>
      <c r="R16" s="26" t="s">
        <v>89</v>
      </c>
      <c r="S16" s="120"/>
      <c r="T16" s="97"/>
      <c r="U16" s="97"/>
      <c r="V16" s="97"/>
      <c r="AA16" s="20"/>
      <c r="AB16" s="20"/>
      <c r="AC16" s="20"/>
      <c r="AD16" s="57" t="s">
        <v>54</v>
      </c>
      <c r="AE16" s="26"/>
      <c r="AF16" s="26"/>
      <c r="AG16" s="58" t="str">
        <f>R30</f>
        <v>N42</v>
      </c>
      <c r="AH16" s="26"/>
      <c r="AI16" s="26"/>
      <c r="AJ16" s="27" t="s">
        <v>140</v>
      </c>
      <c r="AK16" s="28">
        <f>R31</f>
        <v>410</v>
      </c>
      <c r="AL16" s="59" t="s">
        <v>21</v>
      </c>
      <c r="AM16" s="20"/>
      <c r="AN16" s="20"/>
      <c r="AO16" s="20"/>
      <c r="AP16" s="20"/>
      <c r="AQ16" s="20"/>
      <c r="AR16" s="20"/>
      <c r="AS16" s="20"/>
      <c r="AT16" s="20"/>
      <c r="AU16" s="61"/>
      <c r="AV16" s="61"/>
      <c r="AW16" s="47"/>
      <c r="AX16" s="47"/>
      <c r="AY16" s="47"/>
      <c r="AZ16" s="47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DA16" s="20"/>
      <c r="DB16" s="57" t="s">
        <v>54</v>
      </c>
      <c r="DC16" s="20"/>
      <c r="DD16" s="46"/>
      <c r="DE16" s="26"/>
      <c r="DF16" s="26"/>
      <c r="DG16" s="20"/>
      <c r="DH16" s="26"/>
      <c r="DI16" s="26"/>
      <c r="DJ16" s="20"/>
      <c r="DK16" s="20"/>
      <c r="DL16" s="20"/>
      <c r="DM16" s="20"/>
      <c r="DN16" s="20"/>
      <c r="DO16" s="20"/>
      <c r="DP16" s="58" t="str">
        <f>AG16</f>
        <v>N42</v>
      </c>
      <c r="DQ16" s="20"/>
      <c r="DR16" s="20"/>
      <c r="DS16" s="20"/>
      <c r="DT16" s="27" t="s">
        <v>140</v>
      </c>
      <c r="DU16" s="28">
        <f>AK16</f>
        <v>410</v>
      </c>
      <c r="DV16" s="59" t="s">
        <v>21</v>
      </c>
      <c r="DW16" s="47"/>
      <c r="DX16" s="47"/>
      <c r="DY16" s="47"/>
      <c r="DZ16" s="47"/>
      <c r="EA16" s="2"/>
      <c r="EB16" s="2"/>
      <c r="EC16" s="2"/>
      <c r="ED16" s="84" t="s">
        <v>269</v>
      </c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88"/>
      <c r="ET16" s="2"/>
      <c r="EU16" s="2"/>
      <c r="EV16" s="88"/>
      <c r="EW16" s="2"/>
      <c r="EX16" s="88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</row>
    <row r="17" spans="1:181" ht="12.75" customHeight="1">
      <c r="H17" s="159"/>
      <c r="I17" s="128" t="str">
        <f>"- Cấp độ bền bu lông:"</f>
        <v>- Cấp độ bền bu lông:</v>
      </c>
      <c r="J17" s="128"/>
      <c r="K17" s="129"/>
      <c r="L17" s="131"/>
      <c r="M17" s="128"/>
      <c r="N17" s="2"/>
      <c r="O17" s="2"/>
      <c r="P17" s="2"/>
      <c r="Q17" s="2"/>
      <c r="R17" s="26">
        <v>5.6</v>
      </c>
      <c r="S17" s="120"/>
      <c r="AA17" s="20"/>
      <c r="AB17" s="20"/>
      <c r="AC17" s="20"/>
      <c r="AD17" s="57" t="s">
        <v>55</v>
      </c>
      <c r="AE17" s="26"/>
      <c r="AF17" s="26"/>
      <c r="AG17" s="58" t="str">
        <f>R37</f>
        <v>B25</v>
      </c>
      <c r="AH17" s="26"/>
      <c r="AI17" s="26"/>
      <c r="AJ17" s="27" t="s">
        <v>65</v>
      </c>
      <c r="AK17" s="28">
        <f>R38</f>
        <v>14.5</v>
      </c>
      <c r="AL17" s="2" t="s">
        <v>21</v>
      </c>
      <c r="AM17" s="20"/>
      <c r="AN17" s="20"/>
      <c r="AO17" s="20"/>
      <c r="AP17" s="20"/>
      <c r="AQ17" s="20"/>
      <c r="AR17" s="20"/>
      <c r="AS17" s="20"/>
      <c r="AT17" s="20"/>
      <c r="AU17" s="61"/>
      <c r="AV17" s="61"/>
      <c r="AW17" s="47"/>
      <c r="AX17" s="47"/>
      <c r="AY17" s="47"/>
      <c r="AZ17" s="47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DA17" s="20"/>
      <c r="DB17" s="57" t="s">
        <v>55</v>
      </c>
      <c r="DC17" s="20"/>
      <c r="DD17" s="46"/>
      <c r="DE17" s="26"/>
      <c r="DF17" s="26"/>
      <c r="DG17" s="20"/>
      <c r="DH17" s="26"/>
      <c r="DI17" s="26"/>
      <c r="DJ17" s="20"/>
      <c r="DK17" s="20"/>
      <c r="DL17" s="20"/>
      <c r="DM17" s="20"/>
      <c r="DN17" s="20"/>
      <c r="DO17" s="20"/>
      <c r="DP17" s="58" t="str">
        <f>AG17</f>
        <v>B25</v>
      </c>
      <c r="DQ17" s="20"/>
      <c r="DR17" s="20"/>
      <c r="DS17" s="20"/>
      <c r="DT17" s="27" t="s">
        <v>65</v>
      </c>
      <c r="DU17" s="28">
        <f>AK17</f>
        <v>14.5</v>
      </c>
      <c r="DV17" s="2" t="s">
        <v>21</v>
      </c>
      <c r="DW17" s="47"/>
      <c r="DX17" s="47"/>
      <c r="DY17" s="47"/>
      <c r="DZ17" s="47"/>
      <c r="EA17" s="2"/>
      <c r="EB17" s="2"/>
      <c r="EC17" s="2"/>
      <c r="ED17" s="84" t="s">
        <v>270</v>
      </c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88"/>
      <c r="ET17" s="2"/>
      <c r="EU17" s="2"/>
      <c r="EV17" s="88"/>
      <c r="EW17" s="2"/>
      <c r="EX17" s="88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</row>
    <row r="18" spans="1:181" ht="12.75" customHeight="1">
      <c r="H18" s="159"/>
      <c r="I18" s="128" t="str">
        <f>"- Giới hạn chảy của thép:"</f>
        <v>- Giới hạn chảy của thép:</v>
      </c>
      <c r="J18" s="128"/>
      <c r="K18" s="129"/>
      <c r="L18" s="131"/>
      <c r="M18" s="128"/>
      <c r="N18" s="2"/>
      <c r="O18" s="2"/>
      <c r="P18" s="132"/>
      <c r="Q18" s="27" t="s">
        <v>50</v>
      </c>
      <c r="R18" s="28">
        <f>VLOOKUP(R17,Data!$K$4:$O$8,3,FALSE)</f>
        <v>300</v>
      </c>
      <c r="S18" s="121" t="s">
        <v>21</v>
      </c>
      <c r="AA18" s="48" t="s">
        <v>182</v>
      </c>
      <c r="AB18" s="48"/>
      <c r="AC18" s="48"/>
      <c r="AD18" s="46"/>
      <c r="AE18" s="26"/>
      <c r="AF18" s="26"/>
      <c r="AG18" s="26"/>
      <c r="AH18" s="26"/>
      <c r="AI18" s="26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61"/>
      <c r="AV18" s="61"/>
      <c r="AW18" s="47"/>
      <c r="AX18" s="47"/>
      <c r="AY18" s="47"/>
      <c r="AZ18" s="47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DA18" s="48" t="s">
        <v>182</v>
      </c>
      <c r="DB18" s="48"/>
      <c r="DC18" s="48"/>
      <c r="DD18" s="46"/>
      <c r="DE18" s="26"/>
      <c r="DF18" s="26"/>
      <c r="DG18" s="26"/>
      <c r="DH18" s="26"/>
      <c r="DI18" s="26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61"/>
      <c r="DV18" s="61"/>
      <c r="DW18" s="47"/>
      <c r="DX18" s="47"/>
      <c r="DY18" s="47"/>
      <c r="DZ18" s="47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88"/>
      <c r="ET18" s="2"/>
      <c r="EU18" s="2"/>
      <c r="EV18" s="88"/>
      <c r="EW18" s="2"/>
      <c r="EX18" s="88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</row>
    <row r="19" spans="1:181" ht="12.75" customHeight="1">
      <c r="H19" s="159"/>
      <c r="I19" s="128" t="str">
        <f>"- Cường độ chịu kéo tính toán:"</f>
        <v>- Cường độ chịu kéo tính toán:</v>
      </c>
      <c r="J19" s="128"/>
      <c r="K19" s="129"/>
      <c r="L19" s="131"/>
      <c r="M19" s="128"/>
      <c r="N19" s="2"/>
      <c r="O19" s="2"/>
      <c r="P19" s="2"/>
      <c r="Q19" s="27" t="s">
        <v>49</v>
      </c>
      <c r="R19" s="28">
        <f>0.8*R18</f>
        <v>240</v>
      </c>
      <c r="S19" s="121" t="s">
        <v>21</v>
      </c>
      <c r="AA19" s="63"/>
      <c r="AB19" s="64"/>
      <c r="AC19" s="64"/>
      <c r="AD19" s="65"/>
      <c r="AE19" s="235" t="s">
        <v>190</v>
      </c>
      <c r="AF19" s="235"/>
      <c r="AG19" s="235"/>
      <c r="AH19" s="235"/>
      <c r="AI19" s="235"/>
      <c r="AJ19" s="235" t="s">
        <v>194</v>
      </c>
      <c r="AK19" s="235"/>
      <c r="AL19" s="235"/>
      <c r="AM19" s="235"/>
      <c r="AN19" s="235"/>
      <c r="AO19" s="237" t="s">
        <v>263</v>
      </c>
      <c r="AP19" s="237" t="s">
        <v>206</v>
      </c>
      <c r="AQ19" s="35"/>
      <c r="AR19" s="35"/>
      <c r="AS19" s="35"/>
      <c r="AT19" s="235" t="s">
        <v>203</v>
      </c>
      <c r="AU19" s="235"/>
      <c r="AV19" s="235"/>
      <c r="AW19" s="235"/>
      <c r="AX19" s="235"/>
      <c r="AY19" s="235"/>
      <c r="AZ19" s="235"/>
      <c r="BA19" s="205" t="s">
        <v>212</v>
      </c>
      <c r="BB19" s="206"/>
      <c r="BC19" s="206"/>
      <c r="BD19" s="206"/>
      <c r="BE19" s="207"/>
      <c r="BF19" s="205" t="s">
        <v>219</v>
      </c>
      <c r="BG19" s="206"/>
      <c r="BH19" s="207"/>
      <c r="BI19" s="190" t="s">
        <v>221</v>
      </c>
      <c r="BJ19" s="191"/>
      <c r="BK19" s="191"/>
      <c r="BL19" s="191"/>
      <c r="BM19" s="191"/>
      <c r="BN19" s="191"/>
      <c r="BO19" s="191"/>
      <c r="BP19" s="192"/>
      <c r="BQ19" s="190" t="s">
        <v>234</v>
      </c>
      <c r="BR19" s="191"/>
      <c r="BS19" s="191"/>
      <c r="BT19" s="191"/>
      <c r="BU19" s="190" t="s">
        <v>230</v>
      </c>
      <c r="BV19" s="191"/>
      <c r="BW19" s="191"/>
      <c r="BX19" s="191"/>
      <c r="BY19" s="192"/>
      <c r="DA19" s="63" t="s">
        <v>271</v>
      </c>
      <c r="DB19" s="64"/>
      <c r="DC19" s="64"/>
      <c r="DD19" s="65"/>
      <c r="DE19" s="235" t="s">
        <v>190</v>
      </c>
      <c r="DF19" s="235"/>
      <c r="DG19" s="235"/>
      <c r="DH19" s="235"/>
      <c r="DI19" s="235"/>
      <c r="DJ19" s="235" t="s">
        <v>194</v>
      </c>
      <c r="DK19" s="235"/>
      <c r="DL19" s="235"/>
      <c r="DM19" s="235"/>
      <c r="DN19" s="235"/>
      <c r="DO19" s="237" t="s">
        <v>263</v>
      </c>
      <c r="DP19" s="237" t="s">
        <v>206</v>
      </c>
      <c r="DQ19" s="35"/>
      <c r="DR19" s="35"/>
      <c r="DS19" s="35"/>
      <c r="DT19" s="243" t="s">
        <v>203</v>
      </c>
      <c r="DU19" s="244"/>
      <c r="DV19" s="244"/>
      <c r="DW19" s="244"/>
      <c r="DX19" s="244"/>
      <c r="DY19" s="244"/>
      <c r="DZ19" s="245"/>
      <c r="EA19" s="205" t="s">
        <v>272</v>
      </c>
      <c r="EB19" s="206"/>
      <c r="EC19" s="206"/>
      <c r="ED19" s="206"/>
      <c r="EE19" s="207"/>
      <c r="EF19" s="205" t="s">
        <v>273</v>
      </c>
      <c r="EG19" s="206"/>
      <c r="EH19" s="207"/>
      <c r="EI19" s="190" t="s">
        <v>274</v>
      </c>
      <c r="EJ19" s="191"/>
      <c r="EK19" s="191"/>
      <c r="EL19" s="191"/>
      <c r="EM19" s="191"/>
      <c r="EN19" s="191"/>
      <c r="EO19" s="191"/>
      <c r="EP19" s="192"/>
      <c r="EQ19" s="190" t="s">
        <v>275</v>
      </c>
      <c r="ER19" s="191"/>
      <c r="ES19" s="191"/>
      <c r="ET19" s="191"/>
      <c r="EU19" s="190" t="s">
        <v>276</v>
      </c>
      <c r="EV19" s="191"/>
      <c r="EW19" s="191"/>
      <c r="EX19" s="191"/>
      <c r="EY19" s="192"/>
    </row>
    <row r="20" spans="1:181" ht="12.75" customHeight="1" thickBot="1">
      <c r="H20" s="159"/>
      <c r="I20" s="128" t="str">
        <f>"- Đường kính ngoài bu lông:"</f>
        <v>- Đường kính ngoài bu lông:</v>
      </c>
      <c r="J20" s="128"/>
      <c r="K20" s="129"/>
      <c r="L20" s="131"/>
      <c r="M20" s="128"/>
      <c r="N20" s="2"/>
      <c r="O20" s="2"/>
      <c r="P20" s="2"/>
      <c r="Q20" s="27" t="s">
        <v>47</v>
      </c>
      <c r="R20" s="26">
        <f>INDEX($D$23:$D$40,IFERROR(MATCH(R41,$B$23:$B$40,0),MATCH(R41,$B$23:$B$40,1)+1))</f>
        <v>24</v>
      </c>
      <c r="S20" s="121" t="s">
        <v>1</v>
      </c>
      <c r="AA20" s="66"/>
      <c r="AB20" s="67"/>
      <c r="AC20" s="67"/>
      <c r="AD20" s="68"/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8"/>
      <c r="AP20" s="238"/>
      <c r="AQ20" s="35"/>
      <c r="AR20" s="35"/>
      <c r="AS20" s="35"/>
      <c r="AT20" s="235"/>
      <c r="AU20" s="235"/>
      <c r="AV20" s="235"/>
      <c r="AW20" s="235"/>
      <c r="AX20" s="235"/>
      <c r="AY20" s="235"/>
      <c r="AZ20" s="235"/>
      <c r="BA20" s="208"/>
      <c r="BB20" s="209"/>
      <c r="BC20" s="209"/>
      <c r="BD20" s="209"/>
      <c r="BE20" s="210"/>
      <c r="BF20" s="208"/>
      <c r="BG20" s="209"/>
      <c r="BH20" s="210"/>
      <c r="BI20" s="193"/>
      <c r="BJ20" s="194"/>
      <c r="BK20" s="194"/>
      <c r="BL20" s="194"/>
      <c r="BM20" s="194"/>
      <c r="BN20" s="194"/>
      <c r="BO20" s="194"/>
      <c r="BP20" s="195"/>
      <c r="BQ20" s="193"/>
      <c r="BR20" s="194"/>
      <c r="BS20" s="194"/>
      <c r="BT20" s="194"/>
      <c r="BU20" s="193"/>
      <c r="BV20" s="194"/>
      <c r="BW20" s="194"/>
      <c r="BX20" s="194"/>
      <c r="BY20" s="195"/>
      <c r="DA20" s="66"/>
      <c r="DB20" s="67"/>
      <c r="DC20" s="67"/>
      <c r="DD20" s="68"/>
      <c r="DE20" s="235"/>
      <c r="DF20" s="235"/>
      <c r="DG20" s="235"/>
      <c r="DH20" s="235"/>
      <c r="DI20" s="235"/>
      <c r="DJ20" s="235"/>
      <c r="DK20" s="235"/>
      <c r="DL20" s="235"/>
      <c r="DM20" s="235"/>
      <c r="DN20" s="235"/>
      <c r="DO20" s="238"/>
      <c r="DP20" s="238"/>
      <c r="DQ20" s="35"/>
      <c r="DR20" s="35"/>
      <c r="DS20" s="35"/>
      <c r="DT20" s="246"/>
      <c r="DU20" s="247"/>
      <c r="DV20" s="247"/>
      <c r="DW20" s="247"/>
      <c r="DX20" s="247"/>
      <c r="DY20" s="247"/>
      <c r="DZ20" s="248"/>
      <c r="EA20" s="208"/>
      <c r="EB20" s="209"/>
      <c r="EC20" s="209"/>
      <c r="ED20" s="209"/>
      <c r="EE20" s="210"/>
      <c r="EF20" s="208"/>
      <c r="EG20" s="209"/>
      <c r="EH20" s="210"/>
      <c r="EI20" s="193"/>
      <c r="EJ20" s="194"/>
      <c r="EK20" s="194"/>
      <c r="EL20" s="194"/>
      <c r="EM20" s="194"/>
      <c r="EN20" s="194"/>
      <c r="EO20" s="194"/>
      <c r="EP20" s="195"/>
      <c r="EQ20" s="193"/>
      <c r="ER20" s="194"/>
      <c r="ES20" s="194"/>
      <c r="ET20" s="194"/>
      <c r="EU20" s="193"/>
      <c r="EV20" s="194"/>
      <c r="EW20" s="194"/>
      <c r="EX20" s="194"/>
      <c r="EY20" s="195"/>
    </row>
    <row r="21" spans="1:181" ht="15" customHeight="1">
      <c r="A21" s="230" t="s">
        <v>206</v>
      </c>
      <c r="B21" s="232" t="s">
        <v>222</v>
      </c>
      <c r="C21" s="233"/>
      <c r="D21" s="233"/>
      <c r="E21" s="233"/>
      <c r="F21" s="234"/>
      <c r="H21" s="159"/>
      <c r="I21" s="128" t="str">
        <f>"- Diện tích thực thân bu lông:"</f>
        <v>- Diện tích thực thân bu lông:</v>
      </c>
      <c r="J21" s="128"/>
      <c r="K21" s="129"/>
      <c r="L21" s="131"/>
      <c r="M21" s="128"/>
      <c r="N21" s="2"/>
      <c r="O21" s="2"/>
      <c r="P21" s="2"/>
      <c r="Q21" s="27" t="s">
        <v>137</v>
      </c>
      <c r="R21" s="28">
        <f>HLOOKUP(R20,Data!$BW$28:$CF$31,4,FALSE)</f>
        <v>353</v>
      </c>
      <c r="S21" s="121" t="s">
        <v>48</v>
      </c>
      <c r="AA21" s="32" t="s">
        <v>183</v>
      </c>
      <c r="AB21" s="196" t="s">
        <v>148</v>
      </c>
      <c r="AC21" s="196"/>
      <c r="AD21" s="33" t="s">
        <v>149</v>
      </c>
      <c r="AE21" s="31" t="s">
        <v>184</v>
      </c>
      <c r="AF21" s="31" t="s">
        <v>185</v>
      </c>
      <c r="AG21" s="31" t="s">
        <v>187</v>
      </c>
      <c r="AH21" s="31" t="s">
        <v>188</v>
      </c>
      <c r="AI21" s="31" t="s">
        <v>189</v>
      </c>
      <c r="AJ21" s="33" t="s">
        <v>191</v>
      </c>
      <c r="AK21" s="33" t="s">
        <v>192</v>
      </c>
      <c r="AL21" s="33" t="s">
        <v>193</v>
      </c>
      <c r="AM21" s="236" t="s">
        <v>207</v>
      </c>
      <c r="AN21" s="236"/>
      <c r="AO21" s="238"/>
      <c r="AP21" s="238"/>
      <c r="AQ21" s="82"/>
      <c r="AR21" s="82"/>
      <c r="AS21" s="82"/>
      <c r="AT21" s="196" t="s">
        <v>150</v>
      </c>
      <c r="AU21" s="62" t="s">
        <v>151</v>
      </c>
      <c r="AV21" s="62" t="s">
        <v>198</v>
      </c>
      <c r="AW21" s="31" t="s">
        <v>199</v>
      </c>
      <c r="AX21" s="31" t="s">
        <v>200</v>
      </c>
      <c r="AY21" s="31" t="s">
        <v>201</v>
      </c>
      <c r="AZ21" s="31" t="s">
        <v>202</v>
      </c>
      <c r="BA21" s="31" t="s">
        <v>213</v>
      </c>
      <c r="BB21" s="35" t="s">
        <v>215</v>
      </c>
      <c r="BC21" s="35" t="s">
        <v>216</v>
      </c>
      <c r="BD21" s="197" t="s">
        <v>217</v>
      </c>
      <c r="BE21" s="199" t="s">
        <v>218</v>
      </c>
      <c r="BF21" s="31" t="s">
        <v>220</v>
      </c>
      <c r="BG21" s="197" t="s">
        <v>217</v>
      </c>
      <c r="BH21" s="199" t="s">
        <v>218</v>
      </c>
      <c r="BI21" s="219" t="s">
        <v>223</v>
      </c>
      <c r="BJ21" s="32" t="s">
        <v>126</v>
      </c>
      <c r="BK21" s="32" t="s">
        <v>127</v>
      </c>
      <c r="BL21" s="201" t="s">
        <v>227</v>
      </c>
      <c r="BM21" s="32" t="s">
        <v>225</v>
      </c>
      <c r="BN21" s="32" t="s">
        <v>226</v>
      </c>
      <c r="BO21" s="203" t="s">
        <v>217</v>
      </c>
      <c r="BP21" s="199" t="s">
        <v>218</v>
      </c>
      <c r="BQ21" s="32" t="s">
        <v>229</v>
      </c>
      <c r="BR21" s="32" t="s">
        <v>256</v>
      </c>
      <c r="BS21" s="203" t="s">
        <v>217</v>
      </c>
      <c r="BT21" s="199" t="s">
        <v>218</v>
      </c>
      <c r="BU21" s="32" t="s">
        <v>231</v>
      </c>
      <c r="BV21" s="199" t="s">
        <v>232</v>
      </c>
      <c r="BW21" s="199" t="s">
        <v>218</v>
      </c>
      <c r="BX21" s="199" t="s">
        <v>233</v>
      </c>
      <c r="BY21" s="199" t="s">
        <v>218</v>
      </c>
      <c r="DA21" s="219" t="s">
        <v>183</v>
      </c>
      <c r="DB21" s="196" t="s">
        <v>148</v>
      </c>
      <c r="DC21" s="196"/>
      <c r="DD21" s="33" t="s">
        <v>149</v>
      </c>
      <c r="DE21" s="31" t="s">
        <v>184</v>
      </c>
      <c r="DF21" s="31" t="s">
        <v>185</v>
      </c>
      <c r="DG21" s="31" t="s">
        <v>187</v>
      </c>
      <c r="DH21" s="31" t="s">
        <v>188</v>
      </c>
      <c r="DI21" s="31" t="s">
        <v>189</v>
      </c>
      <c r="DJ21" s="33" t="s">
        <v>191</v>
      </c>
      <c r="DK21" s="33" t="s">
        <v>192</v>
      </c>
      <c r="DL21" s="33" t="s">
        <v>193</v>
      </c>
      <c r="DM21" s="236" t="s">
        <v>207</v>
      </c>
      <c r="DN21" s="236"/>
      <c r="DO21" s="238"/>
      <c r="DP21" s="238"/>
      <c r="DQ21" s="82"/>
      <c r="DR21" s="82"/>
      <c r="DS21" s="82"/>
      <c r="DT21" s="196" t="s">
        <v>150</v>
      </c>
      <c r="DU21" s="62" t="s">
        <v>151</v>
      </c>
      <c r="DV21" s="62" t="s">
        <v>198</v>
      </c>
      <c r="DW21" s="31" t="s">
        <v>199</v>
      </c>
      <c r="DX21" s="31" t="s">
        <v>200</v>
      </c>
      <c r="DY21" s="31" t="s">
        <v>201</v>
      </c>
      <c r="DZ21" s="31" t="s">
        <v>202</v>
      </c>
      <c r="EA21" s="31" t="s">
        <v>213</v>
      </c>
      <c r="EB21" s="35" t="s">
        <v>215</v>
      </c>
      <c r="EC21" s="35" t="s">
        <v>216</v>
      </c>
      <c r="ED21" s="197" t="s">
        <v>217</v>
      </c>
      <c r="EE21" s="199" t="s">
        <v>218</v>
      </c>
      <c r="EF21" s="31" t="s">
        <v>220</v>
      </c>
      <c r="EG21" s="197" t="s">
        <v>217</v>
      </c>
      <c r="EH21" s="199" t="s">
        <v>218</v>
      </c>
      <c r="EI21" s="219" t="s">
        <v>223</v>
      </c>
      <c r="EJ21" s="32" t="s">
        <v>126</v>
      </c>
      <c r="EK21" s="32" t="s">
        <v>127</v>
      </c>
      <c r="EL21" s="201" t="s">
        <v>227</v>
      </c>
      <c r="EM21" s="32" t="s">
        <v>225</v>
      </c>
      <c r="EN21" s="32" t="s">
        <v>226</v>
      </c>
      <c r="EO21" s="203" t="s">
        <v>217</v>
      </c>
      <c r="EP21" s="199" t="s">
        <v>218</v>
      </c>
      <c r="EQ21" s="32" t="s">
        <v>229</v>
      </c>
      <c r="ER21" s="32" t="s">
        <v>256</v>
      </c>
      <c r="ES21" s="203" t="s">
        <v>217</v>
      </c>
      <c r="ET21" s="199" t="s">
        <v>218</v>
      </c>
      <c r="EU21" s="32" t="s">
        <v>231</v>
      </c>
      <c r="EV21" s="199" t="s">
        <v>232</v>
      </c>
      <c r="EW21" s="199" t="s">
        <v>218</v>
      </c>
      <c r="EX21" s="199" t="s">
        <v>233</v>
      </c>
      <c r="EY21" s="199" t="s">
        <v>218</v>
      </c>
    </row>
    <row r="22" spans="1:181" ht="12.75" customHeight="1">
      <c r="A22" s="231"/>
      <c r="B22" s="40" t="s">
        <v>208</v>
      </c>
      <c r="C22" s="37" t="s">
        <v>210</v>
      </c>
      <c r="D22" s="37" t="s">
        <v>209</v>
      </c>
      <c r="E22" s="37" t="s">
        <v>211</v>
      </c>
      <c r="F22" s="41" t="s">
        <v>223</v>
      </c>
      <c r="H22" s="159"/>
      <c r="I22" s="128"/>
      <c r="J22" s="128"/>
      <c r="K22" s="129"/>
      <c r="L22" s="131"/>
      <c r="M22" s="128"/>
      <c r="N22" s="2"/>
      <c r="O22" s="2"/>
      <c r="P22" s="2"/>
      <c r="Q22" s="12"/>
      <c r="R22" s="26"/>
      <c r="S22" s="120"/>
      <c r="AA22" s="32"/>
      <c r="AB22" s="86" t="s">
        <v>264</v>
      </c>
      <c r="AC22" s="85" t="s">
        <v>318</v>
      </c>
      <c r="AD22" s="31" t="s">
        <v>152</v>
      </c>
      <c r="AE22" s="31" t="s">
        <v>186</v>
      </c>
      <c r="AF22" s="31" t="s">
        <v>186</v>
      </c>
      <c r="AG22" s="31" t="s">
        <v>186</v>
      </c>
      <c r="AH22" s="31" t="s">
        <v>186</v>
      </c>
      <c r="AI22" s="31" t="s">
        <v>186</v>
      </c>
      <c r="AJ22" s="31" t="s">
        <v>186</v>
      </c>
      <c r="AK22" s="31" t="s">
        <v>186</v>
      </c>
      <c r="AL22" s="31" t="s">
        <v>186</v>
      </c>
      <c r="AM22" s="31" t="s">
        <v>195</v>
      </c>
      <c r="AN22" s="31" t="s">
        <v>196</v>
      </c>
      <c r="AO22" s="239"/>
      <c r="AP22" s="239"/>
      <c r="AQ22" s="31"/>
      <c r="AR22" s="31"/>
      <c r="AS22" s="31"/>
      <c r="AT22" s="196"/>
      <c r="AU22" s="62" t="s">
        <v>74</v>
      </c>
      <c r="AV22" s="62" t="s">
        <v>74</v>
      </c>
      <c r="AW22" s="31" t="s">
        <v>74</v>
      </c>
      <c r="AX22" s="31" t="s">
        <v>75</v>
      </c>
      <c r="AY22" s="31" t="s">
        <v>75</v>
      </c>
      <c r="AZ22" s="31" t="s">
        <v>75</v>
      </c>
      <c r="BA22" s="31" t="s">
        <v>74</v>
      </c>
      <c r="BB22" s="34" t="s">
        <v>214</v>
      </c>
      <c r="BC22" s="34" t="s">
        <v>214</v>
      </c>
      <c r="BD22" s="198"/>
      <c r="BE22" s="200"/>
      <c r="BF22" s="31" t="s">
        <v>74</v>
      </c>
      <c r="BG22" s="198"/>
      <c r="BH22" s="200"/>
      <c r="BI22" s="220"/>
      <c r="BJ22" s="32" t="s">
        <v>1</v>
      </c>
      <c r="BK22" s="32" t="s">
        <v>1</v>
      </c>
      <c r="BL22" s="202"/>
      <c r="BM22" s="32" t="s">
        <v>75</v>
      </c>
      <c r="BN22" s="32" t="s">
        <v>1</v>
      </c>
      <c r="BO22" s="204"/>
      <c r="BP22" s="200"/>
      <c r="BQ22" s="32" t="s">
        <v>74</v>
      </c>
      <c r="BR22" s="32" t="s">
        <v>74</v>
      </c>
      <c r="BS22" s="204"/>
      <c r="BT22" s="200"/>
      <c r="BU22" s="32" t="s">
        <v>74</v>
      </c>
      <c r="BV22" s="204"/>
      <c r="BW22" s="200"/>
      <c r="BX22" s="204"/>
      <c r="BY22" s="200"/>
      <c r="DA22" s="220"/>
      <c r="DB22" s="86" t="s">
        <v>264</v>
      </c>
      <c r="DC22" s="85" t="s">
        <v>318</v>
      </c>
      <c r="DD22" s="31" t="s">
        <v>152</v>
      </c>
      <c r="DE22" s="31" t="s">
        <v>186</v>
      </c>
      <c r="DF22" s="31" t="s">
        <v>186</v>
      </c>
      <c r="DG22" s="31" t="s">
        <v>186</v>
      </c>
      <c r="DH22" s="31" t="s">
        <v>186</v>
      </c>
      <c r="DI22" s="31" t="s">
        <v>186</v>
      </c>
      <c r="DJ22" s="31" t="s">
        <v>186</v>
      </c>
      <c r="DK22" s="31" t="s">
        <v>186</v>
      </c>
      <c r="DL22" s="31" t="s">
        <v>186</v>
      </c>
      <c r="DM22" s="31" t="s">
        <v>195</v>
      </c>
      <c r="DN22" s="31" t="s">
        <v>196</v>
      </c>
      <c r="DO22" s="239"/>
      <c r="DP22" s="239"/>
      <c r="DQ22" s="31"/>
      <c r="DR22" s="31"/>
      <c r="DS22" s="31"/>
      <c r="DT22" s="196"/>
      <c r="DU22" s="62" t="s">
        <v>74</v>
      </c>
      <c r="DV22" s="62" t="s">
        <v>74</v>
      </c>
      <c r="DW22" s="31" t="s">
        <v>74</v>
      </c>
      <c r="DX22" s="31" t="s">
        <v>75</v>
      </c>
      <c r="DY22" s="31" t="s">
        <v>75</v>
      </c>
      <c r="DZ22" s="31" t="s">
        <v>75</v>
      </c>
      <c r="EA22" s="31" t="s">
        <v>74</v>
      </c>
      <c r="EB22" s="34" t="s">
        <v>214</v>
      </c>
      <c r="EC22" s="34" t="s">
        <v>214</v>
      </c>
      <c r="ED22" s="198"/>
      <c r="EE22" s="200"/>
      <c r="EF22" s="31" t="s">
        <v>74</v>
      </c>
      <c r="EG22" s="198"/>
      <c r="EH22" s="200"/>
      <c r="EI22" s="220"/>
      <c r="EJ22" s="32" t="s">
        <v>1</v>
      </c>
      <c r="EK22" s="32" t="s">
        <v>1</v>
      </c>
      <c r="EL22" s="202"/>
      <c r="EM22" s="32" t="s">
        <v>75</v>
      </c>
      <c r="EN22" s="32" t="s">
        <v>1</v>
      </c>
      <c r="EO22" s="204"/>
      <c r="EP22" s="200"/>
      <c r="EQ22" s="32" t="s">
        <v>74</v>
      </c>
      <c r="ER22" s="32" t="s">
        <v>74</v>
      </c>
      <c r="ES22" s="204"/>
      <c r="ET22" s="200"/>
      <c r="EU22" s="32" t="s">
        <v>74</v>
      </c>
      <c r="EV22" s="204"/>
      <c r="EW22" s="200"/>
      <c r="EX22" s="204"/>
      <c r="EY22" s="200"/>
    </row>
    <row r="23" spans="1:181" ht="12.75" customHeight="1">
      <c r="A23" s="39">
        <v>0</v>
      </c>
      <c r="B23" s="42">
        <v>0</v>
      </c>
      <c r="C23" s="4">
        <v>0</v>
      </c>
      <c r="D23" s="4">
        <v>0</v>
      </c>
      <c r="E23" s="4">
        <v>0</v>
      </c>
      <c r="F23" s="43">
        <v>0</v>
      </c>
      <c r="H23" s="158" t="s">
        <v>53</v>
      </c>
      <c r="I23" s="128"/>
      <c r="J23" s="128"/>
      <c r="K23" s="128"/>
      <c r="L23" s="128"/>
      <c r="M23" s="128"/>
      <c r="N23" s="129"/>
      <c r="O23" s="130"/>
      <c r="P23" s="128"/>
      <c r="Q23" s="2"/>
      <c r="R23" s="2"/>
      <c r="S23" s="119"/>
      <c r="AA23" s="29" t="s">
        <v>197</v>
      </c>
      <c r="AB23" s="29" t="s">
        <v>319</v>
      </c>
      <c r="AC23" s="29" t="s">
        <v>320</v>
      </c>
      <c r="AD23" s="30">
        <v>0</v>
      </c>
      <c r="AE23" s="24">
        <v>674</v>
      </c>
      <c r="AF23" s="24">
        <v>350</v>
      </c>
      <c r="AG23" s="24">
        <v>8</v>
      </c>
      <c r="AH23" s="24">
        <v>12</v>
      </c>
      <c r="AI23" s="24">
        <v>650</v>
      </c>
      <c r="AJ23" s="7">
        <f>AE23+2*$E$13</f>
        <v>704</v>
      </c>
      <c r="AK23" s="7">
        <f>INDEX($A$23:$A$33,IFERROR(MATCH(AF23,$A$23:$A$33,0),MATCH(AF23,$A$23:$A$33,1)+1))</f>
        <v>350</v>
      </c>
      <c r="AL23" s="7">
        <f>INDEX($E$23:$E$40,IFERROR(MATCH(AE23,$B$23:$B$40,0),MATCH(AE23,$B$23:$B$40,1)+1))</f>
        <v>22</v>
      </c>
      <c r="AM23" s="7">
        <f>INDEX($C$23:$C$40,IFERROR(MATCH(AE23,$B$23:$B$40,0),MATCH(AE23,$B$23:$B$40,1)+1))</f>
        <v>6</v>
      </c>
      <c r="AN23" s="7">
        <f>INDEX($D$23:$D$40,IFERROR(MATCH(AE23,$B$23:$B$40,0),MATCH(AE23,$B$23:$B$40,1)+1))</f>
        <v>24</v>
      </c>
      <c r="AO23" s="83" t="str" cm="1">
        <f t="array" ref="AO23">_xll.Dce_Name_SectI(AE23,AE23,AF23,AG23,AH23,"x","-",$V$14)</f>
        <v>674x350x8x12</v>
      </c>
      <c r="AP23" s="7" t="str">
        <f>AJ23&amp;"x"&amp;AK23&amp;"x"&amp;AL23&amp;"-"&amp;AM23&amp;"M"&amp;AN23</f>
        <v>704x350x22-6M24</v>
      </c>
      <c r="AQ23" s="7"/>
      <c r="AR23" s="7"/>
      <c r="AS23" s="7"/>
      <c r="AT23" s="29" t="s">
        <v>290</v>
      </c>
      <c r="AU23" s="60">
        <v>-70.248167289529547</v>
      </c>
      <c r="AV23" s="60">
        <v>0.1604264262004135</v>
      </c>
      <c r="AW23" s="25">
        <v>4.3760548171033692E-3</v>
      </c>
      <c r="AX23" s="25">
        <v>0</v>
      </c>
      <c r="AY23" s="25">
        <v>0</v>
      </c>
      <c r="AZ23" s="25">
        <v>0</v>
      </c>
      <c r="BA23" s="56">
        <f t="shared" ref="BA23" si="0">MAX(AU23,0)/AM23</f>
        <v>0</v>
      </c>
      <c r="BB23" s="56">
        <f>($R$60*BA23*1000/$R$19)</f>
        <v>0</v>
      </c>
      <c r="BC23" s="4">
        <f>HLOOKUP(AN23,Data!$BW$28:$CF$31,4,FALSE)</f>
        <v>353</v>
      </c>
      <c r="BD23" s="44">
        <f>BB23/BC23</f>
        <v>0</v>
      </c>
      <c r="BE23" s="4" t="str">
        <f>IF(BD23&lt;=1,"OK","Check")</f>
        <v>OK</v>
      </c>
      <c r="BF23" s="5">
        <f t="shared" ref="BF23" si="1">$P$77*$R$77*AJ23*AK23/1000</f>
        <v>3572.8</v>
      </c>
      <c r="BG23" s="44">
        <f>MAX(-AU23,0)/BF23</f>
        <v>1.9661936657391833E-2</v>
      </c>
      <c r="BH23" s="4" t="str">
        <f>IF(BG23&lt;=1,"OK","Check")</f>
        <v>OK</v>
      </c>
      <c r="BI23" s="53" t="str">
        <f t="shared" ref="BI23" si="2">VLOOKUP(INDEX($B$23:$B$40,IFERROR(MATCH(AE23,$B$23:$B$40,0),MATCH(AE23,$B$23:$B$40,1)+1)),$B$23:$F$40,5,FALSE)</f>
        <v>Y</v>
      </c>
      <c r="BJ23" s="53">
        <f t="shared" ref="BJ23" si="3">BPThkd1(AI23, BI23, AM23, $E$14)</f>
        <v>215</v>
      </c>
      <c r="BK23" s="38">
        <f t="shared" ref="BK23" si="4">(AF23-AG23)/2</f>
        <v>171</v>
      </c>
      <c r="BL23" s="54">
        <f>noisuy1chieu(BK23/BJ23,Data!$BW$39:$CG$39,Data!$BW$40:$CG$40)</f>
        <v>9.6581399440765381E-2</v>
      </c>
      <c r="BM23" s="55">
        <f t="shared" ref="BM23" si="5">BL23*(MAX(-AU23,0)/(AJ23*AK23)*1000)*BJ23^2/1000000</f>
        <v>1.272813311474512E-3</v>
      </c>
      <c r="BN23" s="56">
        <f>SQRT((6*BM23)/($R$27*$R$28))*1000</f>
        <v>4.5045784158638122</v>
      </c>
      <c r="BO23" s="44">
        <f t="shared" ref="BO23" si="6">BN23/AL23</f>
        <v>0.20475356435744602</v>
      </c>
      <c r="BP23" s="4" t="str">
        <f>IF(BO23&lt;=1,"OK","Check")</f>
        <v>OK</v>
      </c>
      <c r="BQ23" s="56">
        <f t="shared" ref="BQ23" si="7">0.6*BC23*$R$19*AM23/1000</f>
        <v>304.99199999999996</v>
      </c>
      <c r="BR23" s="56">
        <f>MAX(SQRT(AV23^2+AW23^2),MAX(AU23,0))</f>
        <v>0.16048609933324137</v>
      </c>
      <c r="BS23" s="23">
        <f>BR23/BQ23</f>
        <v>5.2619773414791667E-4</v>
      </c>
      <c r="BT23" s="4" t="str">
        <f>IF(BS23&lt;=1,"OK","Check")</f>
        <v>OK</v>
      </c>
      <c r="BU23" s="56">
        <f>ABS(AU23)/2</f>
        <v>35.124083644764774</v>
      </c>
      <c r="BV23" s="54">
        <f t="shared" ref="BV23" si="8">BU23*1000/($R$53*((AF23*2-AG23)-30)*$R$35)</f>
        <v>7.0181915561239747E-2</v>
      </c>
      <c r="BW23" s="4" t="str">
        <f>IF(BV23&lt;=1,"OK","Check")</f>
        <v>OK</v>
      </c>
      <c r="BX23" s="54">
        <f t="shared" ref="BX23" si="9">SQRT(AV23^2+AW23^2)*1000/($R$54*(2*(AE23-2*AH23)-20)*$R$35)</f>
        <v>1.658462501376916E-4</v>
      </c>
      <c r="BY23" s="4" t="str">
        <f>IF(BX23&lt;=1,"OK","Check")</f>
        <v>OK</v>
      </c>
      <c r="DA23" s="29" t="s">
        <v>197</v>
      </c>
      <c r="DB23" s="29">
        <v>1</v>
      </c>
      <c r="DC23" s="29" t="s">
        <v>320</v>
      </c>
      <c r="DD23" s="30">
        <v>0</v>
      </c>
      <c r="DE23" s="24">
        <v>674</v>
      </c>
      <c r="DF23" s="24">
        <v>350</v>
      </c>
      <c r="DG23" s="24">
        <v>8</v>
      </c>
      <c r="DH23" s="24">
        <v>12</v>
      </c>
      <c r="DI23" s="24">
        <v>650</v>
      </c>
      <c r="DJ23" s="7">
        <v>704</v>
      </c>
      <c r="DK23" s="7">
        <v>350</v>
      </c>
      <c r="DL23" s="7">
        <v>22</v>
      </c>
      <c r="DM23" s="7">
        <v>6</v>
      </c>
      <c r="DN23" s="7">
        <v>24</v>
      </c>
      <c r="DO23" s="83" t="s">
        <v>401</v>
      </c>
      <c r="DP23" s="7" t="s">
        <v>344</v>
      </c>
      <c r="DQ23" s="7"/>
      <c r="DR23" s="7"/>
      <c r="DS23" s="7"/>
      <c r="DT23" s="29" t="s">
        <v>303</v>
      </c>
      <c r="DU23" s="60">
        <v>-151.63213195042454</v>
      </c>
      <c r="DV23" s="60">
        <v>3.5342251654103167</v>
      </c>
      <c r="DW23" s="25">
        <v>2.9113190915696197</v>
      </c>
      <c r="DX23" s="25">
        <v>0</v>
      </c>
      <c r="DY23" s="25">
        <v>0</v>
      </c>
      <c r="DZ23" s="25">
        <v>0</v>
      </c>
      <c r="EA23" s="56">
        <v>0</v>
      </c>
      <c r="EB23" s="56">
        <v>0</v>
      </c>
      <c r="EC23" s="4">
        <v>353</v>
      </c>
      <c r="ED23" s="44">
        <v>0</v>
      </c>
      <c r="EE23" s="4" t="s">
        <v>243</v>
      </c>
      <c r="EF23" s="5">
        <v>3572.8</v>
      </c>
      <c r="EG23" s="44">
        <v>4.2440699717427373E-2</v>
      </c>
      <c r="EH23" s="4" t="s">
        <v>243</v>
      </c>
      <c r="EI23" s="53" t="s">
        <v>224</v>
      </c>
      <c r="EJ23" s="53">
        <v>215</v>
      </c>
      <c r="EK23" s="38">
        <v>171</v>
      </c>
      <c r="EL23" s="54">
        <v>9.6581399440765381E-2</v>
      </c>
      <c r="EM23" s="55">
        <v>2.7473940380296079E-3</v>
      </c>
      <c r="EN23" s="56">
        <v>6.6180839665931872</v>
      </c>
      <c r="EO23" s="44">
        <v>0.30082199848150853</v>
      </c>
      <c r="EP23" s="4" t="s">
        <v>243</v>
      </c>
      <c r="EQ23" s="56">
        <v>304.99199999999996</v>
      </c>
      <c r="ER23" s="56">
        <v>4.5789219662227634</v>
      </c>
      <c r="ES23" s="44">
        <v>1.5013252695883052E-2</v>
      </c>
      <c r="ET23" s="4" t="s">
        <v>243</v>
      </c>
      <c r="EU23" s="56">
        <v>75.816065975212268</v>
      </c>
      <c r="EV23" s="91">
        <v>0.15148912621527735</v>
      </c>
      <c r="EW23" s="4" t="s">
        <v>243</v>
      </c>
      <c r="EX23" s="91">
        <v>4.7318555371845695E-3</v>
      </c>
      <c r="EY23" s="4" t="s">
        <v>243</v>
      </c>
    </row>
    <row r="24" spans="1:181" ht="12.75" customHeight="1">
      <c r="A24" s="39">
        <v>184</v>
      </c>
      <c r="B24" s="42">
        <v>100</v>
      </c>
      <c r="C24" s="4">
        <v>2</v>
      </c>
      <c r="D24" s="4">
        <v>20</v>
      </c>
      <c r="E24" s="4">
        <v>12</v>
      </c>
      <c r="F24" s="43" t="s">
        <v>151</v>
      </c>
      <c r="H24" s="159"/>
      <c r="I24" s="128" t="str">
        <f>"- Bản đế, sườn đế:"</f>
        <v>- Bản đế, sườn đế:</v>
      </c>
      <c r="J24" s="128"/>
      <c r="K24" s="129"/>
      <c r="L24" s="131"/>
      <c r="M24" s="128"/>
      <c r="N24" s="2"/>
      <c r="O24" s="2"/>
      <c r="P24" s="2"/>
      <c r="Q24" s="2"/>
      <c r="R24" s="20" t="s">
        <v>25</v>
      </c>
      <c r="S24" s="120"/>
      <c r="AA24" s="29" t="s">
        <v>197</v>
      </c>
      <c r="AB24" s="29" t="s">
        <v>319</v>
      </c>
      <c r="AC24" s="29" t="s">
        <v>320</v>
      </c>
      <c r="AD24" s="30">
        <v>0</v>
      </c>
      <c r="AE24" s="24">
        <v>674</v>
      </c>
      <c r="AF24" s="24">
        <v>350</v>
      </c>
      <c r="AG24" s="24">
        <v>8</v>
      </c>
      <c r="AH24" s="24">
        <v>12</v>
      </c>
      <c r="AI24" s="24">
        <v>650</v>
      </c>
      <c r="AJ24" s="7">
        <f t="shared" ref="AJ24:AJ87" si="10">AE24+2*$E$13</f>
        <v>704</v>
      </c>
      <c r="AK24" s="7">
        <f t="shared" ref="AK24:AK87" si="11">INDEX($A$23:$A$33,IFERROR(MATCH(AF24,$A$23:$A$33,0),MATCH(AF24,$A$23:$A$33,1)+1))</f>
        <v>350</v>
      </c>
      <c r="AL24" s="7">
        <f t="shared" ref="AL24:AL87" si="12">INDEX($E$23:$E$40,IFERROR(MATCH(AE24,$B$23:$B$40,0),MATCH(AE24,$B$23:$B$40,1)+1))</f>
        <v>22</v>
      </c>
      <c r="AM24" s="7">
        <f t="shared" ref="AM24:AM87" si="13">INDEX($C$23:$C$40,IFERROR(MATCH(AE24,$B$23:$B$40,0),MATCH(AE24,$B$23:$B$40,1)+1))</f>
        <v>6</v>
      </c>
      <c r="AN24" s="7">
        <f t="shared" ref="AN24:AN87" si="14">INDEX($D$23:$D$40,IFERROR(MATCH(AE24,$B$23:$B$40,0),MATCH(AE24,$B$23:$B$40,1)+1))</f>
        <v>24</v>
      </c>
      <c r="AO24" s="83" t="str" cm="1">
        <f t="array" ref="AO24">_xll.Dce_Name_SectI(AE24,AE24,AF24,AG24,AH24,"x","-",$V$14)</f>
        <v>674x350x8x12</v>
      </c>
      <c r="AP24" s="7" t="str">
        <f t="shared" ref="AP24:AP87" si="15">AJ24&amp;"x"&amp;AK24&amp;"x"&amp;AL24&amp;"-"&amp;AM24&amp;"M"&amp;AN24</f>
        <v>704x350x22-6M24</v>
      </c>
      <c r="AQ24" s="7"/>
      <c r="AR24" s="7"/>
      <c r="AS24" s="7"/>
      <c r="AT24" s="29" t="s">
        <v>291</v>
      </c>
      <c r="AU24" s="60">
        <v>-87.728525750331883</v>
      </c>
      <c r="AV24" s="60">
        <v>0.28354467630917524</v>
      </c>
      <c r="AW24" s="25">
        <v>3.0541744069685923E-3</v>
      </c>
      <c r="AX24" s="25">
        <v>0</v>
      </c>
      <c r="AY24" s="25">
        <v>0</v>
      </c>
      <c r="AZ24" s="25">
        <v>0</v>
      </c>
      <c r="BA24" s="56">
        <f t="shared" ref="BA24:BA87" si="16">MAX(AU24,0)/AM24</f>
        <v>0</v>
      </c>
      <c r="BB24" s="56">
        <f t="shared" ref="BB24:BB87" si="17">($R$60*BA24*1000/$R$19)</f>
        <v>0</v>
      </c>
      <c r="BC24" s="4">
        <f>HLOOKUP(AN24,Data!$BW$28:$CF$31,4,FALSE)</f>
        <v>353</v>
      </c>
      <c r="BD24" s="44">
        <f t="shared" ref="BD24:BD87" si="18">BB24/BC24</f>
        <v>0</v>
      </c>
      <c r="BE24" s="4" t="str">
        <f t="shared" ref="BE24:BE87" si="19">IF(BD24&lt;=1,"OK","Check")</f>
        <v>OK</v>
      </c>
      <c r="BF24" s="5">
        <f t="shared" ref="BF24:BF87" si="20">$P$77*$R$77*AJ24*AK24/1000</f>
        <v>3572.8</v>
      </c>
      <c r="BG24" s="44">
        <f t="shared" ref="BG24:BG87" si="21">MAX(-AU24,0)/BF24</f>
        <v>2.4554558259721193E-2</v>
      </c>
      <c r="BH24" s="4" t="str">
        <f t="shared" ref="BH24:BH87" si="22">IF(BG24&lt;=1,"OK","Check")</f>
        <v>OK</v>
      </c>
      <c r="BI24" s="53" t="str">
        <f t="shared" ref="BI24:BI87" si="23">VLOOKUP(INDEX($B$23:$B$40,IFERROR(MATCH(AE24,$B$23:$B$40,0),MATCH(AE24,$B$23:$B$40,1)+1)),$B$23:$F$40,5,FALSE)</f>
        <v>Y</v>
      </c>
      <c r="BJ24" s="53">
        <f t="shared" ref="BJ24:BJ87" si="24">BPThkd1(AI24, BI24, AM24, $E$14)</f>
        <v>215</v>
      </c>
      <c r="BK24" s="38">
        <f t="shared" ref="BK24:BK87" si="25">(AF24-AG24)/2</f>
        <v>171</v>
      </c>
      <c r="BL24" s="54">
        <f>noisuy1chieu(BK24/BJ24,Data!$BW$39:$CG$39,Data!$BW$40:$CG$40)</f>
        <v>9.6581399440765381E-2</v>
      </c>
      <c r="BM24" s="55">
        <f t="shared" ref="BM24:BM87" si="26">BL24*(MAX(-AU24,0)/(AJ24*AK24)*1000)*BJ24^2/1000000</f>
        <v>1.5895366339001996E-3</v>
      </c>
      <c r="BN24" s="56">
        <f t="shared" ref="BN24:BN87" si="27">SQRT((6*BM24)/($R$27*$R$28))*1000</f>
        <v>5.0339287928180516</v>
      </c>
      <c r="BO24" s="44">
        <f t="shared" ref="BO24:BO87" si="28">BN24/AL24</f>
        <v>0.22881494512809325</v>
      </c>
      <c r="BP24" s="4" t="str">
        <f t="shared" ref="BP24:BP87" si="29">IF(BO24&lt;=1,"OK","Check")</f>
        <v>OK</v>
      </c>
      <c r="BQ24" s="56">
        <f t="shared" ref="BQ24:BQ87" si="30">0.6*BC24*$R$19*AM24/1000</f>
        <v>304.99199999999996</v>
      </c>
      <c r="BR24" s="56">
        <f t="shared" ref="BR24:BR87" si="31">MAX(SQRT(AV24^2+AW24^2),MAX(AU24,0))</f>
        <v>0.28356112470609074</v>
      </c>
      <c r="BS24" s="23">
        <f t="shared" ref="BS24:BS87" si="32">BR24/BQ24</f>
        <v>9.2973299203287551E-4</v>
      </c>
      <c r="BT24" s="4" t="str">
        <f t="shared" ref="BT24:BT87" si="33">IF(BS24&lt;=1,"OK","Check")</f>
        <v>OK</v>
      </c>
      <c r="BU24" s="56">
        <f t="shared" ref="BU24:BU87" si="34">ABS(AU24)/2</f>
        <v>43.864262875165942</v>
      </c>
      <c r="BV24" s="54">
        <f t="shared" ref="BV24:BV87" si="35">BU24*1000/($R$53*((AF24*2-AG24)-30)*$R$35)</f>
        <v>8.7645788126340635E-2</v>
      </c>
      <c r="BW24" s="4" t="str">
        <f t="shared" ref="BW24:BW87" si="36">IF(BV24&lt;=1,"OK","Check")</f>
        <v>OK</v>
      </c>
      <c r="BX24" s="54">
        <f t="shared" ref="BX24:BX87" si="37">SQRT(AV24^2+AW24^2)*1000/($R$54*(2*(AE24-2*AH24)-20)*$R$35)</f>
        <v>2.9303191623893311E-4</v>
      </c>
      <c r="BY24" s="4" t="str">
        <f t="shared" ref="BY24:BY87" si="38">IF(BX24&lt;=1,"OK","Check")</f>
        <v>OK</v>
      </c>
      <c r="DA24" s="29" t="s">
        <v>197</v>
      </c>
      <c r="DB24" s="29">
        <v>2</v>
      </c>
      <c r="DC24" s="29" t="s">
        <v>320</v>
      </c>
      <c r="DD24" s="30">
        <v>0</v>
      </c>
      <c r="DE24" s="24">
        <v>674</v>
      </c>
      <c r="DF24" s="24">
        <v>350</v>
      </c>
      <c r="DG24" s="24">
        <v>8</v>
      </c>
      <c r="DH24" s="24">
        <v>12</v>
      </c>
      <c r="DI24" s="24">
        <v>650</v>
      </c>
      <c r="DJ24" s="7">
        <v>704</v>
      </c>
      <c r="DK24" s="7">
        <v>350</v>
      </c>
      <c r="DL24" s="7">
        <v>22</v>
      </c>
      <c r="DM24" s="7">
        <v>6</v>
      </c>
      <c r="DN24" s="7">
        <v>24</v>
      </c>
      <c r="DO24" s="83" t="s">
        <v>401</v>
      </c>
      <c r="DP24" s="7" t="s">
        <v>344</v>
      </c>
      <c r="DQ24" s="7"/>
      <c r="DR24" s="7"/>
      <c r="DS24" s="7"/>
      <c r="DT24" s="29" t="s">
        <v>305</v>
      </c>
      <c r="DU24" s="60">
        <v>-109.2369859604475</v>
      </c>
      <c r="DV24" s="60">
        <v>1.5308934675495323E-16</v>
      </c>
      <c r="DW24" s="25">
        <v>0.11604804349547651</v>
      </c>
      <c r="DX24" s="25">
        <v>0</v>
      </c>
      <c r="DY24" s="25">
        <v>0</v>
      </c>
      <c r="DZ24" s="25">
        <v>0</v>
      </c>
      <c r="EA24" s="56">
        <v>0</v>
      </c>
      <c r="EB24" s="56">
        <v>0</v>
      </c>
      <c r="EC24" s="4">
        <v>353</v>
      </c>
      <c r="ED24" s="44">
        <v>0</v>
      </c>
      <c r="EE24" s="4" t="s">
        <v>243</v>
      </c>
      <c r="EF24" s="5">
        <v>3572.8</v>
      </c>
      <c r="EG24" s="44">
        <v>3.0574615416605323E-2</v>
      </c>
      <c r="EH24" s="4" t="s">
        <v>243</v>
      </c>
      <c r="EI24" s="53" t="s">
        <v>224</v>
      </c>
      <c r="EJ24" s="53">
        <v>215</v>
      </c>
      <c r="EK24" s="38">
        <v>171</v>
      </c>
      <c r="EL24" s="54">
        <v>9.6581399440765381E-2</v>
      </c>
      <c r="EM24" s="55">
        <v>1.9792443732056697E-3</v>
      </c>
      <c r="EN24" s="56">
        <v>5.6172209469671843</v>
      </c>
      <c r="EO24" s="44">
        <v>0.25532822486214474</v>
      </c>
      <c r="EP24" s="4" t="s">
        <v>243</v>
      </c>
      <c r="EQ24" s="56">
        <v>304.99199999999996</v>
      </c>
      <c r="ER24" s="56">
        <v>0.11604804349547651</v>
      </c>
      <c r="ES24" s="44">
        <v>3.8049536871615164E-4</v>
      </c>
      <c r="ET24" s="4" t="s">
        <v>243</v>
      </c>
      <c r="EU24" s="56">
        <v>54.618492980223749</v>
      </c>
      <c r="EV24" s="91">
        <v>0.10913396349890454</v>
      </c>
      <c r="EW24" s="4" t="s">
        <v>243</v>
      </c>
      <c r="EX24" s="91">
        <v>1.1992398674714422E-4</v>
      </c>
      <c r="EY24" s="4" t="s">
        <v>243</v>
      </c>
    </row>
    <row r="25" spans="1:181" ht="12.75" customHeight="1">
      <c r="A25" s="39">
        <v>212</v>
      </c>
      <c r="B25" s="42">
        <v>125</v>
      </c>
      <c r="C25" s="4">
        <v>2</v>
      </c>
      <c r="D25" s="4">
        <v>20</v>
      </c>
      <c r="E25" s="4">
        <v>12</v>
      </c>
      <c r="F25" s="43" t="s">
        <v>151</v>
      </c>
      <c r="H25" s="159"/>
      <c r="I25" s="128" t="str">
        <f>"- Cường độ tiêu chuẩn của thép:"</f>
        <v>- Cường độ tiêu chuẩn của thép:</v>
      </c>
      <c r="J25" s="128"/>
      <c r="K25" s="129"/>
      <c r="L25" s="131"/>
      <c r="M25" s="128"/>
      <c r="N25" s="2"/>
      <c r="O25" s="2"/>
      <c r="P25" s="2"/>
      <c r="Q25" s="27" t="s">
        <v>50</v>
      </c>
      <c r="R25" s="28">
        <f>VLOOKUP(R24,Data!$A$3:$E$99,3,FALSE)</f>
        <v>345</v>
      </c>
      <c r="S25" s="121" t="s">
        <v>21</v>
      </c>
      <c r="AA25" s="29" t="s">
        <v>197</v>
      </c>
      <c r="AB25" s="29" t="s">
        <v>319</v>
      </c>
      <c r="AC25" s="29" t="s">
        <v>320</v>
      </c>
      <c r="AD25" s="30">
        <v>0</v>
      </c>
      <c r="AE25" s="24">
        <v>674</v>
      </c>
      <c r="AF25" s="24">
        <v>350</v>
      </c>
      <c r="AG25" s="24">
        <v>8</v>
      </c>
      <c r="AH25" s="24">
        <v>12</v>
      </c>
      <c r="AI25" s="24">
        <v>650</v>
      </c>
      <c r="AJ25" s="7">
        <f t="shared" si="10"/>
        <v>704</v>
      </c>
      <c r="AK25" s="7">
        <f t="shared" si="11"/>
        <v>350</v>
      </c>
      <c r="AL25" s="7">
        <f t="shared" si="12"/>
        <v>22</v>
      </c>
      <c r="AM25" s="7">
        <f t="shared" si="13"/>
        <v>6</v>
      </c>
      <c r="AN25" s="7">
        <f t="shared" si="14"/>
        <v>24</v>
      </c>
      <c r="AO25" s="83" t="str" cm="1">
        <f t="array" ref="AO25">_xll.Dce_Name_SectI(AE25,AE25,AF25,AG25,AH25,"x","-",$V$14)</f>
        <v>674x350x8x12</v>
      </c>
      <c r="AP25" s="7" t="str">
        <f t="shared" si="15"/>
        <v>704x350x22-6M24</v>
      </c>
      <c r="AQ25" s="7"/>
      <c r="AR25" s="7"/>
      <c r="AS25" s="7"/>
      <c r="AT25" s="29" t="s">
        <v>292</v>
      </c>
      <c r="AU25" s="60">
        <v>-38.093116521621383</v>
      </c>
      <c r="AV25" s="60">
        <v>4.6477033469119329</v>
      </c>
      <c r="AW25" s="25">
        <v>2.692765553021184</v>
      </c>
      <c r="AX25" s="25">
        <v>0</v>
      </c>
      <c r="AY25" s="25">
        <v>0</v>
      </c>
      <c r="AZ25" s="25">
        <v>0</v>
      </c>
      <c r="BA25" s="56">
        <f t="shared" si="16"/>
        <v>0</v>
      </c>
      <c r="BB25" s="56">
        <f t="shared" si="17"/>
        <v>0</v>
      </c>
      <c r="BC25" s="4">
        <f>HLOOKUP(AN25,Data!$BW$28:$CF$31,4,FALSE)</f>
        <v>353</v>
      </c>
      <c r="BD25" s="44">
        <f t="shared" si="18"/>
        <v>0</v>
      </c>
      <c r="BE25" s="4" t="str">
        <f t="shared" si="19"/>
        <v>OK</v>
      </c>
      <c r="BF25" s="5">
        <f t="shared" si="20"/>
        <v>3572.8</v>
      </c>
      <c r="BG25" s="44">
        <f t="shared" si="21"/>
        <v>1.0661978426338273E-2</v>
      </c>
      <c r="BH25" s="4" t="str">
        <f t="shared" si="22"/>
        <v>OK</v>
      </c>
      <c r="BI25" s="53" t="str">
        <f t="shared" si="23"/>
        <v>Y</v>
      </c>
      <c r="BJ25" s="53">
        <f t="shared" si="24"/>
        <v>215</v>
      </c>
      <c r="BK25" s="38">
        <f t="shared" si="25"/>
        <v>171</v>
      </c>
      <c r="BL25" s="54">
        <f>noisuy1chieu(BK25/BJ25,Data!$BW$39:$CG$39,Data!$BW$40:$CG$40)</f>
        <v>9.6581399440765381E-2</v>
      </c>
      <c r="BM25" s="55">
        <f t="shared" si="26"/>
        <v>6.9020200319868091E-4</v>
      </c>
      <c r="BN25" s="56">
        <f t="shared" si="27"/>
        <v>3.3171102394778105</v>
      </c>
      <c r="BO25" s="44">
        <f t="shared" si="28"/>
        <v>0.15077773815808229</v>
      </c>
      <c r="BP25" s="4" t="str">
        <f t="shared" si="29"/>
        <v>OK</v>
      </c>
      <c r="BQ25" s="56">
        <f t="shared" si="30"/>
        <v>304.99199999999996</v>
      </c>
      <c r="BR25" s="56">
        <f t="shared" si="31"/>
        <v>5.3714181297338852</v>
      </c>
      <c r="BS25" s="23">
        <f t="shared" si="32"/>
        <v>1.7611668928148562E-2</v>
      </c>
      <c r="BT25" s="4" t="str">
        <f t="shared" si="33"/>
        <v>OK</v>
      </c>
      <c r="BU25" s="56">
        <f t="shared" si="34"/>
        <v>19.046558260810691</v>
      </c>
      <c r="BV25" s="54">
        <f t="shared" si="35"/>
        <v>3.8057190533757522E-2</v>
      </c>
      <c r="BW25" s="4" t="str">
        <f t="shared" si="36"/>
        <v>OK</v>
      </c>
      <c r="BX25" s="54">
        <f t="shared" si="37"/>
        <v>5.5508206532468235E-3</v>
      </c>
      <c r="BY25" s="4" t="str">
        <f t="shared" si="38"/>
        <v>OK</v>
      </c>
      <c r="DA25" s="29" t="s">
        <v>197</v>
      </c>
      <c r="DB25" s="29">
        <v>3</v>
      </c>
      <c r="DC25" s="29" t="s">
        <v>320</v>
      </c>
      <c r="DD25" s="30">
        <v>0</v>
      </c>
      <c r="DE25" s="24">
        <v>674</v>
      </c>
      <c r="DF25" s="24">
        <v>350</v>
      </c>
      <c r="DG25" s="24">
        <v>8</v>
      </c>
      <c r="DH25" s="24">
        <v>12</v>
      </c>
      <c r="DI25" s="24">
        <v>650</v>
      </c>
      <c r="DJ25" s="7">
        <v>704</v>
      </c>
      <c r="DK25" s="7">
        <v>350</v>
      </c>
      <c r="DL25" s="7">
        <v>22</v>
      </c>
      <c r="DM25" s="7">
        <v>6</v>
      </c>
      <c r="DN25" s="7">
        <v>24</v>
      </c>
      <c r="DO25" s="83" t="s">
        <v>401</v>
      </c>
      <c r="DP25" s="7" t="s">
        <v>344</v>
      </c>
      <c r="DQ25" s="7"/>
      <c r="DR25" s="7"/>
      <c r="DS25" s="7"/>
      <c r="DT25" s="29" t="s">
        <v>312</v>
      </c>
      <c r="DU25" s="60">
        <v>82.051636349265209</v>
      </c>
      <c r="DV25" s="60">
        <v>0.63705951211113399</v>
      </c>
      <c r="DW25" s="25">
        <v>0.18341623999807921</v>
      </c>
      <c r="DX25" s="25">
        <v>0</v>
      </c>
      <c r="DY25" s="25">
        <v>0</v>
      </c>
      <c r="DZ25" s="25">
        <v>0</v>
      </c>
      <c r="EA25" s="56">
        <v>13.675272724877535</v>
      </c>
      <c r="EB25" s="56">
        <v>59.829318171339217</v>
      </c>
      <c r="EC25" s="4">
        <v>353</v>
      </c>
      <c r="ED25" s="44">
        <v>0.16948815345988447</v>
      </c>
      <c r="EE25" s="4" t="s">
        <v>243</v>
      </c>
      <c r="EF25" s="5">
        <v>3572.8</v>
      </c>
      <c r="EG25" s="44">
        <v>0</v>
      </c>
      <c r="EH25" s="4" t="s">
        <v>243</v>
      </c>
      <c r="EI25" s="53" t="s">
        <v>224</v>
      </c>
      <c r="EJ25" s="53">
        <v>215</v>
      </c>
      <c r="EK25" s="38">
        <v>171</v>
      </c>
      <c r="EL25" s="54">
        <v>9.6581399440765381E-2</v>
      </c>
      <c r="EM25" s="55">
        <v>0</v>
      </c>
      <c r="EN25" s="56">
        <v>0</v>
      </c>
      <c r="EO25" s="44">
        <v>0</v>
      </c>
      <c r="EP25" s="4" t="s">
        <v>243</v>
      </c>
      <c r="EQ25" s="56">
        <v>304.99199999999996</v>
      </c>
      <c r="ER25" s="56">
        <v>82.051636349265209</v>
      </c>
      <c r="ES25" s="44">
        <v>0.26902881501568965</v>
      </c>
      <c r="ET25" s="4" t="s">
        <v>243</v>
      </c>
      <c r="EU25" s="56">
        <v>41.025818174632604</v>
      </c>
      <c r="EV25" s="91">
        <v>8.1974252654759119E-2</v>
      </c>
      <c r="EW25" s="4" t="s">
        <v>243</v>
      </c>
      <c r="EX25" s="91">
        <v>6.8507942554012918E-4</v>
      </c>
      <c r="EY25" s="4" t="s">
        <v>243</v>
      </c>
    </row>
    <row r="26" spans="1:181" ht="12.75" customHeight="1">
      <c r="A26" s="39">
        <v>298</v>
      </c>
      <c r="B26" s="42">
        <v>150</v>
      </c>
      <c r="C26" s="4">
        <v>2</v>
      </c>
      <c r="D26" s="4">
        <v>20</v>
      </c>
      <c r="E26" s="4">
        <v>12</v>
      </c>
      <c r="F26" s="43" t="s">
        <v>151</v>
      </c>
      <c r="H26" s="159"/>
      <c r="I26" s="128" t="str">
        <f>"- Cường độ tiêu chuẩn kéo đứt của thép:"</f>
        <v>- Cường độ tiêu chuẩn kéo đứt của thép:</v>
      </c>
      <c r="J26" s="128"/>
      <c r="K26" s="129"/>
      <c r="L26" s="131"/>
      <c r="M26" s="128"/>
      <c r="N26" s="2"/>
      <c r="O26" s="2"/>
      <c r="P26" s="2"/>
      <c r="Q26" s="27" t="s">
        <v>145</v>
      </c>
      <c r="R26" s="28">
        <f>VLOOKUP(R24,Data!$A$3:$E$99,4,FALSE)</f>
        <v>510</v>
      </c>
      <c r="S26" s="121" t="s">
        <v>21</v>
      </c>
      <c r="AA26" s="29" t="s">
        <v>197</v>
      </c>
      <c r="AB26" s="29" t="s">
        <v>319</v>
      </c>
      <c r="AC26" s="29" t="s">
        <v>320</v>
      </c>
      <c r="AD26" s="30">
        <v>0</v>
      </c>
      <c r="AE26" s="24">
        <v>674</v>
      </c>
      <c r="AF26" s="24">
        <v>350</v>
      </c>
      <c r="AG26" s="24">
        <v>8</v>
      </c>
      <c r="AH26" s="24">
        <v>12</v>
      </c>
      <c r="AI26" s="24">
        <v>650</v>
      </c>
      <c r="AJ26" s="7">
        <f t="shared" si="10"/>
        <v>704</v>
      </c>
      <c r="AK26" s="7">
        <f t="shared" si="11"/>
        <v>350</v>
      </c>
      <c r="AL26" s="7">
        <f t="shared" si="12"/>
        <v>22</v>
      </c>
      <c r="AM26" s="7">
        <f t="shared" si="13"/>
        <v>6</v>
      </c>
      <c r="AN26" s="7">
        <f t="shared" si="14"/>
        <v>24</v>
      </c>
      <c r="AO26" s="83" t="str" cm="1">
        <f t="array" ref="AO26">_xll.Dce_Name_SectI(AE26,AE26,AF26,AG26,AH26,"x","-",$V$14)</f>
        <v>674x350x8x12</v>
      </c>
      <c r="AP26" s="7" t="str">
        <f t="shared" si="15"/>
        <v>704x350x22-6M24</v>
      </c>
      <c r="AQ26" s="7"/>
      <c r="AR26" s="7"/>
      <c r="AS26" s="7"/>
      <c r="AT26" s="29" t="s">
        <v>293</v>
      </c>
      <c r="AU26" s="60">
        <v>-47.121197796434437</v>
      </c>
      <c r="AV26" s="60">
        <v>2.0658616320255896</v>
      </c>
      <c r="AW26" s="25">
        <v>4.8802243562354555</v>
      </c>
      <c r="AX26" s="25">
        <v>0</v>
      </c>
      <c r="AY26" s="25">
        <v>0</v>
      </c>
      <c r="AZ26" s="25">
        <v>0</v>
      </c>
      <c r="BA26" s="56">
        <f t="shared" si="16"/>
        <v>0</v>
      </c>
      <c r="BB26" s="56">
        <f t="shared" si="17"/>
        <v>0</v>
      </c>
      <c r="BC26" s="4">
        <f>HLOOKUP(AN26,Data!$BW$28:$CF$31,4,FALSE)</f>
        <v>353</v>
      </c>
      <c r="BD26" s="44">
        <f t="shared" si="18"/>
        <v>0</v>
      </c>
      <c r="BE26" s="4" t="str">
        <f t="shared" si="19"/>
        <v>OK</v>
      </c>
      <c r="BF26" s="5">
        <f t="shared" si="20"/>
        <v>3572.8</v>
      </c>
      <c r="BG26" s="44">
        <f t="shared" si="21"/>
        <v>1.318887085659271E-2</v>
      </c>
      <c r="BH26" s="4" t="str">
        <f t="shared" si="22"/>
        <v>OK</v>
      </c>
      <c r="BI26" s="53" t="str">
        <f t="shared" si="23"/>
        <v>Y</v>
      </c>
      <c r="BJ26" s="53">
        <f t="shared" si="24"/>
        <v>215</v>
      </c>
      <c r="BK26" s="38">
        <f t="shared" si="25"/>
        <v>171</v>
      </c>
      <c r="BL26" s="54">
        <f>noisuy1chieu(BK26/BJ26,Data!$BW$39:$CG$39,Data!$BW$40:$CG$40)</f>
        <v>9.6581399440765381E-2</v>
      </c>
      <c r="BM26" s="55">
        <f t="shared" si="26"/>
        <v>8.5378010732622544E-4</v>
      </c>
      <c r="BN26" s="56">
        <f t="shared" si="27"/>
        <v>3.6893071460972422</v>
      </c>
      <c r="BO26" s="44">
        <f t="shared" si="28"/>
        <v>0.16769577936805646</v>
      </c>
      <c r="BP26" s="4" t="str">
        <f t="shared" si="29"/>
        <v>OK</v>
      </c>
      <c r="BQ26" s="56">
        <f t="shared" si="30"/>
        <v>304.99199999999996</v>
      </c>
      <c r="BR26" s="56">
        <f t="shared" si="31"/>
        <v>5.2994692234099441</v>
      </c>
      <c r="BS26" s="23">
        <f t="shared" si="32"/>
        <v>1.7375764686975215E-2</v>
      </c>
      <c r="BT26" s="4" t="str">
        <f t="shared" si="33"/>
        <v>OK</v>
      </c>
      <c r="BU26" s="56">
        <f t="shared" si="34"/>
        <v>23.560598898217219</v>
      </c>
      <c r="BV26" s="54">
        <f t="shared" si="35"/>
        <v>4.7076757337507838E-2</v>
      </c>
      <c r="BW26" s="4" t="str">
        <f t="shared" si="36"/>
        <v>OK</v>
      </c>
      <c r="BX26" s="54">
        <f t="shared" si="37"/>
        <v>5.4764686915198665E-3</v>
      </c>
      <c r="BY26" s="4" t="str">
        <f t="shared" si="38"/>
        <v>OK</v>
      </c>
      <c r="DA26" s="29" t="s">
        <v>197</v>
      </c>
      <c r="DB26" s="29">
        <v>4</v>
      </c>
      <c r="DC26" s="29" t="s">
        <v>320</v>
      </c>
      <c r="DD26" s="30">
        <v>0</v>
      </c>
      <c r="DE26" s="24">
        <v>674</v>
      </c>
      <c r="DF26" s="24">
        <v>350</v>
      </c>
      <c r="DG26" s="24">
        <v>8</v>
      </c>
      <c r="DH26" s="24">
        <v>12</v>
      </c>
      <c r="DI26" s="24">
        <v>650</v>
      </c>
      <c r="DJ26" s="7">
        <v>704</v>
      </c>
      <c r="DK26" s="7">
        <v>350</v>
      </c>
      <c r="DL26" s="7">
        <v>22</v>
      </c>
      <c r="DM26" s="7">
        <v>6</v>
      </c>
      <c r="DN26" s="7">
        <v>24</v>
      </c>
      <c r="DO26" s="83" t="s">
        <v>401</v>
      </c>
      <c r="DP26" s="7" t="s">
        <v>344</v>
      </c>
      <c r="DQ26" s="7"/>
      <c r="DR26" s="7"/>
      <c r="DS26" s="7"/>
      <c r="DT26" s="29" t="s">
        <v>314</v>
      </c>
      <c r="DU26" s="60">
        <v>82.169250621428404</v>
      </c>
      <c r="DV26" s="60">
        <v>0.63705951138070782</v>
      </c>
      <c r="DW26" s="25">
        <v>0.18347448048643084</v>
      </c>
      <c r="DX26" s="25">
        <v>0</v>
      </c>
      <c r="DY26" s="25">
        <v>0</v>
      </c>
      <c r="DZ26" s="25">
        <v>0</v>
      </c>
      <c r="EA26" s="56">
        <v>13.6948751035714</v>
      </c>
      <c r="EB26" s="56">
        <v>59.915078578124877</v>
      </c>
      <c r="EC26" s="4">
        <v>353</v>
      </c>
      <c r="ED26" s="44">
        <v>0.16973110078788917</v>
      </c>
      <c r="EE26" s="4" t="s">
        <v>243</v>
      </c>
      <c r="EF26" s="5">
        <v>3572.8</v>
      </c>
      <c r="EG26" s="44">
        <v>0</v>
      </c>
      <c r="EH26" s="4" t="s">
        <v>243</v>
      </c>
      <c r="EI26" s="53" t="s">
        <v>224</v>
      </c>
      <c r="EJ26" s="53">
        <v>215</v>
      </c>
      <c r="EK26" s="38">
        <v>171</v>
      </c>
      <c r="EL26" s="54">
        <v>9.6581399440765381E-2</v>
      </c>
      <c r="EM26" s="55">
        <v>0</v>
      </c>
      <c r="EN26" s="56">
        <v>0</v>
      </c>
      <c r="EO26" s="44">
        <v>0</v>
      </c>
      <c r="EP26" s="4" t="s">
        <v>243</v>
      </c>
      <c r="EQ26" s="56">
        <v>304.99199999999996</v>
      </c>
      <c r="ER26" s="56">
        <v>82.169250621428404</v>
      </c>
      <c r="ES26" s="44">
        <v>0.26941444569506223</v>
      </c>
      <c r="ET26" s="4" t="s">
        <v>243</v>
      </c>
      <c r="EU26" s="56">
        <v>41.084625310714202</v>
      </c>
      <c r="EV26" s="91">
        <v>8.2091756003760868E-2</v>
      </c>
      <c r="EW26" s="4" t="s">
        <v>243</v>
      </c>
      <c r="EX26" s="91">
        <v>6.8509607894691807E-4</v>
      </c>
      <c r="EY26" s="4" t="s">
        <v>243</v>
      </c>
    </row>
    <row r="27" spans="1:181" ht="12.75" customHeight="1">
      <c r="A27" s="39">
        <v>300</v>
      </c>
      <c r="B27" s="42">
        <v>175</v>
      </c>
      <c r="C27" s="4">
        <v>2</v>
      </c>
      <c r="D27" s="4">
        <v>20</v>
      </c>
      <c r="E27" s="4">
        <v>12</v>
      </c>
      <c r="F27" s="43" t="s">
        <v>151</v>
      </c>
      <c r="H27" s="159"/>
      <c r="I27" s="128" t="str">
        <f>"- Cường độ tính toán của thép:"</f>
        <v>- Cường độ tính toán của thép:</v>
      </c>
      <c r="J27" s="128"/>
      <c r="K27" s="129"/>
      <c r="L27" s="131"/>
      <c r="M27" s="128"/>
      <c r="N27" s="2"/>
      <c r="O27" s="12" t="s">
        <v>116</v>
      </c>
      <c r="P27" s="133">
        <f>VLOOKUP(R24,Data!$A$3:$E$99,5,FALSE)</f>
        <v>1.1000000000000001</v>
      </c>
      <c r="Q27" s="27" t="s">
        <v>115</v>
      </c>
      <c r="R27" s="134">
        <f>R25/P27</f>
        <v>313.63636363636363</v>
      </c>
      <c r="S27" s="121" t="s">
        <v>21</v>
      </c>
      <c r="T27" s="117"/>
      <c r="AA27" s="29" t="s">
        <v>197</v>
      </c>
      <c r="AB27" s="29" t="s">
        <v>319</v>
      </c>
      <c r="AC27" s="29" t="s">
        <v>320</v>
      </c>
      <c r="AD27" s="30">
        <v>0</v>
      </c>
      <c r="AE27" s="24">
        <v>674</v>
      </c>
      <c r="AF27" s="24">
        <v>350</v>
      </c>
      <c r="AG27" s="24">
        <v>8</v>
      </c>
      <c r="AH27" s="24">
        <v>12</v>
      </c>
      <c r="AI27" s="24">
        <v>650</v>
      </c>
      <c r="AJ27" s="7">
        <f t="shared" si="10"/>
        <v>704</v>
      </c>
      <c r="AK27" s="7">
        <f t="shared" si="11"/>
        <v>350</v>
      </c>
      <c r="AL27" s="7">
        <f t="shared" si="12"/>
        <v>22</v>
      </c>
      <c r="AM27" s="7">
        <f t="shared" si="13"/>
        <v>6</v>
      </c>
      <c r="AN27" s="7">
        <f t="shared" si="14"/>
        <v>24</v>
      </c>
      <c r="AO27" s="83" t="str" cm="1">
        <f t="array" ref="AO27">_xll.Dce_Name_SectI(AE27,AE27,AF27,AG27,AH27,"x","-",$V$14)</f>
        <v>674x350x8x12</v>
      </c>
      <c r="AP27" s="7" t="str">
        <f t="shared" si="15"/>
        <v>704x350x22-6M24</v>
      </c>
      <c r="AQ27" s="7"/>
      <c r="AR27" s="7"/>
      <c r="AS27" s="7"/>
      <c r="AT27" s="29" t="s">
        <v>294</v>
      </c>
      <c r="AU27" s="60">
        <v>-121.17765211231108</v>
      </c>
      <c r="AV27" s="60">
        <v>4.1380749924343228</v>
      </c>
      <c r="AW27" s="25">
        <v>3.637134745658515</v>
      </c>
      <c r="AX27" s="25">
        <v>0</v>
      </c>
      <c r="AY27" s="25">
        <v>0</v>
      </c>
      <c r="AZ27" s="25">
        <v>0</v>
      </c>
      <c r="BA27" s="56">
        <f t="shared" si="16"/>
        <v>0</v>
      </c>
      <c r="BB27" s="56">
        <f t="shared" si="17"/>
        <v>0</v>
      </c>
      <c r="BC27" s="4">
        <f>HLOOKUP(AN27,Data!$BW$28:$CF$31,4,FALSE)</f>
        <v>353</v>
      </c>
      <c r="BD27" s="44">
        <f t="shared" si="18"/>
        <v>0</v>
      </c>
      <c r="BE27" s="4" t="str">
        <f t="shared" si="19"/>
        <v>OK</v>
      </c>
      <c r="BF27" s="5">
        <f t="shared" si="20"/>
        <v>3572.8</v>
      </c>
      <c r="BG27" s="44">
        <f t="shared" si="21"/>
        <v>3.3916718571515639E-2</v>
      </c>
      <c r="BH27" s="4" t="str">
        <f t="shared" si="22"/>
        <v>OK</v>
      </c>
      <c r="BI27" s="53" t="str">
        <f t="shared" si="23"/>
        <v>Y</v>
      </c>
      <c r="BJ27" s="53">
        <f t="shared" si="24"/>
        <v>215</v>
      </c>
      <c r="BK27" s="38">
        <f t="shared" si="25"/>
        <v>171</v>
      </c>
      <c r="BL27" s="54">
        <f>noisuy1chieu(BK27/BJ27,Data!$BW$39:$CG$39,Data!$BW$40:$CG$40)</f>
        <v>9.6581399440765381E-2</v>
      </c>
      <c r="BM27" s="55">
        <f t="shared" si="26"/>
        <v>2.1955950541184569E-3</v>
      </c>
      <c r="BN27" s="56">
        <f t="shared" si="27"/>
        <v>5.9162690940484435</v>
      </c>
      <c r="BO27" s="44">
        <f t="shared" si="28"/>
        <v>0.26892132245674744</v>
      </c>
      <c r="BP27" s="4" t="str">
        <f t="shared" si="29"/>
        <v>OK</v>
      </c>
      <c r="BQ27" s="56">
        <f t="shared" si="30"/>
        <v>304.99199999999996</v>
      </c>
      <c r="BR27" s="56">
        <f t="shared" si="31"/>
        <v>5.5093024786343641</v>
      </c>
      <c r="BS27" s="23">
        <f t="shared" si="32"/>
        <v>1.806376061875185E-2</v>
      </c>
      <c r="BT27" s="4" t="str">
        <f t="shared" si="33"/>
        <v>OK</v>
      </c>
      <c r="BU27" s="56">
        <f t="shared" si="34"/>
        <v>60.58882605615554</v>
      </c>
      <c r="BV27" s="54">
        <f t="shared" si="35"/>
        <v>0.12106336829264283</v>
      </c>
      <c r="BW27" s="4" t="str">
        <f t="shared" si="36"/>
        <v>OK</v>
      </c>
      <c r="BX27" s="54">
        <f t="shared" si="37"/>
        <v>5.6933102664458958E-3</v>
      </c>
      <c r="BY27" s="4" t="str">
        <f t="shared" si="38"/>
        <v>OK</v>
      </c>
      <c r="DA27" s="29" t="s">
        <v>197</v>
      </c>
      <c r="DB27" s="29">
        <v>5</v>
      </c>
      <c r="DC27" s="29" t="s">
        <v>320</v>
      </c>
      <c r="DD27" s="30">
        <v>0</v>
      </c>
      <c r="DE27" s="24">
        <v>674</v>
      </c>
      <c r="DF27" s="24">
        <v>350</v>
      </c>
      <c r="DG27" s="24">
        <v>8</v>
      </c>
      <c r="DH27" s="24">
        <v>12</v>
      </c>
      <c r="DI27" s="24">
        <v>650</v>
      </c>
      <c r="DJ27" s="7">
        <v>704</v>
      </c>
      <c r="DK27" s="7">
        <v>350</v>
      </c>
      <c r="DL27" s="7">
        <v>22</v>
      </c>
      <c r="DM27" s="7">
        <v>6</v>
      </c>
      <c r="DN27" s="7">
        <v>24</v>
      </c>
      <c r="DO27" s="83" t="s">
        <v>401</v>
      </c>
      <c r="DP27" s="7" t="s">
        <v>344</v>
      </c>
      <c r="DQ27" s="7"/>
      <c r="DR27" s="7"/>
      <c r="DS27" s="7"/>
      <c r="DT27" s="29" t="s">
        <v>307</v>
      </c>
      <c r="DU27" s="60">
        <v>-109.34429074948375</v>
      </c>
      <c r="DV27" s="60">
        <v>1.9862583799934441E-16</v>
      </c>
      <c r="DW27" s="25">
        <v>0.11605036287877513</v>
      </c>
      <c r="DX27" s="25">
        <v>0</v>
      </c>
      <c r="DY27" s="25">
        <v>0</v>
      </c>
      <c r="DZ27" s="25">
        <v>0</v>
      </c>
      <c r="EA27" s="56">
        <v>0</v>
      </c>
      <c r="EB27" s="56">
        <v>0</v>
      </c>
      <c r="EC27" s="4">
        <v>353</v>
      </c>
      <c r="ED27" s="44">
        <v>0</v>
      </c>
      <c r="EE27" s="4" t="s">
        <v>243</v>
      </c>
      <c r="EF27" s="5">
        <v>3572.8</v>
      </c>
      <c r="EG27" s="44">
        <v>3.0604649224553221E-2</v>
      </c>
      <c r="EH27" s="4" t="s">
        <v>243</v>
      </c>
      <c r="EI27" s="53" t="s">
        <v>224</v>
      </c>
      <c r="EJ27" s="53">
        <v>215</v>
      </c>
      <c r="EK27" s="38">
        <v>171</v>
      </c>
      <c r="EL27" s="54">
        <v>9.6581399440765381E-2</v>
      </c>
      <c r="EM27" s="55">
        <v>1.9811886084667462E-3</v>
      </c>
      <c r="EN27" s="56">
        <v>5.6199792012011605</v>
      </c>
      <c r="EO27" s="44">
        <v>0.25545360005459822</v>
      </c>
      <c r="EP27" s="4" t="s">
        <v>243</v>
      </c>
      <c r="EQ27" s="56">
        <v>304.99199999999996</v>
      </c>
      <c r="ER27" s="56">
        <v>0.11605036287877513</v>
      </c>
      <c r="ES27" s="44">
        <v>3.8050297345102542E-4</v>
      </c>
      <c r="ET27" s="4" t="s">
        <v>243</v>
      </c>
      <c r="EU27" s="56">
        <v>54.672145374741874</v>
      </c>
      <c r="EV27" s="91">
        <v>0.10924116708775292</v>
      </c>
      <c r="EW27" s="4" t="s">
        <v>243</v>
      </c>
      <c r="EX27" s="91">
        <v>1.1992638359661784E-4</v>
      </c>
      <c r="EY27" s="4" t="s">
        <v>243</v>
      </c>
    </row>
    <row r="28" spans="1:181" ht="12.75" customHeight="1">
      <c r="A28" s="39">
        <v>350</v>
      </c>
      <c r="B28" s="42">
        <v>200</v>
      </c>
      <c r="C28" s="4">
        <v>2</v>
      </c>
      <c r="D28" s="4">
        <v>20</v>
      </c>
      <c r="E28" s="4">
        <v>16</v>
      </c>
      <c r="F28" s="43" t="s">
        <v>151</v>
      </c>
      <c r="H28" s="159"/>
      <c r="I28" s="128" t="str">
        <f>"- Hệ số điều kiện làm việc của kết cấu (Bảng 1 - Mục 9):"</f>
        <v>- Hệ số điều kiện làm việc của kết cấu (Bảng 1 - Mục 9):</v>
      </c>
      <c r="J28" s="128"/>
      <c r="K28" s="129"/>
      <c r="L28" s="131"/>
      <c r="M28" s="128"/>
      <c r="N28" s="2"/>
      <c r="O28" s="2"/>
      <c r="P28" s="2"/>
      <c r="Q28" s="12" t="s">
        <v>133</v>
      </c>
      <c r="R28" s="133">
        <f>IF(AND(R25&lt;=390,P60="Tải trọng tĩnh"),IF(R49&lt;=40,1.2,IF(R49&lt;=60,1.15,IF(R49&lt;=80,1.1,1))),1)</f>
        <v>1.2</v>
      </c>
      <c r="S28" s="121"/>
      <c r="T28" s="117"/>
      <c r="AA28" s="29" t="s">
        <v>197</v>
      </c>
      <c r="AB28" s="29" t="s">
        <v>319</v>
      </c>
      <c r="AC28" s="29" t="s">
        <v>320</v>
      </c>
      <c r="AD28" s="30">
        <v>0</v>
      </c>
      <c r="AE28" s="24">
        <v>674</v>
      </c>
      <c r="AF28" s="24">
        <v>350</v>
      </c>
      <c r="AG28" s="24">
        <v>8</v>
      </c>
      <c r="AH28" s="24">
        <v>12</v>
      </c>
      <c r="AI28" s="24">
        <v>650</v>
      </c>
      <c r="AJ28" s="7">
        <f t="shared" si="10"/>
        <v>704</v>
      </c>
      <c r="AK28" s="7">
        <f t="shared" si="11"/>
        <v>350</v>
      </c>
      <c r="AL28" s="7">
        <f t="shared" si="12"/>
        <v>22</v>
      </c>
      <c r="AM28" s="7">
        <f t="shared" si="13"/>
        <v>6</v>
      </c>
      <c r="AN28" s="7">
        <f t="shared" si="14"/>
        <v>24</v>
      </c>
      <c r="AO28" s="83" t="str" cm="1">
        <f t="array" ref="AO28">_xll.Dce_Name_SectI(AE28,AE28,AF28,AG28,AH28,"x","-",$V$14)</f>
        <v>674x350x8x12</v>
      </c>
      <c r="AP28" s="7" t="str">
        <f t="shared" si="15"/>
        <v>704x350x22-6M24</v>
      </c>
      <c r="AQ28" s="7"/>
      <c r="AR28" s="7"/>
      <c r="AS28" s="7"/>
      <c r="AT28" s="29" t="s">
        <v>295</v>
      </c>
      <c r="AU28" s="60">
        <v>-130.27537688261765</v>
      </c>
      <c r="AV28" s="60">
        <v>1.5891371545562591</v>
      </c>
      <c r="AW28" s="25">
        <v>1.4549401231587542</v>
      </c>
      <c r="AX28" s="25">
        <v>0</v>
      </c>
      <c r="AY28" s="25">
        <v>0</v>
      </c>
      <c r="AZ28" s="25">
        <v>0</v>
      </c>
      <c r="BA28" s="56">
        <f t="shared" si="16"/>
        <v>0</v>
      </c>
      <c r="BB28" s="56">
        <f t="shared" si="17"/>
        <v>0</v>
      </c>
      <c r="BC28" s="4">
        <f>HLOOKUP(AN28,Data!$BW$28:$CF$31,4,FALSE)</f>
        <v>353</v>
      </c>
      <c r="BD28" s="44">
        <f t="shared" si="18"/>
        <v>0</v>
      </c>
      <c r="BE28" s="4" t="str">
        <f t="shared" si="19"/>
        <v>OK</v>
      </c>
      <c r="BF28" s="5">
        <f t="shared" si="20"/>
        <v>3572.8</v>
      </c>
      <c r="BG28" s="44">
        <f t="shared" si="21"/>
        <v>3.6463103695313942E-2</v>
      </c>
      <c r="BH28" s="4" t="str">
        <f t="shared" si="22"/>
        <v>OK</v>
      </c>
      <c r="BI28" s="53" t="str">
        <f t="shared" si="23"/>
        <v>Y</v>
      </c>
      <c r="BJ28" s="53">
        <f t="shared" si="24"/>
        <v>215</v>
      </c>
      <c r="BK28" s="38">
        <f t="shared" si="25"/>
        <v>171</v>
      </c>
      <c r="BL28" s="54">
        <f>noisuy1chieu(BK28/BJ28,Data!$BW$39:$CG$39,Data!$BW$40:$CG$40)</f>
        <v>9.6581399440765381E-2</v>
      </c>
      <c r="BM28" s="55">
        <f t="shared" si="26"/>
        <v>2.3604350156230971E-3</v>
      </c>
      <c r="BN28" s="56">
        <f t="shared" si="27"/>
        <v>6.1343396904206138</v>
      </c>
      <c r="BO28" s="44">
        <f t="shared" si="28"/>
        <v>0.27883362229184611</v>
      </c>
      <c r="BP28" s="4" t="str">
        <f t="shared" si="29"/>
        <v>OK</v>
      </c>
      <c r="BQ28" s="56">
        <f t="shared" si="30"/>
        <v>304.99199999999996</v>
      </c>
      <c r="BR28" s="56">
        <f t="shared" si="31"/>
        <v>2.1545783016563531</v>
      </c>
      <c r="BS28" s="23">
        <f t="shared" si="32"/>
        <v>7.0643764480916001E-3</v>
      </c>
      <c r="BT28" s="4" t="str">
        <f t="shared" si="33"/>
        <v>OK</v>
      </c>
      <c r="BU28" s="56">
        <f t="shared" si="34"/>
        <v>65.137688441308825</v>
      </c>
      <c r="BV28" s="54">
        <f t="shared" si="35"/>
        <v>0.13015251291043023</v>
      </c>
      <c r="BW28" s="4" t="str">
        <f t="shared" si="36"/>
        <v>OK</v>
      </c>
      <c r="BX28" s="54">
        <f t="shared" si="37"/>
        <v>2.2265400769431562E-3</v>
      </c>
      <c r="BY28" s="4" t="str">
        <f t="shared" si="38"/>
        <v>OK</v>
      </c>
      <c r="DA28" s="29" t="s">
        <v>197</v>
      </c>
      <c r="DB28" s="29">
        <v>6</v>
      </c>
      <c r="DC28" s="29" t="s">
        <v>320</v>
      </c>
      <c r="DD28" s="30">
        <v>0</v>
      </c>
      <c r="DE28" s="24">
        <v>674</v>
      </c>
      <c r="DF28" s="24">
        <v>350</v>
      </c>
      <c r="DG28" s="24">
        <v>8</v>
      </c>
      <c r="DH28" s="24">
        <v>12</v>
      </c>
      <c r="DI28" s="24">
        <v>650</v>
      </c>
      <c r="DJ28" s="7">
        <v>704</v>
      </c>
      <c r="DK28" s="7">
        <v>350</v>
      </c>
      <c r="DL28" s="7">
        <v>22</v>
      </c>
      <c r="DM28" s="7">
        <v>6</v>
      </c>
      <c r="DN28" s="7">
        <v>24</v>
      </c>
      <c r="DO28" s="83" t="s">
        <v>401</v>
      </c>
      <c r="DP28" s="7" t="s">
        <v>344</v>
      </c>
      <c r="DQ28" s="7"/>
      <c r="DR28" s="7"/>
      <c r="DS28" s="7"/>
      <c r="DT28" s="29" t="s">
        <v>303</v>
      </c>
      <c r="DU28" s="60">
        <v>-173.45060779545611</v>
      </c>
      <c r="DV28" s="60">
        <v>4.2197490632934702</v>
      </c>
      <c r="DW28" s="25">
        <v>2.9008927494082473</v>
      </c>
      <c r="DX28" s="25">
        <v>0</v>
      </c>
      <c r="DY28" s="25">
        <v>0</v>
      </c>
      <c r="DZ28" s="25">
        <v>0</v>
      </c>
      <c r="EA28" s="56">
        <v>0</v>
      </c>
      <c r="EB28" s="56">
        <v>0</v>
      </c>
      <c r="EC28" s="4">
        <v>353</v>
      </c>
      <c r="ED28" s="44">
        <v>0</v>
      </c>
      <c r="EE28" s="4" t="s">
        <v>243</v>
      </c>
      <c r="EF28" s="5">
        <v>3572.8</v>
      </c>
      <c r="EG28" s="44">
        <v>4.8547527932001816E-2</v>
      </c>
      <c r="EH28" s="4" t="s">
        <v>243</v>
      </c>
      <c r="EI28" s="53" t="s">
        <v>224</v>
      </c>
      <c r="EJ28" s="53">
        <v>215</v>
      </c>
      <c r="EK28" s="38">
        <v>171</v>
      </c>
      <c r="EL28" s="54">
        <v>9.6581399440765381E-2</v>
      </c>
      <c r="EM28" s="55">
        <v>3.1427188922309008E-3</v>
      </c>
      <c r="EN28" s="56">
        <v>7.0782282863189891</v>
      </c>
      <c r="EO28" s="44">
        <v>0.32173764937813587</v>
      </c>
      <c r="EP28" s="4" t="s">
        <v>243</v>
      </c>
      <c r="EQ28" s="56">
        <v>304.99199999999996</v>
      </c>
      <c r="ER28" s="56">
        <v>5.1206894946613835</v>
      </c>
      <c r="ES28" s="44">
        <v>1.6789586266726289E-2</v>
      </c>
      <c r="ET28" s="4" t="s">
        <v>243</v>
      </c>
      <c r="EU28" s="56">
        <v>86.725303897728054</v>
      </c>
      <c r="EV28" s="91">
        <v>0.17328702484400338</v>
      </c>
      <c r="EW28" s="4" t="s">
        <v>243</v>
      </c>
      <c r="EX28" s="91">
        <v>5.2917178144235534E-3</v>
      </c>
      <c r="EY28" s="4" t="s">
        <v>243</v>
      </c>
    </row>
    <row r="29" spans="1:181" ht="12.75" customHeight="1">
      <c r="A29" s="39">
        <v>370</v>
      </c>
      <c r="B29" s="42">
        <v>250</v>
      </c>
      <c r="C29" s="4">
        <v>2</v>
      </c>
      <c r="D29" s="4">
        <v>20</v>
      </c>
      <c r="E29" s="4">
        <v>16</v>
      </c>
      <c r="F29" s="43" t="s">
        <v>151</v>
      </c>
      <c r="H29" s="158" t="s">
        <v>54</v>
      </c>
      <c r="I29" s="128"/>
      <c r="J29" s="128"/>
      <c r="K29" s="128"/>
      <c r="L29" s="128"/>
      <c r="M29" s="128"/>
      <c r="N29" s="129"/>
      <c r="O29" s="130"/>
      <c r="P29" s="128"/>
      <c r="Q29" s="2"/>
      <c r="R29" s="2"/>
      <c r="S29" s="119"/>
      <c r="AA29" s="29" t="s">
        <v>197</v>
      </c>
      <c r="AB29" s="29" t="s">
        <v>319</v>
      </c>
      <c r="AC29" s="29" t="s">
        <v>320</v>
      </c>
      <c r="AD29" s="30">
        <v>0</v>
      </c>
      <c r="AE29" s="24">
        <v>674</v>
      </c>
      <c r="AF29" s="24">
        <v>350</v>
      </c>
      <c r="AG29" s="24">
        <v>8</v>
      </c>
      <c r="AH29" s="24">
        <v>12</v>
      </c>
      <c r="AI29" s="24">
        <v>650</v>
      </c>
      <c r="AJ29" s="7">
        <f t="shared" si="10"/>
        <v>704</v>
      </c>
      <c r="AK29" s="7">
        <f t="shared" si="11"/>
        <v>350</v>
      </c>
      <c r="AL29" s="7">
        <f t="shared" si="12"/>
        <v>22</v>
      </c>
      <c r="AM29" s="7">
        <f t="shared" si="13"/>
        <v>6</v>
      </c>
      <c r="AN29" s="7">
        <f t="shared" si="14"/>
        <v>24</v>
      </c>
      <c r="AO29" s="83" t="str" cm="1">
        <f t="array" ref="AO29">_xll.Dce_Name_SectI(AE29,AE29,AF29,AG29,AH29,"x","-",$V$14)</f>
        <v>674x350x8x12</v>
      </c>
      <c r="AP29" s="7" t="str">
        <f t="shared" si="15"/>
        <v>704x350x22-6M24</v>
      </c>
      <c r="AQ29" s="7"/>
      <c r="AR29" s="7"/>
      <c r="AS29" s="7"/>
      <c r="AT29" s="29" t="s">
        <v>296</v>
      </c>
      <c r="AU29" s="60">
        <v>-36.58386779570526</v>
      </c>
      <c r="AV29" s="60">
        <v>4.7492478308143244</v>
      </c>
      <c r="AW29" s="25">
        <v>3.8640955999231525E-3</v>
      </c>
      <c r="AX29" s="25">
        <v>0</v>
      </c>
      <c r="AY29" s="25">
        <v>0</v>
      </c>
      <c r="AZ29" s="25">
        <v>0</v>
      </c>
      <c r="BA29" s="56">
        <f t="shared" si="16"/>
        <v>0</v>
      </c>
      <c r="BB29" s="56">
        <f t="shared" si="17"/>
        <v>0</v>
      </c>
      <c r="BC29" s="4">
        <f>HLOOKUP(AN29,Data!$BW$28:$CF$31,4,FALSE)</f>
        <v>353</v>
      </c>
      <c r="BD29" s="44">
        <f t="shared" si="18"/>
        <v>0</v>
      </c>
      <c r="BE29" s="4" t="str">
        <f t="shared" si="19"/>
        <v>OK</v>
      </c>
      <c r="BF29" s="5">
        <f t="shared" si="20"/>
        <v>3572.8</v>
      </c>
      <c r="BG29" s="44">
        <f t="shared" si="21"/>
        <v>1.023955099521531E-2</v>
      </c>
      <c r="BH29" s="4" t="str">
        <f t="shared" si="22"/>
        <v>OK</v>
      </c>
      <c r="BI29" s="53" t="str">
        <f t="shared" si="23"/>
        <v>Y</v>
      </c>
      <c r="BJ29" s="53">
        <f t="shared" si="24"/>
        <v>215</v>
      </c>
      <c r="BK29" s="38">
        <f t="shared" si="25"/>
        <v>171</v>
      </c>
      <c r="BL29" s="54">
        <f>noisuy1chieu(BK29/BJ29,Data!$BW$39:$CG$39,Data!$BW$40:$CG$40)</f>
        <v>9.6581399440765381E-2</v>
      </c>
      <c r="BM29" s="55">
        <f t="shared" si="26"/>
        <v>6.6285620980944453E-4</v>
      </c>
      <c r="BN29" s="56">
        <f t="shared" si="27"/>
        <v>3.250734210913842</v>
      </c>
      <c r="BO29" s="44">
        <f t="shared" si="28"/>
        <v>0.14776064595062918</v>
      </c>
      <c r="BP29" s="4" t="str">
        <f t="shared" si="29"/>
        <v>OK</v>
      </c>
      <c r="BQ29" s="56">
        <f t="shared" si="30"/>
        <v>304.99199999999996</v>
      </c>
      <c r="BR29" s="56">
        <f t="shared" si="31"/>
        <v>4.7492494027719125</v>
      </c>
      <c r="BS29" s="23">
        <f t="shared" si="32"/>
        <v>1.557171795578872E-2</v>
      </c>
      <c r="BT29" s="4" t="str">
        <f t="shared" si="33"/>
        <v>OK</v>
      </c>
      <c r="BU29" s="56">
        <f t="shared" si="34"/>
        <v>18.29193389785263</v>
      </c>
      <c r="BV29" s="54">
        <f t="shared" si="35"/>
        <v>3.6549365194961221E-2</v>
      </c>
      <c r="BW29" s="4" t="str">
        <f t="shared" si="36"/>
        <v>OK</v>
      </c>
      <c r="BX29" s="54">
        <f t="shared" si="37"/>
        <v>4.9078718199941224E-3</v>
      </c>
      <c r="BY29" s="4" t="str">
        <f t="shared" si="38"/>
        <v>OK</v>
      </c>
      <c r="DA29" s="29" t="s">
        <v>197</v>
      </c>
      <c r="DB29" s="29">
        <v>13</v>
      </c>
      <c r="DC29" s="29" t="s">
        <v>320</v>
      </c>
      <c r="DD29" s="30">
        <v>0</v>
      </c>
      <c r="DE29" s="24">
        <v>682</v>
      </c>
      <c r="DF29" s="24">
        <v>350</v>
      </c>
      <c r="DG29" s="24">
        <v>12</v>
      </c>
      <c r="DH29" s="24">
        <v>16</v>
      </c>
      <c r="DI29" s="24">
        <v>650</v>
      </c>
      <c r="DJ29" s="7">
        <v>712</v>
      </c>
      <c r="DK29" s="7">
        <v>350</v>
      </c>
      <c r="DL29" s="7">
        <v>22</v>
      </c>
      <c r="DM29" s="7">
        <v>6</v>
      </c>
      <c r="DN29" s="7">
        <v>24</v>
      </c>
      <c r="DO29" s="83" t="s">
        <v>402</v>
      </c>
      <c r="DP29" s="7" t="s">
        <v>316</v>
      </c>
      <c r="DQ29" s="7"/>
      <c r="DR29" s="7"/>
      <c r="DS29" s="7"/>
      <c r="DT29" s="29" t="s">
        <v>310</v>
      </c>
      <c r="DU29" s="60">
        <v>117.3250946750297</v>
      </c>
      <c r="DV29" s="60">
        <v>29.079320287125629</v>
      </c>
      <c r="DW29" s="25">
        <v>2.171719479991896E-3</v>
      </c>
      <c r="DX29" s="25">
        <v>0</v>
      </c>
      <c r="DY29" s="25">
        <v>0</v>
      </c>
      <c r="DZ29" s="25">
        <v>0</v>
      </c>
      <c r="EA29" s="56">
        <v>19.554182445838283</v>
      </c>
      <c r="EB29" s="56">
        <v>85.549548200542489</v>
      </c>
      <c r="EC29" s="4">
        <v>353</v>
      </c>
      <c r="ED29" s="44">
        <v>0.24234999490238665</v>
      </c>
      <c r="EE29" s="4" t="s">
        <v>243</v>
      </c>
      <c r="EF29" s="5">
        <v>3613.4</v>
      </c>
      <c r="EG29" s="44">
        <v>0</v>
      </c>
      <c r="EH29" s="4" t="s">
        <v>243</v>
      </c>
      <c r="EI29" s="53" t="s">
        <v>224</v>
      </c>
      <c r="EJ29" s="53">
        <v>215</v>
      </c>
      <c r="EK29" s="38">
        <v>169</v>
      </c>
      <c r="EL29" s="54">
        <v>9.5744185149669647E-2</v>
      </c>
      <c r="EM29" s="55">
        <v>0</v>
      </c>
      <c r="EN29" s="56">
        <v>0</v>
      </c>
      <c r="EO29" s="44">
        <v>0</v>
      </c>
      <c r="EP29" s="4" t="s">
        <v>243</v>
      </c>
      <c r="EQ29" s="56">
        <v>304.99199999999996</v>
      </c>
      <c r="ER29" s="56">
        <v>117.3250946750297</v>
      </c>
      <c r="ES29" s="44">
        <v>0.38468253159109</v>
      </c>
      <c r="ET29" s="4" t="s">
        <v>243</v>
      </c>
      <c r="EU29" s="56">
        <v>58.662547337514852</v>
      </c>
      <c r="EV29" s="91">
        <v>0.11792699405267457</v>
      </c>
      <c r="EW29" s="4" t="s">
        <v>243</v>
      </c>
      <c r="EX29" s="91">
        <v>3.0050554282635242E-2</v>
      </c>
      <c r="EY29" s="4" t="s">
        <v>243</v>
      </c>
    </row>
    <row r="30" spans="1:181" ht="12.75" customHeight="1">
      <c r="A30" s="39">
        <v>400</v>
      </c>
      <c r="B30" s="42">
        <v>300</v>
      </c>
      <c r="C30" s="4">
        <v>4</v>
      </c>
      <c r="D30" s="4">
        <v>20</v>
      </c>
      <c r="E30" s="4">
        <v>16</v>
      </c>
      <c r="F30" s="43" t="s">
        <v>224</v>
      </c>
      <c r="H30" s="159"/>
      <c r="I30" s="128" t="str">
        <f>"- Que hàn:"</f>
        <v>- Que hàn:</v>
      </c>
      <c r="J30" s="128"/>
      <c r="K30" s="129"/>
      <c r="L30" s="131"/>
      <c r="M30" s="128"/>
      <c r="N30" s="2"/>
      <c r="O30" s="2"/>
      <c r="P30" s="2"/>
      <c r="Q30" s="2"/>
      <c r="R30" s="26" t="s">
        <v>177</v>
      </c>
      <c r="S30" s="120"/>
      <c r="AA30" s="29" t="s">
        <v>197</v>
      </c>
      <c r="AB30" s="29" t="s">
        <v>319</v>
      </c>
      <c r="AC30" s="29" t="s">
        <v>320</v>
      </c>
      <c r="AD30" s="30">
        <v>0</v>
      </c>
      <c r="AE30" s="24">
        <v>674</v>
      </c>
      <c r="AF30" s="24">
        <v>350</v>
      </c>
      <c r="AG30" s="24">
        <v>8</v>
      </c>
      <c r="AH30" s="24">
        <v>12</v>
      </c>
      <c r="AI30" s="24">
        <v>650</v>
      </c>
      <c r="AJ30" s="7">
        <f t="shared" si="10"/>
        <v>704</v>
      </c>
      <c r="AK30" s="7">
        <f t="shared" si="11"/>
        <v>350</v>
      </c>
      <c r="AL30" s="7">
        <f t="shared" si="12"/>
        <v>22</v>
      </c>
      <c r="AM30" s="7">
        <f t="shared" si="13"/>
        <v>6</v>
      </c>
      <c r="AN30" s="7">
        <f t="shared" si="14"/>
        <v>24</v>
      </c>
      <c r="AO30" s="83" t="str" cm="1">
        <f t="array" ref="AO30">_xll.Dce_Name_SectI(AE30,AE30,AF30,AG30,AH30,"x","-",$V$14)</f>
        <v>674x350x8x12</v>
      </c>
      <c r="AP30" s="7" t="str">
        <f t="shared" si="15"/>
        <v>704x350x22-6M24</v>
      </c>
      <c r="AQ30" s="7"/>
      <c r="AR30" s="7"/>
      <c r="AS30" s="7"/>
      <c r="AT30" s="29" t="s">
        <v>297</v>
      </c>
      <c r="AU30" s="60">
        <v>-47.551325128462686</v>
      </c>
      <c r="AV30" s="60">
        <v>7.2704909931153683</v>
      </c>
      <c r="AW30" s="25">
        <v>4.3640038241200101E-3</v>
      </c>
      <c r="AX30" s="25">
        <v>0</v>
      </c>
      <c r="AY30" s="25">
        <v>0</v>
      </c>
      <c r="AZ30" s="25">
        <v>0</v>
      </c>
      <c r="BA30" s="56">
        <f t="shared" si="16"/>
        <v>0</v>
      </c>
      <c r="BB30" s="56">
        <f t="shared" si="17"/>
        <v>0</v>
      </c>
      <c r="BC30" s="4">
        <f>HLOOKUP(AN30,Data!$BW$28:$CF$31,4,FALSE)</f>
        <v>353</v>
      </c>
      <c r="BD30" s="44">
        <f t="shared" si="18"/>
        <v>0</v>
      </c>
      <c r="BE30" s="4" t="str">
        <f t="shared" si="19"/>
        <v>OK</v>
      </c>
      <c r="BF30" s="5">
        <f t="shared" si="20"/>
        <v>3572.8</v>
      </c>
      <c r="BG30" s="44">
        <f t="shared" si="21"/>
        <v>1.3309260280022023E-2</v>
      </c>
      <c r="BH30" s="4" t="str">
        <f t="shared" si="22"/>
        <v>OK</v>
      </c>
      <c r="BI30" s="53" t="str">
        <f t="shared" si="23"/>
        <v>Y</v>
      </c>
      <c r="BJ30" s="53">
        <f t="shared" si="24"/>
        <v>215</v>
      </c>
      <c r="BK30" s="38">
        <f t="shared" si="25"/>
        <v>171</v>
      </c>
      <c r="BL30" s="54">
        <f>noisuy1chieu(BK30/BJ30,Data!$BW$39:$CG$39,Data!$BW$40:$CG$40)</f>
        <v>9.6581399440765381E-2</v>
      </c>
      <c r="BM30" s="55">
        <f t="shared" si="26"/>
        <v>8.6157350343829997E-4</v>
      </c>
      <c r="BN30" s="56">
        <f t="shared" si="27"/>
        <v>3.7061070903251583</v>
      </c>
      <c r="BO30" s="44">
        <f t="shared" si="28"/>
        <v>0.1684594131965981</v>
      </c>
      <c r="BP30" s="4" t="str">
        <f t="shared" si="29"/>
        <v>OK</v>
      </c>
      <c r="BQ30" s="56">
        <f t="shared" si="30"/>
        <v>304.99199999999996</v>
      </c>
      <c r="BR30" s="56">
        <f t="shared" si="31"/>
        <v>7.2704923028293669</v>
      </c>
      <c r="BS30" s="23">
        <f t="shared" si="32"/>
        <v>2.3838304948422803E-2</v>
      </c>
      <c r="BT30" s="4" t="str">
        <f t="shared" si="33"/>
        <v>OK</v>
      </c>
      <c r="BU30" s="56">
        <f t="shared" si="34"/>
        <v>23.775662564231343</v>
      </c>
      <c r="BV30" s="54">
        <f t="shared" si="35"/>
        <v>4.7506479012275109E-2</v>
      </c>
      <c r="BW30" s="4" t="str">
        <f t="shared" si="36"/>
        <v>OK</v>
      </c>
      <c r="BX30" s="54">
        <f t="shared" si="37"/>
        <v>7.5133228989225443E-3</v>
      </c>
      <c r="BY30" s="4" t="str">
        <f t="shared" si="38"/>
        <v>OK</v>
      </c>
      <c r="DA30" s="29" t="s">
        <v>197</v>
      </c>
      <c r="DB30" s="29">
        <v>14</v>
      </c>
      <c r="DC30" s="29" t="s">
        <v>320</v>
      </c>
      <c r="DD30" s="30">
        <v>0</v>
      </c>
      <c r="DE30" s="24">
        <v>682</v>
      </c>
      <c r="DF30" s="24">
        <v>350</v>
      </c>
      <c r="DG30" s="24">
        <v>12</v>
      </c>
      <c r="DH30" s="24">
        <v>16</v>
      </c>
      <c r="DI30" s="24">
        <v>650</v>
      </c>
      <c r="DJ30" s="7">
        <v>712</v>
      </c>
      <c r="DK30" s="7">
        <v>350</v>
      </c>
      <c r="DL30" s="7">
        <v>22</v>
      </c>
      <c r="DM30" s="7">
        <v>6</v>
      </c>
      <c r="DN30" s="7">
        <v>24</v>
      </c>
      <c r="DO30" s="83" t="s">
        <v>402</v>
      </c>
      <c r="DP30" s="7" t="s">
        <v>316</v>
      </c>
      <c r="DQ30" s="7"/>
      <c r="DR30" s="7"/>
      <c r="DS30" s="7"/>
      <c r="DT30" s="29" t="s">
        <v>310</v>
      </c>
      <c r="DU30" s="60">
        <v>170.44292028276737</v>
      </c>
      <c r="DV30" s="60">
        <v>21.367695142423493</v>
      </c>
      <c r="DW30" s="25">
        <v>0.24204976638784792</v>
      </c>
      <c r="DX30" s="25">
        <v>0</v>
      </c>
      <c r="DY30" s="25">
        <v>0</v>
      </c>
      <c r="DZ30" s="25">
        <v>0</v>
      </c>
      <c r="EA30" s="56">
        <v>28.407153380461228</v>
      </c>
      <c r="EB30" s="56">
        <v>124.28129603951787</v>
      </c>
      <c r="EC30" s="4">
        <v>353</v>
      </c>
      <c r="ED30" s="44">
        <v>0.35207166016860586</v>
      </c>
      <c r="EE30" s="4" t="s">
        <v>243</v>
      </c>
      <c r="EF30" s="5">
        <v>3613.4</v>
      </c>
      <c r="EG30" s="44">
        <v>0</v>
      </c>
      <c r="EH30" s="4" t="s">
        <v>243</v>
      </c>
      <c r="EI30" s="53" t="s">
        <v>224</v>
      </c>
      <c r="EJ30" s="53">
        <v>215</v>
      </c>
      <c r="EK30" s="38">
        <v>169</v>
      </c>
      <c r="EL30" s="54">
        <v>9.5744185149669647E-2</v>
      </c>
      <c r="EM30" s="55">
        <v>0</v>
      </c>
      <c r="EN30" s="56">
        <v>0</v>
      </c>
      <c r="EO30" s="44">
        <v>0</v>
      </c>
      <c r="EP30" s="4" t="s">
        <v>243</v>
      </c>
      <c r="EQ30" s="56">
        <v>304.99199999999996</v>
      </c>
      <c r="ER30" s="56">
        <v>170.44292028276737</v>
      </c>
      <c r="ES30" s="44">
        <v>0.55884390502953318</v>
      </c>
      <c r="ET30" s="4" t="s">
        <v>243</v>
      </c>
      <c r="EU30" s="56">
        <v>85.221460141383687</v>
      </c>
      <c r="EV30" s="91">
        <v>0.17131732390397328</v>
      </c>
      <c r="EW30" s="4" t="s">
        <v>243</v>
      </c>
      <c r="EX30" s="91">
        <v>2.2082781548227674E-2</v>
      </c>
      <c r="EY30" s="4" t="s">
        <v>243</v>
      </c>
    </row>
    <row r="31" spans="1:181" ht="12.75" customHeight="1">
      <c r="A31" s="39">
        <v>500</v>
      </c>
      <c r="B31" s="42">
        <v>350</v>
      </c>
      <c r="C31" s="4">
        <v>4</v>
      </c>
      <c r="D31" s="4">
        <v>20</v>
      </c>
      <c r="E31" s="4">
        <v>20</v>
      </c>
      <c r="F31" s="43" t="s">
        <v>224</v>
      </c>
      <c r="H31" s="159"/>
      <c r="I31" s="128" t="str">
        <f>"- Cường độ tiêu chuẩn theo giới hạn bền:"</f>
        <v>- Cường độ tiêu chuẩn theo giới hạn bền:</v>
      </c>
      <c r="J31" s="128"/>
      <c r="K31" s="129"/>
      <c r="L31" s="131"/>
      <c r="M31" s="128"/>
      <c r="N31" s="2"/>
      <c r="O31" s="2"/>
      <c r="P31" s="2"/>
      <c r="Q31" s="27" t="s">
        <v>140</v>
      </c>
      <c r="R31" s="28">
        <f>VLOOKUP(R30,Data!$AZ$3:$BB$7,2,FALSE)</f>
        <v>410</v>
      </c>
      <c r="S31" s="121" t="s">
        <v>21</v>
      </c>
      <c r="AA31" s="29" t="s">
        <v>197</v>
      </c>
      <c r="AB31" s="29" t="s">
        <v>319</v>
      </c>
      <c r="AC31" s="29" t="s">
        <v>320</v>
      </c>
      <c r="AD31" s="30">
        <v>0</v>
      </c>
      <c r="AE31" s="24">
        <v>674</v>
      </c>
      <c r="AF31" s="24">
        <v>350</v>
      </c>
      <c r="AG31" s="24">
        <v>8</v>
      </c>
      <c r="AH31" s="24">
        <v>12</v>
      </c>
      <c r="AI31" s="24">
        <v>650</v>
      </c>
      <c r="AJ31" s="7">
        <f t="shared" si="10"/>
        <v>704</v>
      </c>
      <c r="AK31" s="7">
        <f t="shared" si="11"/>
        <v>350</v>
      </c>
      <c r="AL31" s="7">
        <f t="shared" si="12"/>
        <v>22</v>
      </c>
      <c r="AM31" s="7">
        <f t="shared" si="13"/>
        <v>6</v>
      </c>
      <c r="AN31" s="7">
        <f t="shared" si="14"/>
        <v>24</v>
      </c>
      <c r="AO31" s="83" t="str" cm="1">
        <f t="array" ref="AO31">_xll.Dce_Name_SectI(AE31,AE31,AF31,AG31,AH31,"x","-",$V$14)</f>
        <v>674x350x8x12</v>
      </c>
      <c r="AP31" s="7" t="str">
        <f t="shared" si="15"/>
        <v>704x350x22-6M24</v>
      </c>
      <c r="AQ31" s="7"/>
      <c r="AR31" s="7"/>
      <c r="AS31" s="7"/>
      <c r="AT31" s="29" t="s">
        <v>298</v>
      </c>
      <c r="AU31" s="60">
        <v>-112.93299629064046</v>
      </c>
      <c r="AV31" s="60">
        <v>4.5020817699702986</v>
      </c>
      <c r="AW31" s="25">
        <v>3.2576902521547196E-3</v>
      </c>
      <c r="AX31" s="25">
        <v>0</v>
      </c>
      <c r="AY31" s="25">
        <v>0</v>
      </c>
      <c r="AZ31" s="25">
        <v>0</v>
      </c>
      <c r="BA31" s="56">
        <f t="shared" si="16"/>
        <v>0</v>
      </c>
      <c r="BB31" s="56">
        <f t="shared" si="17"/>
        <v>0</v>
      </c>
      <c r="BC31" s="4">
        <f>HLOOKUP(AN31,Data!$BW$28:$CF$31,4,FALSE)</f>
        <v>353</v>
      </c>
      <c r="BD31" s="44">
        <f t="shared" si="18"/>
        <v>0</v>
      </c>
      <c r="BE31" s="4" t="str">
        <f t="shared" si="19"/>
        <v>OK</v>
      </c>
      <c r="BF31" s="5">
        <f t="shared" si="20"/>
        <v>3572.8</v>
      </c>
      <c r="BG31" s="44">
        <f t="shared" si="21"/>
        <v>3.1609101066569764E-2</v>
      </c>
      <c r="BH31" s="4" t="str">
        <f t="shared" si="22"/>
        <v>OK</v>
      </c>
      <c r="BI31" s="53" t="str">
        <f t="shared" si="23"/>
        <v>Y</v>
      </c>
      <c r="BJ31" s="53">
        <f t="shared" si="24"/>
        <v>215</v>
      </c>
      <c r="BK31" s="38">
        <f t="shared" si="25"/>
        <v>171</v>
      </c>
      <c r="BL31" s="54">
        <f>noisuy1chieu(BK31/BJ31,Data!$BW$39:$CG$39,Data!$BW$40:$CG$40)</f>
        <v>9.6581399440765381E-2</v>
      </c>
      <c r="BM31" s="55">
        <f t="shared" si="26"/>
        <v>2.0462116882137308E-3</v>
      </c>
      <c r="BN31" s="56">
        <f t="shared" si="27"/>
        <v>5.7114591869317435</v>
      </c>
      <c r="BO31" s="44">
        <f t="shared" si="28"/>
        <v>0.25961178122417017</v>
      </c>
      <c r="BP31" s="4" t="str">
        <f t="shared" si="29"/>
        <v>OK</v>
      </c>
      <c r="BQ31" s="56">
        <f t="shared" si="30"/>
        <v>304.99199999999996</v>
      </c>
      <c r="BR31" s="56">
        <f t="shared" si="31"/>
        <v>4.5020829485966471</v>
      </c>
      <c r="BS31" s="23">
        <f t="shared" si="32"/>
        <v>1.4761314882346579E-2</v>
      </c>
      <c r="BT31" s="4" t="str">
        <f t="shared" si="33"/>
        <v>OK</v>
      </c>
      <c r="BU31" s="56">
        <f t="shared" si="34"/>
        <v>56.46649814532023</v>
      </c>
      <c r="BV31" s="54">
        <f t="shared" si="35"/>
        <v>0.11282648808588738</v>
      </c>
      <c r="BW31" s="4" t="str">
        <f t="shared" si="36"/>
        <v>OK</v>
      </c>
      <c r="BX31" s="54">
        <f t="shared" si="37"/>
        <v>4.652450137025305E-3</v>
      </c>
      <c r="BY31" s="4" t="str">
        <f t="shared" si="38"/>
        <v>OK</v>
      </c>
      <c r="DA31" s="29" t="s">
        <v>197</v>
      </c>
      <c r="DB31" s="29">
        <v>18</v>
      </c>
      <c r="DC31" s="29" t="s">
        <v>320</v>
      </c>
      <c r="DD31" s="30">
        <v>0</v>
      </c>
      <c r="DE31" s="24">
        <v>682</v>
      </c>
      <c r="DF31" s="24">
        <v>350</v>
      </c>
      <c r="DG31" s="24">
        <v>12</v>
      </c>
      <c r="DH31" s="24">
        <v>16</v>
      </c>
      <c r="DI31" s="24">
        <v>650</v>
      </c>
      <c r="DJ31" s="7">
        <v>712</v>
      </c>
      <c r="DK31" s="7">
        <v>350</v>
      </c>
      <c r="DL31" s="7">
        <v>22</v>
      </c>
      <c r="DM31" s="7">
        <v>6</v>
      </c>
      <c r="DN31" s="7">
        <v>24</v>
      </c>
      <c r="DO31" s="83" t="s">
        <v>402</v>
      </c>
      <c r="DP31" s="7" t="s">
        <v>316</v>
      </c>
      <c r="DQ31" s="7"/>
      <c r="DR31" s="7"/>
      <c r="DS31" s="7"/>
      <c r="DT31" s="29" t="s">
        <v>312</v>
      </c>
      <c r="DU31" s="60">
        <v>130.07850577498721</v>
      </c>
      <c r="DV31" s="60">
        <v>102.09312081473098</v>
      </c>
      <c r="DW31" s="25">
        <v>5.8532249819143846E-3</v>
      </c>
      <c r="DX31" s="25">
        <v>0</v>
      </c>
      <c r="DY31" s="25">
        <v>0</v>
      </c>
      <c r="DZ31" s="25">
        <v>0</v>
      </c>
      <c r="EA31" s="56">
        <v>21.679750962497867</v>
      </c>
      <c r="EB31" s="56">
        <v>94.848910460928181</v>
      </c>
      <c r="EC31" s="4">
        <v>353</v>
      </c>
      <c r="ED31" s="44">
        <v>0.26869379733973991</v>
      </c>
      <c r="EE31" s="4" t="s">
        <v>243</v>
      </c>
      <c r="EF31" s="5">
        <v>3613.4</v>
      </c>
      <c r="EG31" s="44">
        <v>0</v>
      </c>
      <c r="EH31" s="4" t="s">
        <v>243</v>
      </c>
      <c r="EI31" s="53" t="s">
        <v>224</v>
      </c>
      <c r="EJ31" s="53">
        <v>215</v>
      </c>
      <c r="EK31" s="38">
        <v>169</v>
      </c>
      <c r="EL31" s="54">
        <v>9.5744185149669647E-2</v>
      </c>
      <c r="EM31" s="55">
        <v>0</v>
      </c>
      <c r="EN31" s="56">
        <v>0</v>
      </c>
      <c r="EO31" s="44">
        <v>0</v>
      </c>
      <c r="EP31" s="4" t="s">
        <v>243</v>
      </c>
      <c r="EQ31" s="56">
        <v>304.99199999999996</v>
      </c>
      <c r="ER31" s="56">
        <v>130.07850577498721</v>
      </c>
      <c r="ES31" s="44">
        <v>0.42649809101546016</v>
      </c>
      <c r="ET31" s="4" t="s">
        <v>243</v>
      </c>
      <c r="EU31" s="56">
        <v>65.039252887493603</v>
      </c>
      <c r="EV31" s="91">
        <v>0.13074583250408808</v>
      </c>
      <c r="EW31" s="4" t="s">
        <v>243</v>
      </c>
      <c r="EX31" s="91">
        <v>0.10550297720581203</v>
      </c>
      <c r="EY31" s="4" t="s">
        <v>243</v>
      </c>
    </row>
    <row r="32" spans="1:181" ht="12.75" customHeight="1">
      <c r="A32" s="39">
        <v>600</v>
      </c>
      <c r="B32" s="42">
        <v>400</v>
      </c>
      <c r="C32" s="4">
        <v>4</v>
      </c>
      <c r="D32" s="4">
        <v>20</v>
      </c>
      <c r="E32" s="4">
        <v>20</v>
      </c>
      <c r="F32" s="43" t="s">
        <v>224</v>
      </c>
      <c r="H32" s="159"/>
      <c r="I32" s="128" t="str">
        <f>"- Cường độ tính toán theo kim loại đường hàn:"</f>
        <v>- Cường độ tính toán theo kim loại đường hàn:</v>
      </c>
      <c r="J32" s="128"/>
      <c r="K32" s="129"/>
      <c r="L32" s="131"/>
      <c r="M32" s="128"/>
      <c r="N32" s="2"/>
      <c r="O32" s="12" t="s">
        <v>146</v>
      </c>
      <c r="P32" s="26">
        <v>0.7</v>
      </c>
      <c r="Q32" s="27" t="s">
        <v>141</v>
      </c>
      <c r="R32" s="28">
        <f>VLOOKUP(R30,Data!$AZ$3:$BB$7,3,FALSE)</f>
        <v>180</v>
      </c>
      <c r="S32" s="121" t="s">
        <v>21</v>
      </c>
      <c r="AA32" s="29" t="s">
        <v>197</v>
      </c>
      <c r="AB32" s="29" t="s">
        <v>319</v>
      </c>
      <c r="AC32" s="29" t="s">
        <v>320</v>
      </c>
      <c r="AD32" s="30">
        <v>0</v>
      </c>
      <c r="AE32" s="24">
        <v>674</v>
      </c>
      <c r="AF32" s="24">
        <v>350</v>
      </c>
      <c r="AG32" s="24">
        <v>8</v>
      </c>
      <c r="AH32" s="24">
        <v>12</v>
      </c>
      <c r="AI32" s="24">
        <v>650</v>
      </c>
      <c r="AJ32" s="7">
        <f t="shared" si="10"/>
        <v>704</v>
      </c>
      <c r="AK32" s="7">
        <f t="shared" si="11"/>
        <v>350</v>
      </c>
      <c r="AL32" s="7">
        <f t="shared" si="12"/>
        <v>22</v>
      </c>
      <c r="AM32" s="7">
        <f t="shared" si="13"/>
        <v>6</v>
      </c>
      <c r="AN32" s="7">
        <f t="shared" si="14"/>
        <v>24</v>
      </c>
      <c r="AO32" s="83" t="str" cm="1">
        <f t="array" ref="AO32">_xll.Dce_Name_SectI(AE32,AE32,AF32,AG32,AH32,"x","-",$V$14)</f>
        <v>674x350x8x12</v>
      </c>
      <c r="AP32" s="7" t="str">
        <f t="shared" si="15"/>
        <v>704x350x22-6M24</v>
      </c>
      <c r="AQ32" s="7"/>
      <c r="AR32" s="7"/>
      <c r="AS32" s="7"/>
      <c r="AT32" s="29" t="s">
        <v>299</v>
      </c>
      <c r="AU32" s="60">
        <v>-121.88723654346768</v>
      </c>
      <c r="AV32" s="60">
        <v>1.9079385110676359</v>
      </c>
      <c r="AW32" s="25">
        <v>3.158365171393721E-3</v>
      </c>
      <c r="AX32" s="25">
        <v>0</v>
      </c>
      <c r="AY32" s="25">
        <v>0</v>
      </c>
      <c r="AZ32" s="25">
        <v>0</v>
      </c>
      <c r="BA32" s="56">
        <f t="shared" si="16"/>
        <v>0</v>
      </c>
      <c r="BB32" s="56">
        <f t="shared" si="17"/>
        <v>0</v>
      </c>
      <c r="BC32" s="4">
        <f>HLOOKUP(AN32,Data!$BW$28:$CF$31,4,FALSE)</f>
        <v>353</v>
      </c>
      <c r="BD32" s="44">
        <f t="shared" si="18"/>
        <v>0</v>
      </c>
      <c r="BE32" s="4" t="str">
        <f t="shared" si="19"/>
        <v>OK</v>
      </c>
      <c r="BF32" s="5">
        <f t="shared" si="20"/>
        <v>3572.8</v>
      </c>
      <c r="BG32" s="44">
        <f t="shared" si="21"/>
        <v>3.4115325947007301E-2</v>
      </c>
      <c r="BH32" s="4" t="str">
        <f t="shared" si="22"/>
        <v>OK</v>
      </c>
      <c r="BI32" s="53" t="str">
        <f t="shared" si="23"/>
        <v>Y</v>
      </c>
      <c r="BJ32" s="53">
        <f t="shared" si="24"/>
        <v>215</v>
      </c>
      <c r="BK32" s="38">
        <f t="shared" si="25"/>
        <v>171</v>
      </c>
      <c r="BL32" s="54">
        <f>noisuy1chieu(BK32/BJ32,Data!$BW$39:$CG$39,Data!$BW$40:$CG$40)</f>
        <v>9.6581399440765381E-2</v>
      </c>
      <c r="BM32" s="55">
        <f t="shared" si="26"/>
        <v>2.2084518807722929E-3</v>
      </c>
      <c r="BN32" s="56">
        <f t="shared" si="27"/>
        <v>5.9335658668603219</v>
      </c>
      <c r="BO32" s="44">
        <f t="shared" si="28"/>
        <v>0.26970753940274189</v>
      </c>
      <c r="BP32" s="4" t="str">
        <f t="shared" si="29"/>
        <v>OK</v>
      </c>
      <c r="BQ32" s="56">
        <f t="shared" si="30"/>
        <v>304.99199999999996</v>
      </c>
      <c r="BR32" s="56">
        <f t="shared" si="31"/>
        <v>1.907941125214702</v>
      </c>
      <c r="BS32" s="23">
        <f t="shared" si="32"/>
        <v>6.2557087569992077E-3</v>
      </c>
      <c r="BT32" s="4" t="str">
        <f t="shared" si="33"/>
        <v>OK</v>
      </c>
      <c r="BU32" s="56">
        <f t="shared" si="34"/>
        <v>60.94361827173384</v>
      </c>
      <c r="BV32" s="54">
        <f t="shared" si="35"/>
        <v>0.1217722835078363</v>
      </c>
      <c r="BW32" s="4" t="str">
        <f t="shared" si="36"/>
        <v>OK</v>
      </c>
      <c r="BX32" s="54">
        <f t="shared" si="37"/>
        <v>1.9716653493042145E-3</v>
      </c>
      <c r="BY32" s="4" t="str">
        <f t="shared" si="38"/>
        <v>OK</v>
      </c>
      <c r="DA32" s="29" t="s">
        <v>197</v>
      </c>
      <c r="DB32" s="29">
        <v>19</v>
      </c>
      <c r="DC32" s="29" t="s">
        <v>320</v>
      </c>
      <c r="DD32" s="30">
        <v>0</v>
      </c>
      <c r="DE32" s="24">
        <v>682</v>
      </c>
      <c r="DF32" s="24">
        <v>350</v>
      </c>
      <c r="DG32" s="24">
        <v>12</v>
      </c>
      <c r="DH32" s="24">
        <v>16</v>
      </c>
      <c r="DI32" s="24">
        <v>650</v>
      </c>
      <c r="DJ32" s="7">
        <v>712</v>
      </c>
      <c r="DK32" s="7">
        <v>350</v>
      </c>
      <c r="DL32" s="7">
        <v>22</v>
      </c>
      <c r="DM32" s="7">
        <v>6</v>
      </c>
      <c r="DN32" s="7">
        <v>24</v>
      </c>
      <c r="DO32" s="83" t="s">
        <v>402</v>
      </c>
      <c r="DP32" s="7" t="s">
        <v>316</v>
      </c>
      <c r="DQ32" s="7"/>
      <c r="DR32" s="7"/>
      <c r="DS32" s="7"/>
      <c r="DT32" s="29" t="s">
        <v>308</v>
      </c>
      <c r="DU32" s="60">
        <v>148.30018789365954</v>
      </c>
      <c r="DV32" s="60">
        <v>17.38090568439581</v>
      </c>
      <c r="DW32" s="25">
        <v>0.15062308132513769</v>
      </c>
      <c r="DX32" s="25">
        <v>0</v>
      </c>
      <c r="DY32" s="25">
        <v>0</v>
      </c>
      <c r="DZ32" s="25">
        <v>0</v>
      </c>
      <c r="EA32" s="56">
        <v>24.716697982276589</v>
      </c>
      <c r="EB32" s="56">
        <v>108.13555367246008</v>
      </c>
      <c r="EC32" s="4">
        <v>353</v>
      </c>
      <c r="ED32" s="44">
        <v>0.30633301323643081</v>
      </c>
      <c r="EE32" s="4" t="s">
        <v>243</v>
      </c>
      <c r="EF32" s="5">
        <v>3613.4</v>
      </c>
      <c r="EG32" s="44">
        <v>0</v>
      </c>
      <c r="EH32" s="4" t="s">
        <v>243</v>
      </c>
      <c r="EI32" s="53" t="s">
        <v>224</v>
      </c>
      <c r="EJ32" s="53">
        <v>215</v>
      </c>
      <c r="EK32" s="38">
        <v>169</v>
      </c>
      <c r="EL32" s="54">
        <v>9.5744185149669647E-2</v>
      </c>
      <c r="EM32" s="55">
        <v>0</v>
      </c>
      <c r="EN32" s="56">
        <v>0</v>
      </c>
      <c r="EO32" s="44">
        <v>0</v>
      </c>
      <c r="EP32" s="4" t="s">
        <v>243</v>
      </c>
      <c r="EQ32" s="56">
        <v>304.99199999999996</v>
      </c>
      <c r="ER32" s="56">
        <v>148.30018789365954</v>
      </c>
      <c r="ES32" s="44">
        <v>0.48624287815306488</v>
      </c>
      <c r="ET32" s="4" t="s">
        <v>243</v>
      </c>
      <c r="EU32" s="56">
        <v>74.15009394682977</v>
      </c>
      <c r="EV32" s="91">
        <v>0.14906099521322788</v>
      </c>
      <c r="EW32" s="4" t="s">
        <v>243</v>
      </c>
      <c r="EX32" s="91">
        <v>1.7962093173999338E-2</v>
      </c>
      <c r="EY32" s="4" t="s">
        <v>243</v>
      </c>
    </row>
    <row r="33" spans="1:155" ht="12.75" customHeight="1">
      <c r="A33" s="39">
        <v>700</v>
      </c>
      <c r="B33" s="42">
        <v>450</v>
      </c>
      <c r="C33" s="4">
        <v>4</v>
      </c>
      <c r="D33" s="4">
        <v>24</v>
      </c>
      <c r="E33" s="4">
        <v>20</v>
      </c>
      <c r="F33" s="43" t="s">
        <v>224</v>
      </c>
      <c r="H33" s="159"/>
      <c r="I33" s="128" t="str">
        <f>"- Cường độ tính toán theo kim loại biên nóng chảy:"</f>
        <v>- Cường độ tính toán theo kim loại biên nóng chảy:</v>
      </c>
      <c r="J33" s="128"/>
      <c r="K33" s="129"/>
      <c r="L33" s="131"/>
      <c r="M33" s="128"/>
      <c r="N33" s="2"/>
      <c r="O33" s="12" t="s">
        <v>147</v>
      </c>
      <c r="P33" s="134">
        <v>1</v>
      </c>
      <c r="Q33" s="27" t="s">
        <v>144</v>
      </c>
      <c r="R33" s="28">
        <f>0.45*R26</f>
        <v>229.5</v>
      </c>
      <c r="S33" s="121" t="s">
        <v>21</v>
      </c>
      <c r="AA33" s="29" t="s">
        <v>197</v>
      </c>
      <c r="AB33" s="29" t="s">
        <v>319</v>
      </c>
      <c r="AC33" s="29" t="s">
        <v>320</v>
      </c>
      <c r="AD33" s="30">
        <v>0</v>
      </c>
      <c r="AE33" s="24">
        <v>674</v>
      </c>
      <c r="AF33" s="24">
        <v>350</v>
      </c>
      <c r="AG33" s="24">
        <v>8</v>
      </c>
      <c r="AH33" s="24">
        <v>12</v>
      </c>
      <c r="AI33" s="24">
        <v>650</v>
      </c>
      <c r="AJ33" s="7">
        <f t="shared" si="10"/>
        <v>704</v>
      </c>
      <c r="AK33" s="7">
        <f t="shared" si="11"/>
        <v>350</v>
      </c>
      <c r="AL33" s="7">
        <f t="shared" si="12"/>
        <v>22</v>
      </c>
      <c r="AM33" s="7">
        <f t="shared" si="13"/>
        <v>6</v>
      </c>
      <c r="AN33" s="7">
        <f t="shared" si="14"/>
        <v>24</v>
      </c>
      <c r="AO33" s="83" t="str" cm="1">
        <f t="array" ref="AO33">_xll.Dce_Name_SectI(AE33,AE33,AF33,AG33,AH33,"x","-",$V$14)</f>
        <v>674x350x8x12</v>
      </c>
      <c r="AP33" s="7" t="str">
        <f t="shared" si="15"/>
        <v>704x350x22-6M24</v>
      </c>
      <c r="AQ33" s="7"/>
      <c r="AR33" s="7"/>
      <c r="AS33" s="7"/>
      <c r="AT33" s="29" t="s">
        <v>300</v>
      </c>
      <c r="AU33" s="60">
        <v>35.520181041272124</v>
      </c>
      <c r="AV33" s="60">
        <v>9.5107407198178251</v>
      </c>
      <c r="AW33" s="25">
        <v>5.3370196538457479</v>
      </c>
      <c r="AX33" s="25">
        <v>0</v>
      </c>
      <c r="AY33" s="25">
        <v>0</v>
      </c>
      <c r="AZ33" s="25">
        <v>0</v>
      </c>
      <c r="BA33" s="56">
        <f t="shared" si="16"/>
        <v>5.9200301735453538</v>
      </c>
      <c r="BB33" s="56">
        <f t="shared" si="17"/>
        <v>25.900132009260922</v>
      </c>
      <c r="BC33" s="4">
        <f>HLOOKUP(AN33,Data!$BW$28:$CF$31,4,FALSE)</f>
        <v>353</v>
      </c>
      <c r="BD33" s="44">
        <f t="shared" si="18"/>
        <v>7.3371478779775984E-2</v>
      </c>
      <c r="BE33" s="4" t="str">
        <f t="shared" si="19"/>
        <v>OK</v>
      </c>
      <c r="BF33" s="5">
        <f t="shared" si="20"/>
        <v>3572.8</v>
      </c>
      <c r="BG33" s="44">
        <f t="shared" si="21"/>
        <v>0</v>
      </c>
      <c r="BH33" s="4" t="str">
        <f t="shared" si="22"/>
        <v>OK</v>
      </c>
      <c r="BI33" s="53" t="str">
        <f t="shared" si="23"/>
        <v>Y</v>
      </c>
      <c r="BJ33" s="53">
        <f t="shared" si="24"/>
        <v>215</v>
      </c>
      <c r="BK33" s="38">
        <f t="shared" si="25"/>
        <v>171</v>
      </c>
      <c r="BL33" s="54">
        <f>noisuy1chieu(BK33/BJ33,Data!$BW$39:$CG$39,Data!$BW$40:$CG$40)</f>
        <v>9.6581399440765381E-2</v>
      </c>
      <c r="BM33" s="55">
        <f t="shared" si="26"/>
        <v>0</v>
      </c>
      <c r="BN33" s="56">
        <f t="shared" si="27"/>
        <v>0</v>
      </c>
      <c r="BO33" s="44">
        <f t="shared" si="28"/>
        <v>0</v>
      </c>
      <c r="BP33" s="4" t="str">
        <f t="shared" si="29"/>
        <v>OK</v>
      </c>
      <c r="BQ33" s="56">
        <f t="shared" si="30"/>
        <v>304.99199999999996</v>
      </c>
      <c r="BR33" s="56">
        <f t="shared" si="31"/>
        <v>35.520181041272124</v>
      </c>
      <c r="BS33" s="23">
        <f t="shared" si="32"/>
        <v>0.11646266472980317</v>
      </c>
      <c r="BT33" s="4" t="str">
        <f t="shared" si="33"/>
        <v>OK</v>
      </c>
      <c r="BU33" s="56">
        <f t="shared" si="34"/>
        <v>17.760090520636062</v>
      </c>
      <c r="BV33" s="54">
        <f t="shared" si="35"/>
        <v>3.5486681613828674E-2</v>
      </c>
      <c r="BW33" s="4" t="str">
        <f t="shared" si="36"/>
        <v>OK</v>
      </c>
      <c r="BX33" s="54">
        <f t="shared" si="37"/>
        <v>1.1270118741666356E-2</v>
      </c>
      <c r="BY33" s="4" t="str">
        <f t="shared" si="38"/>
        <v>OK</v>
      </c>
      <c r="DA33" s="29" t="s">
        <v>197</v>
      </c>
      <c r="DB33" s="29">
        <v>23</v>
      </c>
      <c r="DC33" s="29" t="s">
        <v>320</v>
      </c>
      <c r="DD33" s="30">
        <v>0</v>
      </c>
      <c r="DE33" s="24">
        <v>682</v>
      </c>
      <c r="DF33" s="24">
        <v>350</v>
      </c>
      <c r="DG33" s="24">
        <v>12</v>
      </c>
      <c r="DH33" s="24">
        <v>16</v>
      </c>
      <c r="DI33" s="24">
        <v>650</v>
      </c>
      <c r="DJ33" s="7">
        <v>712</v>
      </c>
      <c r="DK33" s="7">
        <v>350</v>
      </c>
      <c r="DL33" s="7">
        <v>22</v>
      </c>
      <c r="DM33" s="7">
        <v>6</v>
      </c>
      <c r="DN33" s="7">
        <v>24</v>
      </c>
      <c r="DO33" s="83" t="s">
        <v>402</v>
      </c>
      <c r="DP33" s="7" t="s">
        <v>316</v>
      </c>
      <c r="DQ33" s="7"/>
      <c r="DR33" s="7"/>
      <c r="DS33" s="7"/>
      <c r="DT33" s="29" t="s">
        <v>308</v>
      </c>
      <c r="DU33" s="60">
        <v>167.28817825437233</v>
      </c>
      <c r="DV33" s="60">
        <v>24.039044847994234</v>
      </c>
      <c r="DW33" s="25">
        <v>1.78860102839003E-2</v>
      </c>
      <c r="DX33" s="25">
        <v>0</v>
      </c>
      <c r="DY33" s="25">
        <v>0</v>
      </c>
      <c r="DZ33" s="25">
        <v>0</v>
      </c>
      <c r="EA33" s="56">
        <v>27.881363042395389</v>
      </c>
      <c r="EB33" s="56">
        <v>121.98096331047984</v>
      </c>
      <c r="EC33" s="4">
        <v>353</v>
      </c>
      <c r="ED33" s="44">
        <v>0.34555513685688338</v>
      </c>
      <c r="EE33" s="4" t="s">
        <v>243</v>
      </c>
      <c r="EF33" s="5">
        <v>3613.4</v>
      </c>
      <c r="EG33" s="44">
        <v>0</v>
      </c>
      <c r="EH33" s="4" t="s">
        <v>243</v>
      </c>
      <c r="EI33" s="53" t="s">
        <v>224</v>
      </c>
      <c r="EJ33" s="53">
        <v>215</v>
      </c>
      <c r="EK33" s="38">
        <v>169</v>
      </c>
      <c r="EL33" s="54">
        <v>9.5744185149669647E-2</v>
      </c>
      <c r="EM33" s="55">
        <v>0</v>
      </c>
      <c r="EN33" s="56">
        <v>0</v>
      </c>
      <c r="EO33" s="44">
        <v>0</v>
      </c>
      <c r="EP33" s="4" t="s">
        <v>243</v>
      </c>
      <c r="EQ33" s="56">
        <v>304.99199999999996</v>
      </c>
      <c r="ER33" s="56">
        <v>167.28817825437233</v>
      </c>
      <c r="ES33" s="44">
        <v>0.54850021723314824</v>
      </c>
      <c r="ET33" s="4" t="s">
        <v>243</v>
      </c>
      <c r="EU33" s="56">
        <v>83.644089127186163</v>
      </c>
      <c r="EV33" s="91">
        <v>0.16814639746704413</v>
      </c>
      <c r="EW33" s="4" t="s">
        <v>243</v>
      </c>
      <c r="EX33" s="91">
        <v>2.4841943103036768E-2</v>
      </c>
      <c r="EY33" s="4" t="s">
        <v>243</v>
      </c>
    </row>
    <row r="34" spans="1:155" ht="12.75" customHeight="1">
      <c r="A34" s="39">
        <v>800</v>
      </c>
      <c r="B34" s="42">
        <v>500</v>
      </c>
      <c r="C34" s="4">
        <v>4</v>
      </c>
      <c r="D34" s="4">
        <v>24</v>
      </c>
      <c r="E34" s="4">
        <v>20</v>
      </c>
      <c r="F34" s="43" t="s">
        <v>224</v>
      </c>
      <c r="H34" s="159"/>
      <c r="I34" s="128" t="str">
        <f>"- Hệ số điều kiện làm việc :"</f>
        <v>- Hệ số điều kiện làm việc :</v>
      </c>
      <c r="J34" s="128"/>
      <c r="K34" s="129"/>
      <c r="L34" s="131"/>
      <c r="M34" s="128"/>
      <c r="N34" s="2"/>
      <c r="O34" s="2"/>
      <c r="P34" s="2"/>
      <c r="Q34" s="12" t="s">
        <v>133</v>
      </c>
      <c r="R34" s="26">
        <v>1</v>
      </c>
      <c r="S34" s="121"/>
      <c r="T34" s="117"/>
      <c r="AA34" s="29" t="s">
        <v>197</v>
      </c>
      <c r="AB34" s="29" t="s">
        <v>319</v>
      </c>
      <c r="AC34" s="29" t="s">
        <v>320</v>
      </c>
      <c r="AD34" s="30">
        <v>0</v>
      </c>
      <c r="AE34" s="24">
        <v>674</v>
      </c>
      <c r="AF34" s="24">
        <v>350</v>
      </c>
      <c r="AG34" s="24">
        <v>8</v>
      </c>
      <c r="AH34" s="24">
        <v>12</v>
      </c>
      <c r="AI34" s="24">
        <v>650</v>
      </c>
      <c r="AJ34" s="7">
        <f t="shared" si="10"/>
        <v>704</v>
      </c>
      <c r="AK34" s="7">
        <f t="shared" si="11"/>
        <v>350</v>
      </c>
      <c r="AL34" s="7">
        <f t="shared" si="12"/>
        <v>22</v>
      </c>
      <c r="AM34" s="7">
        <f t="shared" si="13"/>
        <v>6</v>
      </c>
      <c r="AN34" s="7">
        <f t="shared" si="14"/>
        <v>24</v>
      </c>
      <c r="AO34" s="83" t="str" cm="1">
        <f t="array" ref="AO34">_xll.Dce_Name_SectI(AE34,AE34,AF34,AG34,AH34,"x","-",$V$14)</f>
        <v>674x350x8x12</v>
      </c>
      <c r="AP34" s="7" t="str">
        <f t="shared" si="15"/>
        <v>704x350x22-6M24</v>
      </c>
      <c r="AQ34" s="7"/>
      <c r="AR34" s="7"/>
      <c r="AS34" s="7"/>
      <c r="AT34" s="29" t="s">
        <v>301</v>
      </c>
      <c r="AU34" s="60">
        <v>13.440538950126143</v>
      </c>
      <c r="AV34" s="60">
        <v>4.2771029643569252</v>
      </c>
      <c r="AW34" s="25">
        <v>9.708377692223026</v>
      </c>
      <c r="AX34" s="25">
        <v>0</v>
      </c>
      <c r="AY34" s="25">
        <v>0</v>
      </c>
      <c r="AZ34" s="25">
        <v>0</v>
      </c>
      <c r="BA34" s="56">
        <f t="shared" si="16"/>
        <v>2.2400898250210237</v>
      </c>
      <c r="BB34" s="56">
        <f t="shared" si="17"/>
        <v>9.8003929844669795</v>
      </c>
      <c r="BC34" s="4">
        <f>HLOOKUP(AN34,Data!$BW$28:$CF$31,4,FALSE)</f>
        <v>353</v>
      </c>
      <c r="BD34" s="44">
        <f t="shared" si="18"/>
        <v>2.7763152930501359E-2</v>
      </c>
      <c r="BE34" s="4" t="str">
        <f t="shared" si="19"/>
        <v>OK</v>
      </c>
      <c r="BF34" s="5">
        <f t="shared" si="20"/>
        <v>3572.8</v>
      </c>
      <c r="BG34" s="44">
        <f t="shared" si="21"/>
        <v>0</v>
      </c>
      <c r="BH34" s="4" t="str">
        <f t="shared" si="22"/>
        <v>OK</v>
      </c>
      <c r="BI34" s="53" t="str">
        <f t="shared" si="23"/>
        <v>Y</v>
      </c>
      <c r="BJ34" s="53">
        <f t="shared" si="24"/>
        <v>215</v>
      </c>
      <c r="BK34" s="38">
        <f t="shared" si="25"/>
        <v>171</v>
      </c>
      <c r="BL34" s="54">
        <f>noisuy1chieu(BK34/BJ34,Data!$BW$39:$CG$39,Data!$BW$40:$CG$40)</f>
        <v>9.6581399440765381E-2</v>
      </c>
      <c r="BM34" s="55">
        <f t="shared" si="26"/>
        <v>0</v>
      </c>
      <c r="BN34" s="56">
        <f t="shared" si="27"/>
        <v>0</v>
      </c>
      <c r="BO34" s="44">
        <f t="shared" si="28"/>
        <v>0</v>
      </c>
      <c r="BP34" s="4" t="str">
        <f t="shared" si="29"/>
        <v>OK</v>
      </c>
      <c r="BQ34" s="56">
        <f t="shared" si="30"/>
        <v>304.99199999999996</v>
      </c>
      <c r="BR34" s="56">
        <f t="shared" si="31"/>
        <v>13.440538950126143</v>
      </c>
      <c r="BS34" s="23">
        <f t="shared" si="32"/>
        <v>4.4068496715081527E-2</v>
      </c>
      <c r="BT34" s="4" t="str">
        <f t="shared" si="33"/>
        <v>OK</v>
      </c>
      <c r="BU34" s="56">
        <f t="shared" si="34"/>
        <v>6.7202694750630716</v>
      </c>
      <c r="BV34" s="54">
        <f t="shared" si="35"/>
        <v>1.3427863047409391E-2</v>
      </c>
      <c r="BW34" s="4" t="str">
        <f t="shared" si="36"/>
        <v>OK</v>
      </c>
      <c r="BX34" s="54">
        <f t="shared" si="37"/>
        <v>1.0963107351245666E-2</v>
      </c>
      <c r="BY34" s="4" t="str">
        <f t="shared" si="38"/>
        <v>OK</v>
      </c>
      <c r="DA34" s="29" t="s">
        <v>197</v>
      </c>
      <c r="DB34" s="29">
        <v>24</v>
      </c>
      <c r="DC34" s="29" t="s">
        <v>320</v>
      </c>
      <c r="DD34" s="30">
        <v>0</v>
      </c>
      <c r="DE34" s="24">
        <v>682</v>
      </c>
      <c r="DF34" s="24">
        <v>350</v>
      </c>
      <c r="DG34" s="24">
        <v>12</v>
      </c>
      <c r="DH34" s="24">
        <v>16</v>
      </c>
      <c r="DI34" s="24">
        <v>650</v>
      </c>
      <c r="DJ34" s="7">
        <v>712</v>
      </c>
      <c r="DK34" s="7">
        <v>350</v>
      </c>
      <c r="DL34" s="7">
        <v>22</v>
      </c>
      <c r="DM34" s="7">
        <v>6</v>
      </c>
      <c r="DN34" s="7">
        <v>24</v>
      </c>
      <c r="DO34" s="83" t="s">
        <v>402</v>
      </c>
      <c r="DP34" s="7" t="s">
        <v>316</v>
      </c>
      <c r="DQ34" s="7"/>
      <c r="DR34" s="7"/>
      <c r="DS34" s="7"/>
      <c r="DT34" s="29" t="s">
        <v>310</v>
      </c>
      <c r="DU34" s="60">
        <v>159.20105627709688</v>
      </c>
      <c r="DV34" s="60">
        <v>28.914015675344192</v>
      </c>
      <c r="DW34" s="25">
        <v>2.8554698442918802E-2</v>
      </c>
      <c r="DX34" s="25">
        <v>0</v>
      </c>
      <c r="DY34" s="25">
        <v>0</v>
      </c>
      <c r="DZ34" s="25">
        <v>0</v>
      </c>
      <c r="EA34" s="56">
        <v>26.533509379516147</v>
      </c>
      <c r="EB34" s="56">
        <v>116.08410353538314</v>
      </c>
      <c r="EC34" s="4">
        <v>353</v>
      </c>
      <c r="ED34" s="44">
        <v>0.32885015165830916</v>
      </c>
      <c r="EE34" s="4" t="s">
        <v>243</v>
      </c>
      <c r="EF34" s="5">
        <v>3613.4</v>
      </c>
      <c r="EG34" s="44">
        <v>0</v>
      </c>
      <c r="EH34" s="4" t="s">
        <v>243</v>
      </c>
      <c r="EI34" s="53" t="s">
        <v>224</v>
      </c>
      <c r="EJ34" s="53">
        <v>215</v>
      </c>
      <c r="EK34" s="38">
        <v>169</v>
      </c>
      <c r="EL34" s="54">
        <v>9.5744185149669647E-2</v>
      </c>
      <c r="EM34" s="55">
        <v>0</v>
      </c>
      <c r="EN34" s="56">
        <v>0</v>
      </c>
      <c r="EO34" s="44">
        <v>0</v>
      </c>
      <c r="EP34" s="4" t="s">
        <v>243</v>
      </c>
      <c r="EQ34" s="56">
        <v>304.99199999999996</v>
      </c>
      <c r="ER34" s="56">
        <v>159.20105627709688</v>
      </c>
      <c r="ES34" s="44">
        <v>0.52198436771160195</v>
      </c>
      <c r="ET34" s="4" t="s">
        <v>243</v>
      </c>
      <c r="EU34" s="56">
        <v>79.600528138548441</v>
      </c>
      <c r="EV34" s="91">
        <v>0.16001778706226269</v>
      </c>
      <c r="EW34" s="4" t="s">
        <v>243</v>
      </c>
      <c r="EX34" s="91">
        <v>2.9879743071329366E-2</v>
      </c>
      <c r="EY34" s="4" t="s">
        <v>243</v>
      </c>
    </row>
    <row r="35" spans="1:155" ht="12.75" customHeight="1">
      <c r="A35" s="39">
        <v>900</v>
      </c>
      <c r="B35" s="42">
        <v>600</v>
      </c>
      <c r="C35" s="4">
        <v>4</v>
      </c>
      <c r="D35" s="4">
        <v>24</v>
      </c>
      <c r="E35" s="4">
        <v>20</v>
      </c>
      <c r="F35" s="43" t="s">
        <v>224</v>
      </c>
      <c r="H35" s="159"/>
      <c r="I35" s="128" t="str">
        <f>"- Cường độ tính toán của đường hàn:"</f>
        <v>- Cường độ tính toán của đường hàn:</v>
      </c>
      <c r="J35" s="128"/>
      <c r="K35" s="129"/>
      <c r="L35" s="131"/>
      <c r="M35" s="128"/>
      <c r="N35" s="2"/>
      <c r="O35" s="12"/>
      <c r="P35" s="26"/>
      <c r="Q35" s="27" t="s">
        <v>156</v>
      </c>
      <c r="R35" s="28">
        <f>MIN(P32*R32,P33*R33)*R34</f>
        <v>125.99999999999999</v>
      </c>
      <c r="S35" s="121" t="s">
        <v>21</v>
      </c>
      <c r="AA35" s="29" t="s">
        <v>197</v>
      </c>
      <c r="AB35" s="29" t="s">
        <v>319</v>
      </c>
      <c r="AC35" s="29" t="s">
        <v>320</v>
      </c>
      <c r="AD35" s="30">
        <v>0</v>
      </c>
      <c r="AE35" s="24">
        <v>674</v>
      </c>
      <c r="AF35" s="24">
        <v>350</v>
      </c>
      <c r="AG35" s="24">
        <v>8</v>
      </c>
      <c r="AH35" s="24">
        <v>12</v>
      </c>
      <c r="AI35" s="24">
        <v>650</v>
      </c>
      <c r="AJ35" s="7">
        <f t="shared" si="10"/>
        <v>704</v>
      </c>
      <c r="AK35" s="7">
        <f t="shared" si="11"/>
        <v>350</v>
      </c>
      <c r="AL35" s="7">
        <f t="shared" si="12"/>
        <v>22</v>
      </c>
      <c r="AM35" s="7">
        <f t="shared" si="13"/>
        <v>6</v>
      </c>
      <c r="AN35" s="7">
        <f t="shared" si="14"/>
        <v>24</v>
      </c>
      <c r="AO35" s="83" t="str" cm="1">
        <f t="array" ref="AO35">_xll.Dce_Name_SectI(AE35,AE35,AF35,AG35,AH35,"x","-",$V$14)</f>
        <v>674x350x8x12</v>
      </c>
      <c r="AP35" s="7" t="str">
        <f t="shared" si="15"/>
        <v>704x350x22-6M24</v>
      </c>
      <c r="AQ35" s="7"/>
      <c r="AR35" s="7"/>
      <c r="AS35" s="7"/>
      <c r="AT35" s="29" t="s">
        <v>302</v>
      </c>
      <c r="AU35" s="60">
        <v>-131.35233331590305</v>
      </c>
      <c r="AV35" s="60">
        <v>8.7802596330374598</v>
      </c>
      <c r="AW35" s="25">
        <v>7.2762010022042833</v>
      </c>
      <c r="AX35" s="25">
        <v>0</v>
      </c>
      <c r="AY35" s="25">
        <v>0</v>
      </c>
      <c r="AZ35" s="25">
        <v>0</v>
      </c>
      <c r="BA35" s="56">
        <f t="shared" si="16"/>
        <v>0</v>
      </c>
      <c r="BB35" s="56">
        <f t="shared" si="17"/>
        <v>0</v>
      </c>
      <c r="BC35" s="4">
        <f>HLOOKUP(AN35,Data!$BW$28:$CF$31,4,FALSE)</f>
        <v>353</v>
      </c>
      <c r="BD35" s="44">
        <f t="shared" si="18"/>
        <v>0</v>
      </c>
      <c r="BE35" s="4" t="str">
        <f t="shared" si="19"/>
        <v>OK</v>
      </c>
      <c r="BF35" s="5">
        <f t="shared" si="20"/>
        <v>3572.8</v>
      </c>
      <c r="BG35" s="44">
        <f t="shared" si="21"/>
        <v>3.6764535746726112E-2</v>
      </c>
      <c r="BH35" s="4" t="str">
        <f t="shared" si="22"/>
        <v>OK</v>
      </c>
      <c r="BI35" s="53" t="str">
        <f t="shared" si="23"/>
        <v>Y</v>
      </c>
      <c r="BJ35" s="53">
        <f t="shared" si="24"/>
        <v>215</v>
      </c>
      <c r="BK35" s="38">
        <f t="shared" si="25"/>
        <v>171</v>
      </c>
      <c r="BL35" s="54">
        <f>noisuy1chieu(BK35/BJ35,Data!$BW$39:$CG$39,Data!$BW$40:$CG$40)</f>
        <v>9.6581399440765381E-2</v>
      </c>
      <c r="BM35" s="55">
        <f t="shared" si="26"/>
        <v>2.3799481863868857E-3</v>
      </c>
      <c r="BN35" s="56">
        <f t="shared" si="27"/>
        <v>6.1596430879869279</v>
      </c>
      <c r="BO35" s="44">
        <f t="shared" si="28"/>
        <v>0.27998377672667857</v>
      </c>
      <c r="BP35" s="4" t="str">
        <f t="shared" si="29"/>
        <v>OK</v>
      </c>
      <c r="BQ35" s="56">
        <f t="shared" si="30"/>
        <v>304.99199999999996</v>
      </c>
      <c r="BR35" s="56">
        <f t="shared" si="31"/>
        <v>11.403335487830994</v>
      </c>
      <c r="BS35" s="23">
        <f t="shared" si="32"/>
        <v>3.7388965900190807E-2</v>
      </c>
      <c r="BT35" s="4" t="str">
        <f t="shared" si="33"/>
        <v>OK</v>
      </c>
      <c r="BU35" s="56">
        <f t="shared" si="34"/>
        <v>65.676166657951526</v>
      </c>
      <c r="BV35" s="54">
        <f t="shared" si="35"/>
        <v>0.13122845365565214</v>
      </c>
      <c r="BW35" s="4" t="str">
        <f t="shared" si="36"/>
        <v>OK</v>
      </c>
      <c r="BX35" s="54">
        <f t="shared" si="37"/>
        <v>1.178420085961371E-2</v>
      </c>
      <c r="BY35" s="4" t="str">
        <f t="shared" si="38"/>
        <v>OK</v>
      </c>
      <c r="DA35" s="29" t="s">
        <v>197</v>
      </c>
      <c r="DB35" s="29">
        <v>28</v>
      </c>
      <c r="DC35" s="29" t="s">
        <v>320</v>
      </c>
      <c r="DD35" s="30">
        <v>0</v>
      </c>
      <c r="DE35" s="24">
        <v>682</v>
      </c>
      <c r="DF35" s="24">
        <v>350</v>
      </c>
      <c r="DG35" s="24">
        <v>12</v>
      </c>
      <c r="DH35" s="24">
        <v>16</v>
      </c>
      <c r="DI35" s="24">
        <v>650</v>
      </c>
      <c r="DJ35" s="7">
        <v>712</v>
      </c>
      <c r="DK35" s="7">
        <v>350</v>
      </c>
      <c r="DL35" s="7">
        <v>22</v>
      </c>
      <c r="DM35" s="7">
        <v>6</v>
      </c>
      <c r="DN35" s="7">
        <v>24</v>
      </c>
      <c r="DO35" s="83" t="s">
        <v>402</v>
      </c>
      <c r="DP35" s="7" t="s">
        <v>316</v>
      </c>
      <c r="DQ35" s="7"/>
      <c r="DR35" s="7"/>
      <c r="DS35" s="7"/>
      <c r="DT35" s="29" t="s">
        <v>310</v>
      </c>
      <c r="DU35" s="60">
        <v>138.23823617733223</v>
      </c>
      <c r="DV35" s="60">
        <v>14.325974291796975</v>
      </c>
      <c r="DW35" s="25">
        <v>1.7324145924310808E-2</v>
      </c>
      <c r="DX35" s="25">
        <v>0</v>
      </c>
      <c r="DY35" s="25">
        <v>0</v>
      </c>
      <c r="DZ35" s="25">
        <v>0</v>
      </c>
      <c r="EA35" s="56">
        <v>23.039706029555372</v>
      </c>
      <c r="EB35" s="56">
        <v>100.79871387930476</v>
      </c>
      <c r="EC35" s="4">
        <v>353</v>
      </c>
      <c r="ED35" s="44">
        <v>0.2855487645306084</v>
      </c>
      <c r="EE35" s="4" t="s">
        <v>243</v>
      </c>
      <c r="EF35" s="5">
        <v>3613.4</v>
      </c>
      <c r="EG35" s="44">
        <v>0</v>
      </c>
      <c r="EH35" s="4" t="s">
        <v>243</v>
      </c>
      <c r="EI35" s="53" t="s">
        <v>224</v>
      </c>
      <c r="EJ35" s="53">
        <v>215</v>
      </c>
      <c r="EK35" s="38">
        <v>169</v>
      </c>
      <c r="EL35" s="54">
        <v>9.5744185149669647E-2</v>
      </c>
      <c r="EM35" s="55">
        <v>0</v>
      </c>
      <c r="EN35" s="56">
        <v>0</v>
      </c>
      <c r="EO35" s="44">
        <v>0</v>
      </c>
      <c r="EP35" s="4" t="s">
        <v>243</v>
      </c>
      <c r="EQ35" s="56">
        <v>304.99199999999996</v>
      </c>
      <c r="ER35" s="56">
        <v>138.23823617733223</v>
      </c>
      <c r="ES35" s="44">
        <v>0.45325200719144187</v>
      </c>
      <c r="ET35" s="4" t="s">
        <v>243</v>
      </c>
      <c r="EU35" s="56">
        <v>69.119118088666113</v>
      </c>
      <c r="EV35" s="91">
        <v>0.13894742382855318</v>
      </c>
      <c r="EW35" s="4" t="s">
        <v>243</v>
      </c>
      <c r="EX35" s="91">
        <v>1.4804465078005048E-2</v>
      </c>
      <c r="EY35" s="4" t="s">
        <v>243</v>
      </c>
    </row>
    <row r="36" spans="1:155" ht="12.75" customHeight="1">
      <c r="A36" s="39">
        <v>1000</v>
      </c>
      <c r="B36" s="42">
        <v>700</v>
      </c>
      <c r="C36" s="4">
        <v>6</v>
      </c>
      <c r="D36" s="4">
        <v>24</v>
      </c>
      <c r="E36" s="4">
        <v>22</v>
      </c>
      <c r="F36" s="43" t="s">
        <v>224</v>
      </c>
      <c r="H36" s="158" t="s">
        <v>55</v>
      </c>
      <c r="I36" s="128"/>
      <c r="J36" s="128"/>
      <c r="K36" s="128"/>
      <c r="L36" s="128"/>
      <c r="M36" s="128"/>
      <c r="N36" s="129"/>
      <c r="O36" s="130"/>
      <c r="P36" s="128"/>
      <c r="Q36" s="2"/>
      <c r="R36" s="2"/>
      <c r="S36" s="119"/>
      <c r="AA36" s="29" t="s">
        <v>197</v>
      </c>
      <c r="AB36" s="29" t="s">
        <v>319</v>
      </c>
      <c r="AC36" s="29" t="s">
        <v>320</v>
      </c>
      <c r="AD36" s="30">
        <v>0</v>
      </c>
      <c r="AE36" s="24">
        <v>674</v>
      </c>
      <c r="AF36" s="24">
        <v>350</v>
      </c>
      <c r="AG36" s="24">
        <v>8</v>
      </c>
      <c r="AH36" s="24">
        <v>12</v>
      </c>
      <c r="AI36" s="24">
        <v>650</v>
      </c>
      <c r="AJ36" s="7">
        <f t="shared" si="10"/>
        <v>704</v>
      </c>
      <c r="AK36" s="7">
        <f t="shared" si="11"/>
        <v>350</v>
      </c>
      <c r="AL36" s="7">
        <f t="shared" si="12"/>
        <v>22</v>
      </c>
      <c r="AM36" s="7">
        <f t="shared" si="13"/>
        <v>6</v>
      </c>
      <c r="AN36" s="7">
        <f t="shared" si="14"/>
        <v>24</v>
      </c>
      <c r="AO36" s="83" t="str" cm="1">
        <f t="array" ref="AO36">_xll.Dce_Name_SectI(AE36,AE36,AF36,AG36,AH36,"x","-",$V$14)</f>
        <v>674x350x8x12</v>
      </c>
      <c r="AP36" s="7" t="str">
        <f t="shared" si="15"/>
        <v>704x350x22-6M24</v>
      </c>
      <c r="AQ36" s="7"/>
      <c r="AR36" s="7"/>
      <c r="AS36" s="7"/>
      <c r="AT36" s="29" t="s">
        <v>303</v>
      </c>
      <c r="AU36" s="60">
        <v>-151.63213195042454</v>
      </c>
      <c r="AV36" s="60">
        <v>3.5342251654103167</v>
      </c>
      <c r="AW36" s="25">
        <v>2.9113190915696197</v>
      </c>
      <c r="AX36" s="25">
        <v>0</v>
      </c>
      <c r="AY36" s="25">
        <v>0</v>
      </c>
      <c r="AZ36" s="25">
        <v>0</v>
      </c>
      <c r="BA36" s="56">
        <f t="shared" si="16"/>
        <v>0</v>
      </c>
      <c r="BB36" s="56">
        <f t="shared" si="17"/>
        <v>0</v>
      </c>
      <c r="BC36" s="4">
        <f>HLOOKUP(AN36,Data!$BW$28:$CF$31,4,FALSE)</f>
        <v>353</v>
      </c>
      <c r="BD36" s="44">
        <f t="shared" si="18"/>
        <v>0</v>
      </c>
      <c r="BE36" s="4" t="str">
        <f t="shared" si="19"/>
        <v>OK</v>
      </c>
      <c r="BF36" s="5">
        <f t="shared" si="20"/>
        <v>3572.8</v>
      </c>
      <c r="BG36" s="44">
        <f t="shared" si="21"/>
        <v>4.2440699717427373E-2</v>
      </c>
      <c r="BH36" s="4" t="str">
        <f t="shared" si="22"/>
        <v>OK</v>
      </c>
      <c r="BI36" s="53" t="str">
        <f t="shared" si="23"/>
        <v>Y</v>
      </c>
      <c r="BJ36" s="53">
        <f t="shared" si="24"/>
        <v>215</v>
      </c>
      <c r="BK36" s="38">
        <f t="shared" si="25"/>
        <v>171</v>
      </c>
      <c r="BL36" s="54">
        <f>noisuy1chieu(BK36/BJ36,Data!$BW$39:$CG$39,Data!$BW$40:$CG$40)</f>
        <v>9.6581399440765381E-2</v>
      </c>
      <c r="BM36" s="55">
        <f t="shared" si="26"/>
        <v>2.7473940380296079E-3</v>
      </c>
      <c r="BN36" s="56">
        <f t="shared" si="27"/>
        <v>6.6180839665931872</v>
      </c>
      <c r="BO36" s="44">
        <f t="shared" si="28"/>
        <v>0.30082199848150853</v>
      </c>
      <c r="BP36" s="4" t="str">
        <f t="shared" si="29"/>
        <v>OK</v>
      </c>
      <c r="BQ36" s="56">
        <f t="shared" si="30"/>
        <v>304.99199999999996</v>
      </c>
      <c r="BR36" s="56">
        <f t="shared" si="31"/>
        <v>4.5789219662227634</v>
      </c>
      <c r="BS36" s="23">
        <f t="shared" si="32"/>
        <v>1.5013252695883052E-2</v>
      </c>
      <c r="BT36" s="4" t="str">
        <f t="shared" si="33"/>
        <v>OK</v>
      </c>
      <c r="BU36" s="56">
        <f t="shared" si="34"/>
        <v>75.816065975212268</v>
      </c>
      <c r="BV36" s="54">
        <f t="shared" si="35"/>
        <v>0.15148912621527735</v>
      </c>
      <c r="BW36" s="4" t="str">
        <f t="shared" si="36"/>
        <v>OK</v>
      </c>
      <c r="BX36" s="54">
        <f t="shared" si="37"/>
        <v>4.7318555371845695E-3</v>
      </c>
      <c r="BY36" s="4" t="str">
        <f t="shared" si="38"/>
        <v>OK</v>
      </c>
      <c r="DA36" s="29" t="s">
        <v>197</v>
      </c>
      <c r="DB36" s="29">
        <v>29</v>
      </c>
      <c r="DC36" s="29" t="s">
        <v>320</v>
      </c>
      <c r="DD36" s="30">
        <v>0</v>
      </c>
      <c r="DE36" s="24">
        <v>682</v>
      </c>
      <c r="DF36" s="24">
        <v>350</v>
      </c>
      <c r="DG36" s="24">
        <v>12</v>
      </c>
      <c r="DH36" s="24">
        <v>16</v>
      </c>
      <c r="DI36" s="24">
        <v>650</v>
      </c>
      <c r="DJ36" s="7">
        <v>712</v>
      </c>
      <c r="DK36" s="7">
        <v>350</v>
      </c>
      <c r="DL36" s="7">
        <v>22</v>
      </c>
      <c r="DM36" s="7">
        <v>6</v>
      </c>
      <c r="DN36" s="7">
        <v>24</v>
      </c>
      <c r="DO36" s="83" t="s">
        <v>402</v>
      </c>
      <c r="DP36" s="7" t="s">
        <v>316</v>
      </c>
      <c r="DQ36" s="7"/>
      <c r="DR36" s="7"/>
      <c r="DS36" s="7"/>
      <c r="DT36" s="29" t="s">
        <v>314</v>
      </c>
      <c r="DU36" s="60">
        <v>123.97544583655407</v>
      </c>
      <c r="DV36" s="60">
        <v>94.395929088549281</v>
      </c>
      <c r="DW36" s="25">
        <v>5.3616788690267446E-3</v>
      </c>
      <c r="DX36" s="25">
        <v>0</v>
      </c>
      <c r="DY36" s="25">
        <v>0</v>
      </c>
      <c r="DZ36" s="25">
        <v>0</v>
      </c>
      <c r="EA36" s="56">
        <v>20.662574306092345</v>
      </c>
      <c r="EB36" s="56">
        <v>90.398762589154018</v>
      </c>
      <c r="EC36" s="4">
        <v>353</v>
      </c>
      <c r="ED36" s="44">
        <v>0.25608714614491224</v>
      </c>
      <c r="EE36" s="4" t="s">
        <v>243</v>
      </c>
      <c r="EF36" s="5">
        <v>3613.4</v>
      </c>
      <c r="EG36" s="44">
        <v>0</v>
      </c>
      <c r="EH36" s="4" t="s">
        <v>243</v>
      </c>
      <c r="EI36" s="53" t="s">
        <v>224</v>
      </c>
      <c r="EJ36" s="53">
        <v>215</v>
      </c>
      <c r="EK36" s="38">
        <v>169</v>
      </c>
      <c r="EL36" s="54">
        <v>9.5744185149669647E-2</v>
      </c>
      <c r="EM36" s="55">
        <v>0</v>
      </c>
      <c r="EN36" s="56">
        <v>0</v>
      </c>
      <c r="EO36" s="44">
        <v>0</v>
      </c>
      <c r="EP36" s="4" t="s">
        <v>243</v>
      </c>
      <c r="EQ36" s="56">
        <v>304.99199999999996</v>
      </c>
      <c r="ER36" s="56">
        <v>123.97544583655407</v>
      </c>
      <c r="ES36" s="44">
        <v>0.40648753356335277</v>
      </c>
      <c r="ET36" s="4" t="s">
        <v>243</v>
      </c>
      <c r="EU36" s="56">
        <v>61.987722918277036</v>
      </c>
      <c r="EV36" s="91">
        <v>0.12461146274239125</v>
      </c>
      <c r="EW36" s="4" t="s">
        <v>243</v>
      </c>
      <c r="EX36" s="91">
        <v>9.7548703332527992E-2</v>
      </c>
      <c r="EY36" s="4" t="s">
        <v>243</v>
      </c>
    </row>
    <row r="37" spans="1:155" ht="12.75" customHeight="1">
      <c r="A37" s="39">
        <v>1100</v>
      </c>
      <c r="B37" s="42">
        <v>800</v>
      </c>
      <c r="C37" s="4">
        <v>6</v>
      </c>
      <c r="D37" s="4">
        <v>24</v>
      </c>
      <c r="E37" s="4">
        <v>22</v>
      </c>
      <c r="F37" s="43" t="s">
        <v>224</v>
      </c>
      <c r="H37" s="159"/>
      <c r="I37" s="128" t="str">
        <f>"- Cấp độ bền bê tông:"</f>
        <v>- Cấp độ bền bê tông:</v>
      </c>
      <c r="J37" s="128"/>
      <c r="K37" s="129"/>
      <c r="L37" s="131"/>
      <c r="M37" s="128"/>
      <c r="N37" s="2"/>
      <c r="O37" s="2"/>
      <c r="P37" s="2"/>
      <c r="Q37" s="2"/>
      <c r="R37" s="26" t="s">
        <v>68</v>
      </c>
      <c r="S37" s="120"/>
      <c r="AA37" s="29" t="s">
        <v>197</v>
      </c>
      <c r="AB37" s="29" t="s">
        <v>319</v>
      </c>
      <c r="AC37" s="29" t="s">
        <v>320</v>
      </c>
      <c r="AD37" s="30">
        <v>0</v>
      </c>
      <c r="AE37" s="24">
        <v>674</v>
      </c>
      <c r="AF37" s="24">
        <v>350</v>
      </c>
      <c r="AG37" s="24">
        <v>8</v>
      </c>
      <c r="AH37" s="24">
        <v>12</v>
      </c>
      <c r="AI37" s="24">
        <v>650</v>
      </c>
      <c r="AJ37" s="7">
        <f t="shared" si="10"/>
        <v>704</v>
      </c>
      <c r="AK37" s="7">
        <f t="shared" si="11"/>
        <v>350</v>
      </c>
      <c r="AL37" s="7">
        <f t="shared" si="12"/>
        <v>22</v>
      </c>
      <c r="AM37" s="7">
        <f t="shared" si="13"/>
        <v>6</v>
      </c>
      <c r="AN37" s="7">
        <f t="shared" si="14"/>
        <v>24</v>
      </c>
      <c r="AO37" s="83" t="str" cm="1">
        <f t="array" ref="AO37">_xll.Dce_Name_SectI(AE37,AE37,AF37,AG37,AH37,"x","-",$V$14)</f>
        <v>674x350x8x12</v>
      </c>
      <c r="AP37" s="7" t="str">
        <f t="shared" si="15"/>
        <v>704x350x22-6M24</v>
      </c>
      <c r="AQ37" s="7"/>
      <c r="AR37" s="7"/>
      <c r="AS37" s="7"/>
      <c r="AT37" s="29" t="s">
        <v>304</v>
      </c>
      <c r="AU37" s="60">
        <v>38.56886268601879</v>
      </c>
      <c r="AV37" s="60">
        <v>8.6364177510638704</v>
      </c>
      <c r="AW37" s="25">
        <v>1.2183023909689299E-2</v>
      </c>
      <c r="AX37" s="25">
        <v>0</v>
      </c>
      <c r="AY37" s="25">
        <v>0</v>
      </c>
      <c r="AZ37" s="25">
        <v>0</v>
      </c>
      <c r="BA37" s="56">
        <f t="shared" si="16"/>
        <v>6.4281437810031319</v>
      </c>
      <c r="BB37" s="56">
        <f t="shared" si="17"/>
        <v>28.123129041888703</v>
      </c>
      <c r="BC37" s="4">
        <f>HLOOKUP(AN37,Data!$BW$28:$CF$31,4,FALSE)</f>
        <v>353</v>
      </c>
      <c r="BD37" s="44">
        <f t="shared" si="18"/>
        <v>7.9668920798551562E-2</v>
      </c>
      <c r="BE37" s="4" t="str">
        <f t="shared" si="19"/>
        <v>OK</v>
      </c>
      <c r="BF37" s="5">
        <f t="shared" si="20"/>
        <v>3572.8</v>
      </c>
      <c r="BG37" s="44">
        <f t="shared" si="21"/>
        <v>0</v>
      </c>
      <c r="BH37" s="4" t="str">
        <f t="shared" si="22"/>
        <v>OK</v>
      </c>
      <c r="BI37" s="53" t="str">
        <f t="shared" si="23"/>
        <v>Y</v>
      </c>
      <c r="BJ37" s="53">
        <f t="shared" si="24"/>
        <v>215</v>
      </c>
      <c r="BK37" s="38">
        <f t="shared" si="25"/>
        <v>171</v>
      </c>
      <c r="BL37" s="54">
        <f>noisuy1chieu(BK37/BJ37,Data!$BW$39:$CG$39,Data!$BW$40:$CG$40)</f>
        <v>9.6581399440765381E-2</v>
      </c>
      <c r="BM37" s="55">
        <f t="shared" si="26"/>
        <v>0</v>
      </c>
      <c r="BN37" s="56">
        <f t="shared" si="27"/>
        <v>0</v>
      </c>
      <c r="BO37" s="44">
        <f t="shared" si="28"/>
        <v>0</v>
      </c>
      <c r="BP37" s="4" t="str">
        <f t="shared" si="29"/>
        <v>OK</v>
      </c>
      <c r="BQ37" s="56">
        <f t="shared" si="30"/>
        <v>304.99199999999996</v>
      </c>
      <c r="BR37" s="56">
        <f t="shared" si="31"/>
        <v>38.56886268601879</v>
      </c>
      <c r="BS37" s="23">
        <f t="shared" si="32"/>
        <v>0.12645860444214535</v>
      </c>
      <c r="BT37" s="4" t="str">
        <f t="shared" si="33"/>
        <v>OK</v>
      </c>
      <c r="BU37" s="56">
        <f t="shared" si="34"/>
        <v>19.284431343009395</v>
      </c>
      <c r="BV37" s="54">
        <f t="shared" si="35"/>
        <v>3.8532488017330432E-2</v>
      </c>
      <c r="BW37" s="4" t="str">
        <f t="shared" si="36"/>
        <v>OK</v>
      </c>
      <c r="BX37" s="54">
        <f t="shared" si="37"/>
        <v>8.9248784144491042E-3</v>
      </c>
      <c r="BY37" s="4" t="str">
        <f t="shared" si="38"/>
        <v>OK</v>
      </c>
      <c r="DA37" s="29" t="s">
        <v>197</v>
      </c>
      <c r="DB37" s="29">
        <v>33</v>
      </c>
      <c r="DC37" s="29" t="s">
        <v>320</v>
      </c>
      <c r="DD37" s="30">
        <v>0</v>
      </c>
      <c r="DE37" s="24">
        <v>682</v>
      </c>
      <c r="DF37" s="24">
        <v>350</v>
      </c>
      <c r="DG37" s="24">
        <v>12</v>
      </c>
      <c r="DH37" s="24">
        <v>16</v>
      </c>
      <c r="DI37" s="24">
        <v>650</v>
      </c>
      <c r="DJ37" s="7">
        <v>712</v>
      </c>
      <c r="DK37" s="7">
        <v>350</v>
      </c>
      <c r="DL37" s="7">
        <v>22</v>
      </c>
      <c r="DM37" s="7">
        <v>6</v>
      </c>
      <c r="DN37" s="7">
        <v>24</v>
      </c>
      <c r="DO37" s="83" t="s">
        <v>402</v>
      </c>
      <c r="DP37" s="7" t="s">
        <v>316</v>
      </c>
      <c r="DQ37" s="7"/>
      <c r="DR37" s="7"/>
      <c r="DS37" s="7"/>
      <c r="DT37" s="29" t="s">
        <v>312</v>
      </c>
      <c r="DU37" s="60">
        <v>118.05729532341607</v>
      </c>
      <c r="DV37" s="60">
        <v>94.791128895673879</v>
      </c>
      <c r="DW37" s="25">
        <v>4.2364599989138836E-3</v>
      </c>
      <c r="DX37" s="25">
        <v>0</v>
      </c>
      <c r="DY37" s="25">
        <v>0</v>
      </c>
      <c r="DZ37" s="25">
        <v>0</v>
      </c>
      <c r="EA37" s="56">
        <v>19.676215887236012</v>
      </c>
      <c r="EB37" s="56">
        <v>86.083444506657557</v>
      </c>
      <c r="EC37" s="4">
        <v>353</v>
      </c>
      <c r="ED37" s="44">
        <v>0.24386244902735851</v>
      </c>
      <c r="EE37" s="4" t="s">
        <v>243</v>
      </c>
      <c r="EF37" s="5">
        <v>3613.4</v>
      </c>
      <c r="EG37" s="44">
        <v>0</v>
      </c>
      <c r="EH37" s="4" t="s">
        <v>243</v>
      </c>
      <c r="EI37" s="53" t="s">
        <v>224</v>
      </c>
      <c r="EJ37" s="53">
        <v>215</v>
      </c>
      <c r="EK37" s="38">
        <v>169</v>
      </c>
      <c r="EL37" s="54">
        <v>9.5744185149669647E-2</v>
      </c>
      <c r="EM37" s="55">
        <v>0</v>
      </c>
      <c r="EN37" s="56">
        <v>0</v>
      </c>
      <c r="EO37" s="44">
        <v>0</v>
      </c>
      <c r="EP37" s="4" t="s">
        <v>243</v>
      </c>
      <c r="EQ37" s="56">
        <v>304.99199999999996</v>
      </c>
      <c r="ER37" s="56">
        <v>118.05729532341607</v>
      </c>
      <c r="ES37" s="44">
        <v>0.38708325242437863</v>
      </c>
      <c r="ET37" s="4" t="s">
        <v>243</v>
      </c>
      <c r="EU37" s="56">
        <v>59.028647661708035</v>
      </c>
      <c r="EV37" s="91">
        <v>0.11866295102544998</v>
      </c>
      <c r="EW37" s="4" t="s">
        <v>243</v>
      </c>
      <c r="EX37" s="91">
        <v>9.7957102544584007E-2</v>
      </c>
      <c r="EY37" s="4" t="s">
        <v>243</v>
      </c>
    </row>
    <row r="38" spans="1:155" ht="12.75" customHeight="1">
      <c r="A38" s="39">
        <v>1200</v>
      </c>
      <c r="B38" s="42">
        <v>900</v>
      </c>
      <c r="C38" s="4">
        <v>6</v>
      </c>
      <c r="D38" s="4">
        <v>24</v>
      </c>
      <c r="E38" s="4">
        <v>22</v>
      </c>
      <c r="F38" s="43" t="s">
        <v>224</v>
      </c>
      <c r="H38" s="159"/>
      <c r="I38" s="128" t="str">
        <f>"- Cường độ chịu nén của bê tông:"</f>
        <v>- Cường độ chịu nén của bê tông:</v>
      </c>
      <c r="J38" s="128"/>
      <c r="K38" s="129"/>
      <c r="L38" s="131"/>
      <c r="M38" s="128"/>
      <c r="N38" s="2"/>
      <c r="O38" s="2"/>
      <c r="P38" s="2"/>
      <c r="Q38" s="27" t="s">
        <v>65</v>
      </c>
      <c r="R38" s="28">
        <f>VLOOKUP(R37,Data!$BJ$5:$BQ$16,4,FALSE)</f>
        <v>14.5</v>
      </c>
      <c r="S38" s="120" t="s">
        <v>21</v>
      </c>
      <c r="AA38" s="29" t="s">
        <v>197</v>
      </c>
      <c r="AB38" s="29" t="s">
        <v>319</v>
      </c>
      <c r="AC38" s="29" t="s">
        <v>320</v>
      </c>
      <c r="AD38" s="30">
        <v>0</v>
      </c>
      <c r="AE38" s="24">
        <v>674</v>
      </c>
      <c r="AF38" s="24">
        <v>350</v>
      </c>
      <c r="AG38" s="24">
        <v>8</v>
      </c>
      <c r="AH38" s="24">
        <v>12</v>
      </c>
      <c r="AI38" s="24">
        <v>650</v>
      </c>
      <c r="AJ38" s="7">
        <f t="shared" si="10"/>
        <v>704</v>
      </c>
      <c r="AK38" s="7">
        <f t="shared" si="11"/>
        <v>350</v>
      </c>
      <c r="AL38" s="7">
        <f t="shared" si="12"/>
        <v>22</v>
      </c>
      <c r="AM38" s="7">
        <f t="shared" si="13"/>
        <v>6</v>
      </c>
      <c r="AN38" s="7">
        <f t="shared" si="14"/>
        <v>24</v>
      </c>
      <c r="AO38" s="83" t="str" cm="1">
        <f t="array" ref="AO38">_xll.Dce_Name_SectI(AE38,AE38,AF38,AG38,AH38,"x","-",$V$14)</f>
        <v>674x350x8x12</v>
      </c>
      <c r="AP38" s="7" t="str">
        <f t="shared" si="15"/>
        <v>704x350x22-6M24</v>
      </c>
      <c r="AQ38" s="7"/>
      <c r="AR38" s="7"/>
      <c r="AS38" s="7"/>
      <c r="AT38" s="29" t="s">
        <v>305</v>
      </c>
      <c r="AU38" s="60">
        <v>11.374420902027845</v>
      </c>
      <c r="AV38" s="60">
        <v>13.966987357414393</v>
      </c>
      <c r="AW38" s="25">
        <v>3.5119709694006358E-3</v>
      </c>
      <c r="AX38" s="25">
        <v>0</v>
      </c>
      <c r="AY38" s="25">
        <v>0</v>
      </c>
      <c r="AZ38" s="25">
        <v>0</v>
      </c>
      <c r="BA38" s="56">
        <f t="shared" si="16"/>
        <v>1.8957368170046409</v>
      </c>
      <c r="BB38" s="56">
        <f t="shared" si="17"/>
        <v>8.2938485743953052</v>
      </c>
      <c r="BC38" s="4">
        <f>HLOOKUP(AN38,Data!$BW$28:$CF$31,4,FALSE)</f>
        <v>353</v>
      </c>
      <c r="BD38" s="44">
        <f t="shared" si="18"/>
        <v>2.3495321740496615E-2</v>
      </c>
      <c r="BE38" s="4" t="str">
        <f t="shared" si="19"/>
        <v>OK</v>
      </c>
      <c r="BF38" s="5">
        <f t="shared" si="20"/>
        <v>3572.8</v>
      </c>
      <c r="BG38" s="44">
        <f t="shared" si="21"/>
        <v>0</v>
      </c>
      <c r="BH38" s="4" t="str">
        <f t="shared" si="22"/>
        <v>OK</v>
      </c>
      <c r="BI38" s="53" t="str">
        <f t="shared" si="23"/>
        <v>Y</v>
      </c>
      <c r="BJ38" s="53">
        <f t="shared" si="24"/>
        <v>215</v>
      </c>
      <c r="BK38" s="38">
        <f t="shared" si="25"/>
        <v>171</v>
      </c>
      <c r="BL38" s="54">
        <f>noisuy1chieu(BK38/BJ38,Data!$BW$39:$CG$39,Data!$BW$40:$CG$40)</f>
        <v>9.6581399440765381E-2</v>
      </c>
      <c r="BM38" s="55">
        <f t="shared" si="26"/>
        <v>0</v>
      </c>
      <c r="BN38" s="56">
        <f t="shared" si="27"/>
        <v>0</v>
      </c>
      <c r="BO38" s="44">
        <f t="shared" si="28"/>
        <v>0</v>
      </c>
      <c r="BP38" s="4" t="str">
        <f t="shared" si="29"/>
        <v>OK</v>
      </c>
      <c r="BQ38" s="56">
        <f t="shared" si="30"/>
        <v>304.99199999999996</v>
      </c>
      <c r="BR38" s="56">
        <f t="shared" si="31"/>
        <v>13.966987798953415</v>
      </c>
      <c r="BS38" s="23">
        <f t="shared" si="32"/>
        <v>4.5794603789454859E-2</v>
      </c>
      <c r="BT38" s="4" t="str">
        <f t="shared" si="33"/>
        <v>OK</v>
      </c>
      <c r="BU38" s="56">
        <f t="shared" si="34"/>
        <v>5.6872104510139225</v>
      </c>
      <c r="BV38" s="54">
        <f t="shared" si="35"/>
        <v>1.1363693575292769E-2</v>
      </c>
      <c r="BW38" s="4" t="str">
        <f t="shared" si="36"/>
        <v>OK</v>
      </c>
      <c r="BX38" s="54">
        <f t="shared" si="37"/>
        <v>1.4433477801497827E-2</v>
      </c>
      <c r="BY38" s="4" t="str">
        <f t="shared" si="38"/>
        <v>OK</v>
      </c>
      <c r="DA38" s="29" t="s">
        <v>197</v>
      </c>
      <c r="DB38" s="29">
        <v>34</v>
      </c>
      <c r="DC38" s="29" t="s">
        <v>320</v>
      </c>
      <c r="DD38" s="30">
        <v>0</v>
      </c>
      <c r="DE38" s="24">
        <v>682</v>
      </c>
      <c r="DF38" s="24">
        <v>350</v>
      </c>
      <c r="DG38" s="24">
        <v>12</v>
      </c>
      <c r="DH38" s="24">
        <v>16</v>
      </c>
      <c r="DI38" s="24">
        <v>650</v>
      </c>
      <c r="DJ38" s="7">
        <v>712</v>
      </c>
      <c r="DK38" s="7">
        <v>350</v>
      </c>
      <c r="DL38" s="7">
        <v>22</v>
      </c>
      <c r="DM38" s="7">
        <v>6</v>
      </c>
      <c r="DN38" s="7">
        <v>24</v>
      </c>
      <c r="DO38" s="83" t="s">
        <v>402</v>
      </c>
      <c r="DP38" s="7" t="s">
        <v>316</v>
      </c>
      <c r="DQ38" s="7"/>
      <c r="DR38" s="7"/>
      <c r="DS38" s="7"/>
      <c r="DT38" s="29" t="s">
        <v>314</v>
      </c>
      <c r="DU38" s="60">
        <v>124.89303333102224</v>
      </c>
      <c r="DV38" s="60">
        <v>94.227367543934889</v>
      </c>
      <c r="DW38" s="25">
        <v>4.4371172830604849E-2</v>
      </c>
      <c r="DX38" s="25">
        <v>0</v>
      </c>
      <c r="DY38" s="25">
        <v>0</v>
      </c>
      <c r="DZ38" s="25">
        <v>0</v>
      </c>
      <c r="EA38" s="56">
        <v>20.815505555170372</v>
      </c>
      <c r="EB38" s="56">
        <v>91.067836803870392</v>
      </c>
      <c r="EC38" s="4">
        <v>353</v>
      </c>
      <c r="ED38" s="44">
        <v>0.25798254052087932</v>
      </c>
      <c r="EE38" s="4" t="s">
        <v>243</v>
      </c>
      <c r="EF38" s="5">
        <v>3613.4</v>
      </c>
      <c r="EG38" s="44">
        <v>0</v>
      </c>
      <c r="EH38" s="4" t="s">
        <v>243</v>
      </c>
      <c r="EI38" s="53" t="s">
        <v>224</v>
      </c>
      <c r="EJ38" s="53">
        <v>215</v>
      </c>
      <c r="EK38" s="38">
        <v>169</v>
      </c>
      <c r="EL38" s="54">
        <v>9.5744185149669647E-2</v>
      </c>
      <c r="EM38" s="55">
        <v>0</v>
      </c>
      <c r="EN38" s="56">
        <v>0</v>
      </c>
      <c r="EO38" s="44">
        <v>0</v>
      </c>
      <c r="EP38" s="4" t="s">
        <v>243</v>
      </c>
      <c r="EQ38" s="56">
        <v>304.99199999999996</v>
      </c>
      <c r="ER38" s="56">
        <v>124.89303333102224</v>
      </c>
      <c r="ES38" s="44">
        <v>0.40949609606488779</v>
      </c>
      <c r="ET38" s="4" t="s">
        <v>243</v>
      </c>
      <c r="EU38" s="56">
        <v>62.446516665511119</v>
      </c>
      <c r="EV38" s="91">
        <v>0.1255337576299656</v>
      </c>
      <c r="EW38" s="4" t="s">
        <v>243</v>
      </c>
      <c r="EX38" s="91">
        <v>9.7374522560154719E-2</v>
      </c>
      <c r="EY38" s="4" t="s">
        <v>243</v>
      </c>
    </row>
    <row r="39" spans="1:155" ht="12.75" customHeight="1">
      <c r="A39" s="39">
        <v>1300</v>
      </c>
      <c r="B39" s="42"/>
      <c r="C39" s="4"/>
      <c r="D39" s="4"/>
      <c r="E39" s="4"/>
      <c r="F39" s="43"/>
      <c r="H39" s="158" t="s">
        <v>56</v>
      </c>
      <c r="I39" s="128"/>
      <c r="J39" s="128"/>
      <c r="K39" s="128"/>
      <c r="L39" s="128"/>
      <c r="M39" s="128"/>
      <c r="N39" s="129"/>
      <c r="O39" s="130"/>
      <c r="P39" s="128"/>
      <c r="Q39" s="2"/>
      <c r="R39" s="2"/>
      <c r="S39" s="119"/>
      <c r="AA39" s="29" t="s">
        <v>197</v>
      </c>
      <c r="AB39" s="29" t="s">
        <v>319</v>
      </c>
      <c r="AC39" s="29" t="s">
        <v>320</v>
      </c>
      <c r="AD39" s="30">
        <v>0</v>
      </c>
      <c r="AE39" s="24">
        <v>674</v>
      </c>
      <c r="AF39" s="24">
        <v>350</v>
      </c>
      <c r="AG39" s="24">
        <v>8</v>
      </c>
      <c r="AH39" s="24">
        <v>12</v>
      </c>
      <c r="AI39" s="24">
        <v>650</v>
      </c>
      <c r="AJ39" s="7">
        <f t="shared" si="10"/>
        <v>704</v>
      </c>
      <c r="AK39" s="7">
        <f t="shared" si="11"/>
        <v>350</v>
      </c>
      <c r="AL39" s="7">
        <f t="shared" si="12"/>
        <v>22</v>
      </c>
      <c r="AM39" s="7">
        <f t="shared" si="13"/>
        <v>6</v>
      </c>
      <c r="AN39" s="7">
        <f t="shared" si="14"/>
        <v>24</v>
      </c>
      <c r="AO39" s="83" t="str" cm="1">
        <f t="array" ref="AO39">_xll.Dce_Name_SectI(AE39,AE39,AF39,AG39,AH39,"x","-",$V$14)</f>
        <v>674x350x8x12</v>
      </c>
      <c r="AP39" s="7" t="str">
        <f t="shared" si="15"/>
        <v>704x350x22-6M24</v>
      </c>
      <c r="AQ39" s="7"/>
      <c r="AR39" s="7"/>
      <c r="AS39" s="7"/>
      <c r="AT39" s="29" t="s">
        <v>306</v>
      </c>
      <c r="AU39" s="60">
        <v>-123.84911895861633</v>
      </c>
      <c r="AV39" s="60">
        <v>9.1614518276375847</v>
      </c>
      <c r="AW39" s="25">
        <v>5.1410689880782377E-3</v>
      </c>
      <c r="AX39" s="25">
        <v>0</v>
      </c>
      <c r="AY39" s="25">
        <v>0</v>
      </c>
      <c r="AZ39" s="25">
        <v>0</v>
      </c>
      <c r="BA39" s="56">
        <f t="shared" si="16"/>
        <v>0</v>
      </c>
      <c r="BB39" s="56">
        <f t="shared" si="17"/>
        <v>0</v>
      </c>
      <c r="BC39" s="4">
        <f>HLOOKUP(AN39,Data!$BW$28:$CF$31,4,FALSE)</f>
        <v>353</v>
      </c>
      <c r="BD39" s="44">
        <f t="shared" si="18"/>
        <v>0</v>
      </c>
      <c r="BE39" s="4" t="str">
        <f t="shared" si="19"/>
        <v>OK</v>
      </c>
      <c r="BF39" s="5">
        <f t="shared" si="20"/>
        <v>3572.8</v>
      </c>
      <c r="BG39" s="44">
        <f t="shared" si="21"/>
        <v>3.4664442162622121E-2</v>
      </c>
      <c r="BH39" s="4" t="str">
        <f t="shared" si="22"/>
        <v>OK</v>
      </c>
      <c r="BI39" s="53" t="str">
        <f t="shared" si="23"/>
        <v>Y</v>
      </c>
      <c r="BJ39" s="53">
        <f t="shared" si="24"/>
        <v>215</v>
      </c>
      <c r="BK39" s="38">
        <f t="shared" si="25"/>
        <v>171</v>
      </c>
      <c r="BL39" s="54">
        <f>noisuy1chieu(BK39/BJ39,Data!$BW$39:$CG$39,Data!$BW$40:$CG$40)</f>
        <v>9.6581399440765381E-2</v>
      </c>
      <c r="BM39" s="55">
        <f t="shared" si="26"/>
        <v>2.2439988587205878E-3</v>
      </c>
      <c r="BN39" s="56">
        <f t="shared" si="27"/>
        <v>5.9811282254411493</v>
      </c>
      <c r="BO39" s="44">
        <f t="shared" si="28"/>
        <v>0.27186946479277951</v>
      </c>
      <c r="BP39" s="4" t="str">
        <f t="shared" si="29"/>
        <v>OK</v>
      </c>
      <c r="BQ39" s="56">
        <f t="shared" si="30"/>
        <v>304.99199999999996</v>
      </c>
      <c r="BR39" s="56">
        <f t="shared" si="31"/>
        <v>9.1614532701266551</v>
      </c>
      <c r="BS39" s="23">
        <f t="shared" si="32"/>
        <v>3.0038339596207955E-2</v>
      </c>
      <c r="BT39" s="4" t="str">
        <f t="shared" si="33"/>
        <v>OK</v>
      </c>
      <c r="BU39" s="56">
        <f t="shared" si="34"/>
        <v>61.924559479308165</v>
      </c>
      <c r="BV39" s="54">
        <f t="shared" si="35"/>
        <v>0.12373231565264024</v>
      </c>
      <c r="BW39" s="4" t="str">
        <f t="shared" si="36"/>
        <v>OK</v>
      </c>
      <c r="BX39" s="54">
        <f t="shared" si="37"/>
        <v>9.4674409620191125E-3</v>
      </c>
      <c r="BY39" s="4" t="str">
        <f t="shared" si="38"/>
        <v>OK</v>
      </c>
      <c r="DA39" s="29" t="s">
        <v>197</v>
      </c>
      <c r="DB39" s="29">
        <v>38</v>
      </c>
      <c r="DC39" s="29" t="s">
        <v>320</v>
      </c>
      <c r="DD39" s="30">
        <v>0</v>
      </c>
      <c r="DE39" s="24">
        <v>682</v>
      </c>
      <c r="DF39" s="24">
        <v>350</v>
      </c>
      <c r="DG39" s="24">
        <v>12</v>
      </c>
      <c r="DH39" s="24">
        <v>16</v>
      </c>
      <c r="DI39" s="24">
        <v>650</v>
      </c>
      <c r="DJ39" s="7">
        <v>712</v>
      </c>
      <c r="DK39" s="7">
        <v>350</v>
      </c>
      <c r="DL39" s="7">
        <v>22</v>
      </c>
      <c r="DM39" s="7">
        <v>6</v>
      </c>
      <c r="DN39" s="7">
        <v>24</v>
      </c>
      <c r="DO39" s="83" t="s">
        <v>402</v>
      </c>
      <c r="DP39" s="7" t="s">
        <v>316</v>
      </c>
      <c r="DQ39" s="7"/>
      <c r="DR39" s="7"/>
      <c r="DS39" s="7"/>
      <c r="DT39" s="29" t="s">
        <v>308</v>
      </c>
      <c r="DU39" s="60">
        <v>155.91741555127524</v>
      </c>
      <c r="DV39" s="60">
        <v>19.966459998800435</v>
      </c>
      <c r="DW39" s="25">
        <v>1.0011243184693985E-2</v>
      </c>
      <c r="DX39" s="25">
        <v>0</v>
      </c>
      <c r="DY39" s="25">
        <v>0</v>
      </c>
      <c r="DZ39" s="25">
        <v>0</v>
      </c>
      <c r="EA39" s="56">
        <v>25.98623592521254</v>
      </c>
      <c r="EB39" s="56">
        <v>113.68978217280487</v>
      </c>
      <c r="EC39" s="4">
        <v>353</v>
      </c>
      <c r="ED39" s="44">
        <v>0.32206737159434806</v>
      </c>
      <c r="EE39" s="4" t="s">
        <v>243</v>
      </c>
      <c r="EF39" s="5">
        <v>3613.4</v>
      </c>
      <c r="EG39" s="44">
        <v>0</v>
      </c>
      <c r="EH39" s="4" t="s">
        <v>243</v>
      </c>
      <c r="EI39" s="53" t="s">
        <v>224</v>
      </c>
      <c r="EJ39" s="53">
        <v>215</v>
      </c>
      <c r="EK39" s="38">
        <v>169</v>
      </c>
      <c r="EL39" s="54">
        <v>9.5744185149669647E-2</v>
      </c>
      <c r="EM39" s="55">
        <v>0</v>
      </c>
      <c r="EN39" s="56">
        <v>0</v>
      </c>
      <c r="EO39" s="44">
        <v>0</v>
      </c>
      <c r="EP39" s="4" t="s">
        <v>243</v>
      </c>
      <c r="EQ39" s="56">
        <v>304.99199999999996</v>
      </c>
      <c r="ER39" s="56">
        <v>155.91741555127524</v>
      </c>
      <c r="ES39" s="44">
        <v>0.51121805014975885</v>
      </c>
      <c r="ET39" s="4" t="s">
        <v>243</v>
      </c>
      <c r="EU39" s="56">
        <v>77.95870777563762</v>
      </c>
      <c r="EV39" s="91">
        <v>0.15671730065381231</v>
      </c>
      <c r="EW39" s="4" t="s">
        <v>243</v>
      </c>
      <c r="EX39" s="91">
        <v>2.0633331792156522E-2</v>
      </c>
      <c r="EY39" s="4" t="s">
        <v>243</v>
      </c>
    </row>
    <row r="40" spans="1:155" ht="12.75" customHeight="1">
      <c r="A40" s="49">
        <v>1400</v>
      </c>
      <c r="B40" s="50"/>
      <c r="C40" s="51"/>
      <c r="D40" s="51"/>
      <c r="E40" s="51"/>
      <c r="F40" s="52"/>
      <c r="H40" s="158" t="s">
        <v>57</v>
      </c>
      <c r="I40" s="128"/>
      <c r="J40" s="128"/>
      <c r="K40" s="128"/>
      <c r="L40" s="128"/>
      <c r="M40" s="128"/>
      <c r="N40" s="129"/>
      <c r="O40" s="130"/>
      <c r="P40" s="128"/>
      <c r="Q40" s="2"/>
      <c r="R40" s="2"/>
      <c r="S40" s="119"/>
      <c r="AA40" s="29" t="s">
        <v>197</v>
      </c>
      <c r="AB40" s="29" t="s">
        <v>319</v>
      </c>
      <c r="AC40" s="29" t="s">
        <v>320</v>
      </c>
      <c r="AD40" s="30">
        <v>0</v>
      </c>
      <c r="AE40" s="24">
        <v>674</v>
      </c>
      <c r="AF40" s="24">
        <v>350</v>
      </c>
      <c r="AG40" s="24">
        <v>8</v>
      </c>
      <c r="AH40" s="24">
        <v>12</v>
      </c>
      <c r="AI40" s="24">
        <v>650</v>
      </c>
      <c r="AJ40" s="7">
        <f t="shared" si="10"/>
        <v>704</v>
      </c>
      <c r="AK40" s="7">
        <f t="shared" si="11"/>
        <v>350</v>
      </c>
      <c r="AL40" s="7">
        <f t="shared" si="12"/>
        <v>22</v>
      </c>
      <c r="AM40" s="7">
        <f t="shared" si="13"/>
        <v>6</v>
      </c>
      <c r="AN40" s="7">
        <f t="shared" si="14"/>
        <v>24</v>
      </c>
      <c r="AO40" s="83" t="str" cm="1">
        <f t="array" ref="AO40">_xll.Dce_Name_SectI(AE40,AE40,AF40,AG40,AH40,"x","-",$V$14)</f>
        <v>674x350x8x12</v>
      </c>
      <c r="AP40" s="7" t="str">
        <f t="shared" si="15"/>
        <v>704x350x22-6M24</v>
      </c>
      <c r="AQ40" s="7"/>
      <c r="AR40" s="7"/>
      <c r="AS40" s="7"/>
      <c r="AT40" s="29" t="s">
        <v>307</v>
      </c>
      <c r="AU40" s="60">
        <v>-144.6124433717595</v>
      </c>
      <c r="AV40" s="60">
        <v>3.944561277070874</v>
      </c>
      <c r="AW40" s="25">
        <v>4.4142008405883334E-3</v>
      </c>
      <c r="AX40" s="25">
        <v>0</v>
      </c>
      <c r="AY40" s="25">
        <v>0</v>
      </c>
      <c r="AZ40" s="25">
        <v>0</v>
      </c>
      <c r="BA40" s="56">
        <f t="shared" si="16"/>
        <v>0</v>
      </c>
      <c r="BB40" s="56">
        <f t="shared" si="17"/>
        <v>0</v>
      </c>
      <c r="BC40" s="4">
        <f>HLOOKUP(AN40,Data!$BW$28:$CF$31,4,FALSE)</f>
        <v>353</v>
      </c>
      <c r="BD40" s="44">
        <f t="shared" si="18"/>
        <v>0</v>
      </c>
      <c r="BE40" s="4" t="str">
        <f t="shared" si="19"/>
        <v>OK</v>
      </c>
      <c r="BF40" s="5">
        <f t="shared" si="20"/>
        <v>3572.8</v>
      </c>
      <c r="BG40" s="44">
        <f t="shared" si="21"/>
        <v>4.0475941382601736E-2</v>
      </c>
      <c r="BH40" s="4" t="str">
        <f t="shared" si="22"/>
        <v>OK</v>
      </c>
      <c r="BI40" s="53" t="str">
        <f t="shared" si="23"/>
        <v>Y</v>
      </c>
      <c r="BJ40" s="53">
        <f t="shared" si="24"/>
        <v>215</v>
      </c>
      <c r="BK40" s="38">
        <f t="shared" si="25"/>
        <v>171</v>
      </c>
      <c r="BL40" s="54">
        <f>noisuy1chieu(BK40/BJ40,Data!$BW$39:$CG$39,Data!$BW$40:$CG$40)</f>
        <v>9.6581399440765381E-2</v>
      </c>
      <c r="BM40" s="55">
        <f t="shared" si="26"/>
        <v>2.6202056228713066E-3</v>
      </c>
      <c r="BN40" s="56">
        <f t="shared" si="27"/>
        <v>6.4630792961098225</v>
      </c>
      <c r="BO40" s="44">
        <f t="shared" si="28"/>
        <v>0.29377633164135558</v>
      </c>
      <c r="BP40" s="4" t="str">
        <f t="shared" si="29"/>
        <v>OK</v>
      </c>
      <c r="BQ40" s="56">
        <f t="shared" si="30"/>
        <v>304.99199999999996</v>
      </c>
      <c r="BR40" s="56">
        <f t="shared" si="31"/>
        <v>3.944563746947952</v>
      </c>
      <c r="BS40" s="23">
        <f t="shared" si="32"/>
        <v>1.2933335126652347E-2</v>
      </c>
      <c r="BT40" s="4" t="str">
        <f t="shared" si="33"/>
        <v>OK</v>
      </c>
      <c r="BU40" s="56">
        <f t="shared" si="34"/>
        <v>72.306221685879748</v>
      </c>
      <c r="BV40" s="54">
        <f t="shared" si="35"/>
        <v>0.14447605797303298</v>
      </c>
      <c r="BW40" s="4" t="str">
        <f t="shared" si="36"/>
        <v>OK</v>
      </c>
      <c r="BX40" s="54">
        <f t="shared" si="37"/>
        <v>4.0763100890252486E-3</v>
      </c>
      <c r="BY40" s="4" t="str">
        <f t="shared" si="38"/>
        <v>OK</v>
      </c>
      <c r="DA40" s="29" t="s">
        <v>197</v>
      </c>
      <c r="DB40" s="29">
        <v>39</v>
      </c>
      <c r="DC40" s="29" t="s">
        <v>320</v>
      </c>
      <c r="DD40" s="30">
        <v>0</v>
      </c>
      <c r="DE40" s="24">
        <v>682</v>
      </c>
      <c r="DF40" s="24">
        <v>350</v>
      </c>
      <c r="DG40" s="24">
        <v>12</v>
      </c>
      <c r="DH40" s="24">
        <v>16</v>
      </c>
      <c r="DI40" s="24">
        <v>650</v>
      </c>
      <c r="DJ40" s="7">
        <v>712</v>
      </c>
      <c r="DK40" s="7">
        <v>350</v>
      </c>
      <c r="DL40" s="7">
        <v>22</v>
      </c>
      <c r="DM40" s="7">
        <v>6</v>
      </c>
      <c r="DN40" s="7">
        <v>24</v>
      </c>
      <c r="DO40" s="83" t="s">
        <v>402</v>
      </c>
      <c r="DP40" s="7" t="s">
        <v>316</v>
      </c>
      <c r="DQ40" s="7"/>
      <c r="DR40" s="7"/>
      <c r="DS40" s="7"/>
      <c r="DT40" s="29" t="s">
        <v>308</v>
      </c>
      <c r="DU40" s="60">
        <v>116.02908496444903</v>
      </c>
      <c r="DV40" s="60">
        <v>28.0179128365249</v>
      </c>
      <c r="DW40" s="25">
        <v>8.3446475579861401E-3</v>
      </c>
      <c r="DX40" s="25">
        <v>0</v>
      </c>
      <c r="DY40" s="25">
        <v>0</v>
      </c>
      <c r="DZ40" s="25">
        <v>0</v>
      </c>
      <c r="EA40" s="56">
        <v>19.33818082740817</v>
      </c>
      <c r="EB40" s="56">
        <v>84.604541119910749</v>
      </c>
      <c r="EC40" s="4">
        <v>353</v>
      </c>
      <c r="ED40" s="44">
        <v>0.23967292101957718</v>
      </c>
      <c r="EE40" s="4" t="s">
        <v>243</v>
      </c>
      <c r="EF40" s="5">
        <v>3613.4</v>
      </c>
      <c r="EG40" s="44">
        <v>0</v>
      </c>
      <c r="EH40" s="4" t="s">
        <v>243</v>
      </c>
      <c r="EI40" s="53" t="s">
        <v>224</v>
      </c>
      <c r="EJ40" s="53">
        <v>215</v>
      </c>
      <c r="EK40" s="38">
        <v>169</v>
      </c>
      <c r="EL40" s="54">
        <v>9.5744185149669647E-2</v>
      </c>
      <c r="EM40" s="55">
        <v>0</v>
      </c>
      <c r="EN40" s="56">
        <v>0</v>
      </c>
      <c r="EO40" s="44">
        <v>0</v>
      </c>
      <c r="EP40" s="4" t="s">
        <v>243</v>
      </c>
      <c r="EQ40" s="56">
        <v>304.99199999999996</v>
      </c>
      <c r="ER40" s="56">
        <v>116.02908496444903</v>
      </c>
      <c r="ES40" s="44">
        <v>0.3804332079675829</v>
      </c>
      <c r="ET40" s="4" t="s">
        <v>243</v>
      </c>
      <c r="EU40" s="56">
        <v>58.014542482224513</v>
      </c>
      <c r="EV40" s="91">
        <v>0.11662433557321472</v>
      </c>
      <c r="EW40" s="4" t="s">
        <v>243</v>
      </c>
      <c r="EX40" s="91">
        <v>2.8953697585130288E-2</v>
      </c>
      <c r="EY40" s="4" t="s">
        <v>243</v>
      </c>
    </row>
    <row r="41" spans="1:155" ht="12.75" customHeight="1">
      <c r="A41" s="37"/>
      <c r="B41" s="37">
        <f t="array" ref="B41">INDEX($B$23:$B$40,IFERROR(MATCH(R41,$B$23:$B$40,0),MATCH(R41,$B$23:$B$40,1)+1))</f>
        <v>700</v>
      </c>
      <c r="C41" s="37"/>
      <c r="D41" s="37"/>
      <c r="E41" s="37"/>
      <c r="F41" s="37" t="str">
        <f>VLOOKUP(B41,$B$23:$F$40,5,FALSE)</f>
        <v>Y</v>
      </c>
      <c r="H41" s="159"/>
      <c r="I41" s="128" t="str">
        <f>"- Chiều cao tiết diện:"</f>
        <v>- Chiều cao tiết diện:</v>
      </c>
      <c r="J41" s="128"/>
      <c r="K41" s="129"/>
      <c r="L41" s="131"/>
      <c r="M41" s="128"/>
      <c r="N41" s="2"/>
      <c r="O41" s="2"/>
      <c r="P41" s="2"/>
      <c r="Q41" s="27" t="s">
        <v>58</v>
      </c>
      <c r="R41" s="26">
        <v>682</v>
      </c>
      <c r="S41" s="121" t="s">
        <v>1</v>
      </c>
      <c r="AA41" s="29" t="s">
        <v>197</v>
      </c>
      <c r="AB41" s="29" t="s">
        <v>319</v>
      </c>
      <c r="AC41" s="29" t="s">
        <v>320</v>
      </c>
      <c r="AD41" s="30">
        <v>0</v>
      </c>
      <c r="AE41" s="24">
        <v>674</v>
      </c>
      <c r="AF41" s="24">
        <v>350</v>
      </c>
      <c r="AG41" s="24">
        <v>8</v>
      </c>
      <c r="AH41" s="24">
        <v>12</v>
      </c>
      <c r="AI41" s="24">
        <v>650</v>
      </c>
      <c r="AJ41" s="7">
        <f t="shared" si="10"/>
        <v>704</v>
      </c>
      <c r="AK41" s="7">
        <f t="shared" si="11"/>
        <v>350</v>
      </c>
      <c r="AL41" s="7">
        <f t="shared" si="12"/>
        <v>22</v>
      </c>
      <c r="AM41" s="7">
        <f t="shared" si="13"/>
        <v>6</v>
      </c>
      <c r="AN41" s="7">
        <f t="shared" si="14"/>
        <v>24</v>
      </c>
      <c r="AO41" s="83" t="str" cm="1">
        <f t="array" ref="AO41">_xll.Dce_Name_SectI(AE41,AE41,AF41,AG41,AH41,"x","-",$V$14)</f>
        <v>674x350x8x12</v>
      </c>
      <c r="AP41" s="7" t="str">
        <f t="shared" si="15"/>
        <v>704x350x22-6M24</v>
      </c>
      <c r="AQ41" s="7"/>
      <c r="AR41" s="7"/>
      <c r="AS41" s="7"/>
      <c r="AT41" s="29" t="s">
        <v>308</v>
      </c>
      <c r="AU41" s="60">
        <v>60.401421855058857</v>
      </c>
      <c r="AV41" s="60">
        <v>9.5528234377618357</v>
      </c>
      <c r="AW41" s="25">
        <v>5.3306313233252762</v>
      </c>
      <c r="AX41" s="25">
        <v>0</v>
      </c>
      <c r="AY41" s="25">
        <v>0</v>
      </c>
      <c r="AZ41" s="25">
        <v>0</v>
      </c>
      <c r="BA41" s="56">
        <f t="shared" si="16"/>
        <v>10.066903642509809</v>
      </c>
      <c r="BB41" s="56">
        <f t="shared" si="17"/>
        <v>44.042703435980421</v>
      </c>
      <c r="BC41" s="4">
        <f>HLOOKUP(AN41,Data!$BW$28:$CF$31,4,FALSE)</f>
        <v>353</v>
      </c>
      <c r="BD41" s="44">
        <f t="shared" si="18"/>
        <v>0.12476686525773491</v>
      </c>
      <c r="BE41" s="4" t="str">
        <f t="shared" si="19"/>
        <v>OK</v>
      </c>
      <c r="BF41" s="5">
        <f t="shared" si="20"/>
        <v>3572.8</v>
      </c>
      <c r="BG41" s="44">
        <f t="shared" si="21"/>
        <v>0</v>
      </c>
      <c r="BH41" s="4" t="str">
        <f t="shared" si="22"/>
        <v>OK</v>
      </c>
      <c r="BI41" s="53" t="str">
        <f t="shared" si="23"/>
        <v>Y</v>
      </c>
      <c r="BJ41" s="53">
        <f t="shared" si="24"/>
        <v>215</v>
      </c>
      <c r="BK41" s="38">
        <f t="shared" si="25"/>
        <v>171</v>
      </c>
      <c r="BL41" s="54">
        <f>noisuy1chieu(BK41/BJ41,Data!$BW$39:$CG$39,Data!$BW$40:$CG$40)</f>
        <v>9.6581399440765381E-2</v>
      </c>
      <c r="BM41" s="55">
        <f t="shared" si="26"/>
        <v>0</v>
      </c>
      <c r="BN41" s="56">
        <f t="shared" si="27"/>
        <v>0</v>
      </c>
      <c r="BO41" s="44">
        <f t="shared" si="28"/>
        <v>0</v>
      </c>
      <c r="BP41" s="4" t="str">
        <f t="shared" si="29"/>
        <v>OK</v>
      </c>
      <c r="BQ41" s="56">
        <f t="shared" si="30"/>
        <v>304.99199999999996</v>
      </c>
      <c r="BR41" s="56">
        <f t="shared" si="31"/>
        <v>60.401421855058857</v>
      </c>
      <c r="BS41" s="23">
        <f t="shared" si="32"/>
        <v>0.19804264326624588</v>
      </c>
      <c r="BT41" s="4" t="str">
        <f t="shared" si="33"/>
        <v>OK</v>
      </c>
      <c r="BU41" s="56">
        <f t="shared" si="34"/>
        <v>30.200710927529428</v>
      </c>
      <c r="BV41" s="54">
        <f t="shared" si="35"/>
        <v>6.0344456687945441E-2</v>
      </c>
      <c r="BW41" s="4" t="str">
        <f t="shared" si="36"/>
        <v>OK</v>
      </c>
      <c r="BX41" s="54">
        <f t="shared" si="37"/>
        <v>1.1304845441051824E-2</v>
      </c>
      <c r="BY41" s="4" t="str">
        <f t="shared" si="38"/>
        <v>OK</v>
      </c>
      <c r="DA41" s="29" t="s">
        <v>197</v>
      </c>
      <c r="DB41" s="29">
        <v>43</v>
      </c>
      <c r="DC41" s="29" t="s">
        <v>320</v>
      </c>
      <c r="DD41" s="30">
        <v>0</v>
      </c>
      <c r="DE41" s="24">
        <v>674</v>
      </c>
      <c r="DF41" s="24">
        <v>350</v>
      </c>
      <c r="DG41" s="24">
        <v>8</v>
      </c>
      <c r="DH41" s="24">
        <v>12</v>
      </c>
      <c r="DI41" s="24">
        <v>650</v>
      </c>
      <c r="DJ41" s="7">
        <v>704</v>
      </c>
      <c r="DK41" s="7">
        <v>350</v>
      </c>
      <c r="DL41" s="7">
        <v>22</v>
      </c>
      <c r="DM41" s="7">
        <v>6</v>
      </c>
      <c r="DN41" s="7">
        <v>24</v>
      </c>
      <c r="DO41" s="83" t="s">
        <v>401</v>
      </c>
      <c r="DP41" s="7" t="s">
        <v>344</v>
      </c>
      <c r="DQ41" s="7"/>
      <c r="DR41" s="7"/>
      <c r="DS41" s="7"/>
      <c r="DT41" s="29" t="s">
        <v>301</v>
      </c>
      <c r="DU41" s="60">
        <v>-176.68355360268447</v>
      </c>
      <c r="DV41" s="60">
        <v>3.7741425747135113</v>
      </c>
      <c r="DW41" s="25">
        <v>2.9137594438225274</v>
      </c>
      <c r="DX41" s="25">
        <v>0</v>
      </c>
      <c r="DY41" s="25">
        <v>0</v>
      </c>
      <c r="DZ41" s="25">
        <v>0</v>
      </c>
      <c r="EA41" s="56">
        <v>0</v>
      </c>
      <c r="EB41" s="56">
        <v>0</v>
      </c>
      <c r="EC41" s="4">
        <v>353</v>
      </c>
      <c r="ED41" s="44">
        <v>0</v>
      </c>
      <c r="EE41" s="4" t="s">
        <v>243</v>
      </c>
      <c r="EF41" s="5">
        <v>3572.8</v>
      </c>
      <c r="EG41" s="44">
        <v>4.945240528512216E-2</v>
      </c>
      <c r="EH41" s="4" t="s">
        <v>243</v>
      </c>
      <c r="EI41" s="53" t="s">
        <v>224</v>
      </c>
      <c r="EJ41" s="53">
        <v>215</v>
      </c>
      <c r="EK41" s="38">
        <v>171</v>
      </c>
      <c r="EL41" s="54">
        <v>9.6581399440765381E-2</v>
      </c>
      <c r="EM41" s="55">
        <v>3.2012960283682198E-3</v>
      </c>
      <c r="EN41" s="56">
        <v>7.1438892821372448</v>
      </c>
      <c r="EO41" s="44">
        <v>0.32472224009714751</v>
      </c>
      <c r="EP41" s="4" t="s">
        <v>243</v>
      </c>
      <c r="EQ41" s="56">
        <v>304.99199999999996</v>
      </c>
      <c r="ER41" s="56">
        <v>4.7680337950490763</v>
      </c>
      <c r="ES41" s="44">
        <v>1.5633307742659076E-2</v>
      </c>
      <c r="ET41" s="4" t="s">
        <v>243</v>
      </c>
      <c r="EU41" s="56">
        <v>88.341776801342235</v>
      </c>
      <c r="EV41" s="91">
        <v>0.17651692162866703</v>
      </c>
      <c r="EW41" s="4" t="s">
        <v>243</v>
      </c>
      <c r="EX41" s="91">
        <v>4.9272836010345123E-3</v>
      </c>
      <c r="EY41" s="4" t="s">
        <v>243</v>
      </c>
    </row>
    <row r="42" spans="1:155" ht="12.75" customHeight="1">
      <c r="H42" s="159"/>
      <c r="I42" s="128" t="str">
        <f>"- Bề rộng bản cánh:"</f>
        <v>- Bề rộng bản cánh:</v>
      </c>
      <c r="J42" s="128"/>
      <c r="K42" s="129"/>
      <c r="L42" s="131"/>
      <c r="M42" s="128"/>
      <c r="N42" s="2"/>
      <c r="O42" s="2"/>
      <c r="P42" s="132"/>
      <c r="Q42" s="27" t="s">
        <v>139</v>
      </c>
      <c r="R42" s="26">
        <v>350</v>
      </c>
      <c r="S42" s="121" t="s">
        <v>1</v>
      </c>
      <c r="AA42" s="29" t="s">
        <v>197</v>
      </c>
      <c r="AB42" s="29" t="s">
        <v>319</v>
      </c>
      <c r="AC42" s="29" t="s">
        <v>320</v>
      </c>
      <c r="AD42" s="30">
        <v>0</v>
      </c>
      <c r="AE42" s="24">
        <v>674</v>
      </c>
      <c r="AF42" s="24">
        <v>350</v>
      </c>
      <c r="AG42" s="24">
        <v>8</v>
      </c>
      <c r="AH42" s="24">
        <v>12</v>
      </c>
      <c r="AI42" s="24">
        <v>650</v>
      </c>
      <c r="AJ42" s="7">
        <f t="shared" si="10"/>
        <v>704</v>
      </c>
      <c r="AK42" s="7">
        <f t="shared" si="11"/>
        <v>350</v>
      </c>
      <c r="AL42" s="7">
        <f t="shared" si="12"/>
        <v>22</v>
      </c>
      <c r="AM42" s="7">
        <f t="shared" si="13"/>
        <v>6</v>
      </c>
      <c r="AN42" s="7">
        <f t="shared" si="14"/>
        <v>24</v>
      </c>
      <c r="AO42" s="83" t="str" cm="1">
        <f t="array" ref="AO42">_xll.Dce_Name_SectI(AE42,AE42,AF42,AG42,AH42,"x","-",$V$14)</f>
        <v>674x350x8x12</v>
      </c>
      <c r="AP42" s="7" t="str">
        <f t="shared" si="15"/>
        <v>704x350x22-6M24</v>
      </c>
      <c r="AQ42" s="7"/>
      <c r="AR42" s="7"/>
      <c r="AS42" s="7"/>
      <c r="AT42" s="29" t="s">
        <v>309</v>
      </c>
      <c r="AU42" s="60">
        <v>38.710232461340951</v>
      </c>
      <c r="AV42" s="60">
        <v>4.3143468912074026</v>
      </c>
      <c r="AW42" s="25">
        <v>9.7021985206670838</v>
      </c>
      <c r="AX42" s="25">
        <v>0</v>
      </c>
      <c r="AY42" s="25">
        <v>0</v>
      </c>
      <c r="AZ42" s="25">
        <v>0</v>
      </c>
      <c r="BA42" s="56">
        <f t="shared" si="16"/>
        <v>6.4517054102234921</v>
      </c>
      <c r="BB42" s="56">
        <f t="shared" si="17"/>
        <v>28.226211169727776</v>
      </c>
      <c r="BC42" s="4">
        <f>HLOOKUP(AN42,Data!$BW$28:$CF$31,4,FALSE)</f>
        <v>353</v>
      </c>
      <c r="BD42" s="44">
        <f t="shared" si="18"/>
        <v>7.996093815786906E-2</v>
      </c>
      <c r="BE42" s="4" t="str">
        <f t="shared" si="19"/>
        <v>OK</v>
      </c>
      <c r="BF42" s="5">
        <f t="shared" si="20"/>
        <v>3572.8</v>
      </c>
      <c r="BG42" s="44">
        <f t="shared" si="21"/>
        <v>0</v>
      </c>
      <c r="BH42" s="4" t="str">
        <f t="shared" si="22"/>
        <v>OK</v>
      </c>
      <c r="BI42" s="53" t="str">
        <f t="shared" si="23"/>
        <v>Y</v>
      </c>
      <c r="BJ42" s="53">
        <f t="shared" si="24"/>
        <v>215</v>
      </c>
      <c r="BK42" s="38">
        <f t="shared" si="25"/>
        <v>171</v>
      </c>
      <c r="BL42" s="54">
        <f>noisuy1chieu(BK42/BJ42,Data!$BW$39:$CG$39,Data!$BW$40:$CG$40)</f>
        <v>9.6581399440765381E-2</v>
      </c>
      <c r="BM42" s="55">
        <f t="shared" si="26"/>
        <v>0</v>
      </c>
      <c r="BN42" s="56">
        <f t="shared" si="27"/>
        <v>0</v>
      </c>
      <c r="BO42" s="44">
        <f t="shared" si="28"/>
        <v>0</v>
      </c>
      <c r="BP42" s="4" t="str">
        <f t="shared" si="29"/>
        <v>OK</v>
      </c>
      <c r="BQ42" s="56">
        <f t="shared" si="30"/>
        <v>304.99199999999996</v>
      </c>
      <c r="BR42" s="56">
        <f t="shared" si="31"/>
        <v>38.710232461340951</v>
      </c>
      <c r="BS42" s="23">
        <f t="shared" si="32"/>
        <v>0.12692212406010964</v>
      </c>
      <c r="BT42" s="4" t="str">
        <f t="shared" si="33"/>
        <v>OK</v>
      </c>
      <c r="BU42" s="56">
        <f t="shared" si="34"/>
        <v>19.355116230670475</v>
      </c>
      <c r="BV42" s="54">
        <f t="shared" si="35"/>
        <v>3.8673724465445578E-2</v>
      </c>
      <c r="BW42" s="4" t="str">
        <f t="shared" si="36"/>
        <v>OK</v>
      </c>
      <c r="BX42" s="54">
        <f t="shared" si="37"/>
        <v>1.097284586248632E-2</v>
      </c>
      <c r="BY42" s="4" t="str">
        <f t="shared" si="38"/>
        <v>OK</v>
      </c>
      <c r="DA42" s="29" t="s">
        <v>197</v>
      </c>
      <c r="DB42" s="29">
        <v>44</v>
      </c>
      <c r="DC42" s="29" t="s">
        <v>320</v>
      </c>
      <c r="DD42" s="30">
        <v>0</v>
      </c>
      <c r="DE42" s="24">
        <v>674</v>
      </c>
      <c r="DF42" s="24">
        <v>350</v>
      </c>
      <c r="DG42" s="24">
        <v>8</v>
      </c>
      <c r="DH42" s="24">
        <v>12</v>
      </c>
      <c r="DI42" s="24">
        <v>650</v>
      </c>
      <c r="DJ42" s="7">
        <v>704</v>
      </c>
      <c r="DK42" s="7">
        <v>350</v>
      </c>
      <c r="DL42" s="7">
        <v>22</v>
      </c>
      <c r="DM42" s="7">
        <v>6</v>
      </c>
      <c r="DN42" s="7">
        <v>24</v>
      </c>
      <c r="DO42" s="83" t="s">
        <v>401</v>
      </c>
      <c r="DP42" s="7" t="s">
        <v>344</v>
      </c>
      <c r="DQ42" s="7"/>
      <c r="DR42" s="7"/>
      <c r="DS42" s="7"/>
      <c r="DT42" s="29" t="s">
        <v>305</v>
      </c>
      <c r="DU42" s="60">
        <v>-87.247625651558195</v>
      </c>
      <c r="DV42" s="60">
        <v>1.0928757898653885E-16</v>
      </c>
      <c r="DW42" s="25">
        <v>4.371149119173634E-4</v>
      </c>
      <c r="DX42" s="25">
        <v>0</v>
      </c>
      <c r="DY42" s="25">
        <v>0</v>
      </c>
      <c r="DZ42" s="25">
        <v>0</v>
      </c>
      <c r="EA42" s="56">
        <v>0</v>
      </c>
      <c r="EB42" s="56">
        <v>0</v>
      </c>
      <c r="EC42" s="4">
        <v>353</v>
      </c>
      <c r="ED42" s="44">
        <v>0</v>
      </c>
      <c r="EE42" s="4" t="s">
        <v>243</v>
      </c>
      <c r="EF42" s="5">
        <v>3572.8</v>
      </c>
      <c r="EG42" s="44">
        <v>2.4419957918595553E-2</v>
      </c>
      <c r="EH42" s="4" t="s">
        <v>243</v>
      </c>
      <c r="EI42" s="53" t="s">
        <v>224</v>
      </c>
      <c r="EJ42" s="53">
        <v>215</v>
      </c>
      <c r="EK42" s="38">
        <v>171</v>
      </c>
      <c r="EL42" s="54">
        <v>9.6581399440765381E-2</v>
      </c>
      <c r="EM42" s="55">
        <v>1.5808232955908058E-3</v>
      </c>
      <c r="EN42" s="56">
        <v>5.0201126281462773</v>
      </c>
      <c r="EO42" s="44">
        <v>0.22818693764301259</v>
      </c>
      <c r="EP42" s="4" t="s">
        <v>243</v>
      </c>
      <c r="EQ42" s="56">
        <v>304.99199999999996</v>
      </c>
      <c r="ER42" s="56">
        <v>4.371149119173634E-4</v>
      </c>
      <c r="ES42" s="44">
        <v>1.4332012377943141E-6</v>
      </c>
      <c r="ET42" s="4" t="s">
        <v>243</v>
      </c>
      <c r="EU42" s="56">
        <v>43.623812825779098</v>
      </c>
      <c r="EV42" s="91">
        <v>8.7165341569116955E-2</v>
      </c>
      <c r="EW42" s="4" t="s">
        <v>243</v>
      </c>
      <c r="EX42" s="91">
        <v>4.5171431869767225E-7</v>
      </c>
      <c r="EY42" s="4" t="s">
        <v>243</v>
      </c>
    </row>
    <row r="43" spans="1:155" ht="12.75" customHeight="1">
      <c r="H43" s="159"/>
      <c r="I43" s="128" t="str">
        <f>"- Chiều dày bản bụng:"</f>
        <v>- Chiều dày bản bụng:</v>
      </c>
      <c r="J43" s="128"/>
      <c r="K43" s="129"/>
      <c r="L43" s="131"/>
      <c r="M43" s="128"/>
      <c r="N43" s="2"/>
      <c r="O43" s="2"/>
      <c r="P43" s="2"/>
      <c r="Q43" s="27" t="s">
        <v>59</v>
      </c>
      <c r="R43" s="26">
        <v>12</v>
      </c>
      <c r="S43" s="121" t="s">
        <v>1</v>
      </c>
      <c r="AA43" s="29" t="s">
        <v>197</v>
      </c>
      <c r="AB43" s="29" t="s">
        <v>319</v>
      </c>
      <c r="AC43" s="29" t="s">
        <v>320</v>
      </c>
      <c r="AD43" s="30">
        <v>0</v>
      </c>
      <c r="AE43" s="24">
        <v>674</v>
      </c>
      <c r="AF43" s="24">
        <v>350</v>
      </c>
      <c r="AG43" s="24">
        <v>8</v>
      </c>
      <c r="AH43" s="24">
        <v>12</v>
      </c>
      <c r="AI43" s="24">
        <v>650</v>
      </c>
      <c r="AJ43" s="7">
        <f t="shared" si="10"/>
        <v>704</v>
      </c>
      <c r="AK43" s="7">
        <f t="shared" si="11"/>
        <v>350</v>
      </c>
      <c r="AL43" s="7">
        <f t="shared" si="12"/>
        <v>22</v>
      </c>
      <c r="AM43" s="7">
        <f t="shared" si="13"/>
        <v>6</v>
      </c>
      <c r="AN43" s="7">
        <f t="shared" si="14"/>
        <v>24</v>
      </c>
      <c r="AO43" s="83" t="str" cm="1">
        <f t="array" ref="AO43">_xll.Dce_Name_SectI(AE43,AE43,AF43,AG43,AH43,"x","-",$V$14)</f>
        <v>674x350x8x12</v>
      </c>
      <c r="AP43" s="7" t="str">
        <f t="shared" si="15"/>
        <v>704x350x22-6M24</v>
      </c>
      <c r="AQ43" s="7"/>
      <c r="AR43" s="7"/>
      <c r="AS43" s="7"/>
      <c r="AT43" s="29" t="s">
        <v>310</v>
      </c>
      <c r="AU43" s="60">
        <v>-104.95759546154321</v>
      </c>
      <c r="AV43" s="60">
        <v>8.9943216968447803</v>
      </c>
      <c r="AW43" s="25">
        <v>7.2766879430657783</v>
      </c>
      <c r="AX43" s="25">
        <v>0</v>
      </c>
      <c r="AY43" s="25">
        <v>0</v>
      </c>
      <c r="AZ43" s="25">
        <v>0</v>
      </c>
      <c r="BA43" s="56">
        <f t="shared" si="16"/>
        <v>0</v>
      </c>
      <c r="BB43" s="56">
        <f t="shared" si="17"/>
        <v>0</v>
      </c>
      <c r="BC43" s="4">
        <f>HLOOKUP(AN43,Data!$BW$28:$CF$31,4,FALSE)</f>
        <v>353</v>
      </c>
      <c r="BD43" s="44">
        <f t="shared" si="18"/>
        <v>0</v>
      </c>
      <c r="BE43" s="4" t="str">
        <f t="shared" si="19"/>
        <v>OK</v>
      </c>
      <c r="BF43" s="5">
        <f t="shared" si="20"/>
        <v>3572.8</v>
      </c>
      <c r="BG43" s="44">
        <f t="shared" si="21"/>
        <v>2.9376846020360278E-2</v>
      </c>
      <c r="BH43" s="4" t="str">
        <f t="shared" si="22"/>
        <v>OK</v>
      </c>
      <c r="BI43" s="53" t="str">
        <f t="shared" si="23"/>
        <v>Y</v>
      </c>
      <c r="BJ43" s="53">
        <f t="shared" si="24"/>
        <v>215</v>
      </c>
      <c r="BK43" s="38">
        <f t="shared" si="25"/>
        <v>171</v>
      </c>
      <c r="BL43" s="54">
        <f>noisuy1chieu(BK43/BJ43,Data!$BW$39:$CG$39,Data!$BW$40:$CG$40)</f>
        <v>9.6581399440765381E-2</v>
      </c>
      <c r="BM43" s="55">
        <f t="shared" si="26"/>
        <v>1.9017069028037224E-3</v>
      </c>
      <c r="BN43" s="56">
        <f t="shared" si="27"/>
        <v>5.5060935849689443</v>
      </c>
      <c r="BO43" s="44">
        <f t="shared" si="28"/>
        <v>0.250276981134952</v>
      </c>
      <c r="BP43" s="4" t="str">
        <f t="shared" si="29"/>
        <v>OK</v>
      </c>
      <c r="BQ43" s="56">
        <f t="shared" si="30"/>
        <v>304.99199999999996</v>
      </c>
      <c r="BR43" s="56">
        <f t="shared" si="31"/>
        <v>11.569270080998699</v>
      </c>
      <c r="BS43" s="23">
        <f t="shared" si="32"/>
        <v>3.793302801712406E-2</v>
      </c>
      <c r="BT43" s="4" t="str">
        <f t="shared" si="33"/>
        <v>OK</v>
      </c>
      <c r="BU43" s="56">
        <f t="shared" si="34"/>
        <v>52.478797730771603</v>
      </c>
      <c r="BV43" s="54">
        <f t="shared" si="35"/>
        <v>0.10485860893470886</v>
      </c>
      <c r="BW43" s="4" t="str">
        <f t="shared" si="36"/>
        <v>OK</v>
      </c>
      <c r="BX43" s="54">
        <f t="shared" si="37"/>
        <v>1.1955677580397134E-2</v>
      </c>
      <c r="BY43" s="4" t="str">
        <f t="shared" si="38"/>
        <v>OK</v>
      </c>
      <c r="DA43" s="29" t="s">
        <v>197</v>
      </c>
      <c r="DB43" s="29">
        <v>45</v>
      </c>
      <c r="DC43" s="29" t="s">
        <v>320</v>
      </c>
      <c r="DD43" s="30">
        <v>0</v>
      </c>
      <c r="DE43" s="24">
        <v>674</v>
      </c>
      <c r="DF43" s="24">
        <v>350</v>
      </c>
      <c r="DG43" s="24">
        <v>8</v>
      </c>
      <c r="DH43" s="24">
        <v>12</v>
      </c>
      <c r="DI43" s="24">
        <v>650</v>
      </c>
      <c r="DJ43" s="7">
        <v>704</v>
      </c>
      <c r="DK43" s="7">
        <v>350</v>
      </c>
      <c r="DL43" s="7">
        <v>22</v>
      </c>
      <c r="DM43" s="7">
        <v>6</v>
      </c>
      <c r="DN43" s="7">
        <v>24</v>
      </c>
      <c r="DO43" s="83" t="s">
        <v>401</v>
      </c>
      <c r="DP43" s="7" t="s">
        <v>344</v>
      </c>
      <c r="DQ43" s="7"/>
      <c r="DR43" s="7"/>
      <c r="DS43" s="7"/>
      <c r="DT43" s="29" t="s">
        <v>299</v>
      </c>
      <c r="DU43" s="60">
        <v>-118.08054812124095</v>
      </c>
      <c r="DV43" s="60">
        <v>5.1414222271978227E-16</v>
      </c>
      <c r="DW43" s="25">
        <v>1.6811626086044543E-2</v>
      </c>
      <c r="DX43" s="25">
        <v>0</v>
      </c>
      <c r="DY43" s="25">
        <v>0</v>
      </c>
      <c r="DZ43" s="25">
        <v>0</v>
      </c>
      <c r="EA43" s="56">
        <v>0</v>
      </c>
      <c r="EB43" s="56">
        <v>0</v>
      </c>
      <c r="EC43" s="4">
        <v>353</v>
      </c>
      <c r="ED43" s="44">
        <v>0</v>
      </c>
      <c r="EE43" s="4" t="s">
        <v>243</v>
      </c>
      <c r="EF43" s="5">
        <v>3572.8</v>
      </c>
      <c r="EG43" s="44">
        <v>3.3049862326813971E-2</v>
      </c>
      <c r="EH43" s="4" t="s">
        <v>243</v>
      </c>
      <c r="EI43" s="53" t="s">
        <v>224</v>
      </c>
      <c r="EJ43" s="53">
        <v>215</v>
      </c>
      <c r="EK43" s="38">
        <v>171</v>
      </c>
      <c r="EL43" s="54">
        <v>9.6581399440765381E-2</v>
      </c>
      <c r="EM43" s="55">
        <v>2.1394792102615245E-3</v>
      </c>
      <c r="EN43" s="56">
        <v>5.8401746192968735</v>
      </c>
      <c r="EO43" s="44">
        <v>0.26546248269531242</v>
      </c>
      <c r="EP43" s="4" t="s">
        <v>243</v>
      </c>
      <c r="EQ43" s="56">
        <v>304.99199999999996</v>
      </c>
      <c r="ER43" s="56">
        <v>1.6811626086044543E-2</v>
      </c>
      <c r="ES43" s="44">
        <v>5.5121531338672967E-5</v>
      </c>
      <c r="ET43" s="4" t="s">
        <v>243</v>
      </c>
      <c r="EU43" s="56">
        <v>59.040274060620476</v>
      </c>
      <c r="EV43" s="91">
        <v>0.11796918521040234</v>
      </c>
      <c r="EW43" s="4" t="s">
        <v>243</v>
      </c>
      <c r="EX43" s="91">
        <v>1.7373125502278178E-5</v>
      </c>
      <c r="EY43" s="4" t="s">
        <v>243</v>
      </c>
    </row>
    <row r="44" spans="1:155" ht="12.75" customHeight="1">
      <c r="H44" s="159"/>
      <c r="I44" s="128" t="str">
        <f>"- Chiều dày bản cánh:"</f>
        <v>- Chiều dày bản cánh:</v>
      </c>
      <c r="J44" s="2"/>
      <c r="K44" s="27"/>
      <c r="L44" s="135"/>
      <c r="M44" s="136"/>
      <c r="N44" s="2"/>
      <c r="O44" s="2"/>
      <c r="P44" s="2"/>
      <c r="Q44" s="27" t="s">
        <v>60</v>
      </c>
      <c r="R44" s="26">
        <v>16</v>
      </c>
      <c r="S44" s="121" t="s">
        <v>1</v>
      </c>
      <c r="AA44" s="29" t="s">
        <v>197</v>
      </c>
      <c r="AB44" s="29" t="s">
        <v>319</v>
      </c>
      <c r="AC44" s="29" t="s">
        <v>320</v>
      </c>
      <c r="AD44" s="30">
        <v>0</v>
      </c>
      <c r="AE44" s="24">
        <v>674</v>
      </c>
      <c r="AF44" s="24">
        <v>350</v>
      </c>
      <c r="AG44" s="24">
        <v>8</v>
      </c>
      <c r="AH44" s="24">
        <v>12</v>
      </c>
      <c r="AI44" s="24">
        <v>650</v>
      </c>
      <c r="AJ44" s="7">
        <f t="shared" si="10"/>
        <v>704</v>
      </c>
      <c r="AK44" s="7">
        <f t="shared" si="11"/>
        <v>350</v>
      </c>
      <c r="AL44" s="7">
        <f t="shared" si="12"/>
        <v>22</v>
      </c>
      <c r="AM44" s="7">
        <f t="shared" si="13"/>
        <v>6</v>
      </c>
      <c r="AN44" s="7">
        <f t="shared" si="14"/>
        <v>24</v>
      </c>
      <c r="AO44" s="83" t="str" cm="1">
        <f t="array" ref="AO44">_xll.Dce_Name_SectI(AE44,AE44,AF44,AG44,AH44,"x","-",$V$14)</f>
        <v>674x350x8x12</v>
      </c>
      <c r="AP44" s="7" t="str">
        <f t="shared" si="15"/>
        <v>704x350x22-6M24</v>
      </c>
      <c r="AQ44" s="7"/>
      <c r="AR44" s="7"/>
      <c r="AS44" s="7"/>
      <c r="AT44" s="29" t="s">
        <v>311</v>
      </c>
      <c r="AU44" s="60">
        <v>-127.67492889438121</v>
      </c>
      <c r="AV44" s="60">
        <v>3.6855280027944959</v>
      </c>
      <c r="AW44" s="25">
        <v>2.9115952529515621</v>
      </c>
      <c r="AX44" s="25">
        <v>0</v>
      </c>
      <c r="AY44" s="25">
        <v>0</v>
      </c>
      <c r="AZ44" s="25">
        <v>0</v>
      </c>
      <c r="BA44" s="56">
        <f t="shared" si="16"/>
        <v>0</v>
      </c>
      <c r="BB44" s="56">
        <f t="shared" si="17"/>
        <v>0</v>
      </c>
      <c r="BC44" s="4">
        <f>HLOOKUP(AN44,Data!$BW$28:$CF$31,4,FALSE)</f>
        <v>353</v>
      </c>
      <c r="BD44" s="44">
        <f t="shared" si="18"/>
        <v>0</v>
      </c>
      <c r="BE44" s="4" t="str">
        <f t="shared" si="19"/>
        <v>OK</v>
      </c>
      <c r="BF44" s="5">
        <f t="shared" si="20"/>
        <v>3572.8</v>
      </c>
      <c r="BG44" s="44">
        <f t="shared" si="21"/>
        <v>3.5735257751450179E-2</v>
      </c>
      <c r="BH44" s="4" t="str">
        <f t="shared" si="22"/>
        <v>OK</v>
      </c>
      <c r="BI44" s="53" t="str">
        <f t="shared" si="23"/>
        <v>Y</v>
      </c>
      <c r="BJ44" s="53">
        <f t="shared" si="24"/>
        <v>215</v>
      </c>
      <c r="BK44" s="38">
        <f t="shared" si="25"/>
        <v>171</v>
      </c>
      <c r="BL44" s="54">
        <f>noisuy1chieu(BK44/BJ44,Data!$BW$39:$CG$39,Data!$BW$40:$CG$40)</f>
        <v>9.6581399440765381E-2</v>
      </c>
      <c r="BM44" s="55">
        <f t="shared" si="26"/>
        <v>2.3133179883335071E-3</v>
      </c>
      <c r="BN44" s="56">
        <f t="shared" si="27"/>
        <v>6.0728067993892321</v>
      </c>
      <c r="BO44" s="44">
        <f t="shared" si="28"/>
        <v>0.27603667269951054</v>
      </c>
      <c r="BP44" s="4" t="str">
        <f t="shared" si="29"/>
        <v>OK</v>
      </c>
      <c r="BQ44" s="56">
        <f t="shared" si="30"/>
        <v>304.99199999999996</v>
      </c>
      <c r="BR44" s="56">
        <f t="shared" si="31"/>
        <v>4.6968610343922732</v>
      </c>
      <c r="BS44" s="23">
        <f t="shared" si="32"/>
        <v>1.5399948308127012E-2</v>
      </c>
      <c r="BT44" s="4" t="str">
        <f t="shared" si="33"/>
        <v>OK</v>
      </c>
      <c r="BU44" s="56">
        <f t="shared" si="34"/>
        <v>63.837464447190605</v>
      </c>
      <c r="BV44" s="54">
        <f t="shared" si="35"/>
        <v>0.12755451742992738</v>
      </c>
      <c r="BW44" s="4" t="str">
        <f t="shared" si="36"/>
        <v>OK</v>
      </c>
      <c r="BX44" s="54">
        <f t="shared" si="37"/>
        <v>4.8537337078293167E-3</v>
      </c>
      <c r="BY44" s="4" t="str">
        <f t="shared" si="38"/>
        <v>OK</v>
      </c>
      <c r="DA44" s="29" t="s">
        <v>197</v>
      </c>
      <c r="DB44" s="29">
        <v>46</v>
      </c>
      <c r="DC44" s="29" t="s">
        <v>320</v>
      </c>
      <c r="DD44" s="30">
        <v>0</v>
      </c>
      <c r="DE44" s="24">
        <v>674</v>
      </c>
      <c r="DF44" s="24">
        <v>350</v>
      </c>
      <c r="DG44" s="24">
        <v>8</v>
      </c>
      <c r="DH44" s="24">
        <v>12</v>
      </c>
      <c r="DI44" s="24">
        <v>650</v>
      </c>
      <c r="DJ44" s="7">
        <v>704</v>
      </c>
      <c r="DK44" s="7">
        <v>350</v>
      </c>
      <c r="DL44" s="7">
        <v>22</v>
      </c>
      <c r="DM44" s="7">
        <v>6</v>
      </c>
      <c r="DN44" s="7">
        <v>24</v>
      </c>
      <c r="DO44" s="83" t="s">
        <v>401</v>
      </c>
      <c r="DP44" s="7" t="s">
        <v>344</v>
      </c>
      <c r="DQ44" s="7"/>
      <c r="DR44" s="7"/>
      <c r="DS44" s="7"/>
      <c r="DT44" s="29" t="s">
        <v>297</v>
      </c>
      <c r="DU44" s="60">
        <v>-118.18029343176386</v>
      </c>
      <c r="DV44" s="60">
        <v>3.5778671692021646E-18</v>
      </c>
      <c r="DW44" s="25">
        <v>1.6978824660905743E-2</v>
      </c>
      <c r="DX44" s="25">
        <v>0</v>
      </c>
      <c r="DY44" s="25">
        <v>0</v>
      </c>
      <c r="DZ44" s="25">
        <v>0</v>
      </c>
      <c r="EA44" s="56">
        <v>0</v>
      </c>
      <c r="EB44" s="56">
        <v>0</v>
      </c>
      <c r="EC44" s="4">
        <v>353</v>
      </c>
      <c r="ED44" s="44">
        <v>0</v>
      </c>
      <c r="EE44" s="4" t="s">
        <v>243</v>
      </c>
      <c r="EF44" s="5">
        <v>3572.8</v>
      </c>
      <c r="EG44" s="44">
        <v>3.3077780293261264E-2</v>
      </c>
      <c r="EH44" s="4" t="s">
        <v>243</v>
      </c>
      <c r="EI44" s="53" t="s">
        <v>224</v>
      </c>
      <c r="EJ44" s="53">
        <v>215</v>
      </c>
      <c r="EK44" s="38">
        <v>171</v>
      </c>
      <c r="EL44" s="54">
        <v>9.6581399440765381E-2</v>
      </c>
      <c r="EM44" s="55">
        <v>2.1412864767552885E-3</v>
      </c>
      <c r="EN44" s="56">
        <v>5.8426407624213468</v>
      </c>
      <c r="EO44" s="44">
        <v>0.26557458011006124</v>
      </c>
      <c r="EP44" s="4" t="s">
        <v>243</v>
      </c>
      <c r="EQ44" s="56">
        <v>304.99199999999996</v>
      </c>
      <c r="ER44" s="56">
        <v>1.6978824660905743E-2</v>
      </c>
      <c r="ES44" s="44">
        <v>5.5669737766583209E-5</v>
      </c>
      <c r="ET44" s="4" t="s">
        <v>243</v>
      </c>
      <c r="EU44" s="56">
        <v>59.090146715881929</v>
      </c>
      <c r="EV44" s="91">
        <v>0.11806883645015492</v>
      </c>
      <c r="EW44" s="4" t="s">
        <v>243</v>
      </c>
      <c r="EX44" s="91">
        <v>1.7545908421074887E-5</v>
      </c>
      <c r="EY44" s="4" t="s">
        <v>243</v>
      </c>
    </row>
    <row r="45" spans="1:155" ht="12.75" customHeight="1">
      <c r="H45" s="158" t="s">
        <v>122</v>
      </c>
      <c r="I45" s="128"/>
      <c r="J45" s="128"/>
      <c r="K45" s="128"/>
      <c r="L45" s="128"/>
      <c r="M45" s="128"/>
      <c r="N45" s="129"/>
      <c r="O45" s="130"/>
      <c r="P45" s="128"/>
      <c r="Q45" s="2"/>
      <c r="R45" s="2"/>
      <c r="S45" s="119"/>
      <c r="AA45" s="29" t="s">
        <v>197</v>
      </c>
      <c r="AB45" s="29" t="s">
        <v>319</v>
      </c>
      <c r="AC45" s="29" t="s">
        <v>320</v>
      </c>
      <c r="AD45" s="30">
        <v>0</v>
      </c>
      <c r="AE45" s="24">
        <v>674</v>
      </c>
      <c r="AF45" s="24">
        <v>350</v>
      </c>
      <c r="AG45" s="24">
        <v>8</v>
      </c>
      <c r="AH45" s="24">
        <v>12</v>
      </c>
      <c r="AI45" s="24">
        <v>650</v>
      </c>
      <c r="AJ45" s="7">
        <f t="shared" si="10"/>
        <v>704</v>
      </c>
      <c r="AK45" s="7">
        <f t="shared" si="11"/>
        <v>350</v>
      </c>
      <c r="AL45" s="7">
        <f t="shared" si="12"/>
        <v>22</v>
      </c>
      <c r="AM45" s="7">
        <f t="shared" si="13"/>
        <v>6</v>
      </c>
      <c r="AN45" s="7">
        <f t="shared" si="14"/>
        <v>24</v>
      </c>
      <c r="AO45" s="83" t="str" cm="1">
        <f t="array" ref="AO45">_xll.Dce_Name_SectI(AE45,AE45,AF45,AG45,AH45,"x","-",$V$14)</f>
        <v>674x350x8x12</v>
      </c>
      <c r="AP45" s="7" t="str">
        <f t="shared" si="15"/>
        <v>704x350x22-6M24</v>
      </c>
      <c r="AQ45" s="7"/>
      <c r="AR45" s="7"/>
      <c r="AS45" s="7"/>
      <c r="AT45" s="29" t="s">
        <v>312</v>
      </c>
      <c r="AU45" s="60">
        <v>65.361560009507841</v>
      </c>
      <c r="AV45" s="60">
        <v>8.4184323468425273</v>
      </c>
      <c r="AW45" s="25">
        <v>1.492919554503285E-2</v>
      </c>
      <c r="AX45" s="25">
        <v>0</v>
      </c>
      <c r="AY45" s="25">
        <v>0</v>
      </c>
      <c r="AZ45" s="25">
        <v>0</v>
      </c>
      <c r="BA45" s="56">
        <f t="shared" si="16"/>
        <v>10.893593334917973</v>
      </c>
      <c r="BB45" s="56">
        <f t="shared" si="17"/>
        <v>47.659470840266138</v>
      </c>
      <c r="BC45" s="4">
        <f>HLOOKUP(AN45,Data!$BW$28:$CF$31,4,FALSE)</f>
        <v>353</v>
      </c>
      <c r="BD45" s="44">
        <f t="shared" si="18"/>
        <v>0.13501266526987574</v>
      </c>
      <c r="BE45" s="4" t="str">
        <f t="shared" si="19"/>
        <v>OK</v>
      </c>
      <c r="BF45" s="5">
        <f t="shared" si="20"/>
        <v>3572.8</v>
      </c>
      <c r="BG45" s="44">
        <f t="shared" si="21"/>
        <v>0</v>
      </c>
      <c r="BH45" s="4" t="str">
        <f t="shared" si="22"/>
        <v>OK</v>
      </c>
      <c r="BI45" s="53" t="str">
        <f t="shared" si="23"/>
        <v>Y</v>
      </c>
      <c r="BJ45" s="53">
        <f t="shared" si="24"/>
        <v>215</v>
      </c>
      <c r="BK45" s="38">
        <f t="shared" si="25"/>
        <v>171</v>
      </c>
      <c r="BL45" s="54">
        <f>noisuy1chieu(BK45/BJ45,Data!$BW$39:$CG$39,Data!$BW$40:$CG$40)</f>
        <v>9.6581399440765381E-2</v>
      </c>
      <c r="BM45" s="55">
        <f t="shared" si="26"/>
        <v>0</v>
      </c>
      <c r="BN45" s="56">
        <f t="shared" si="27"/>
        <v>0</v>
      </c>
      <c r="BO45" s="44">
        <f t="shared" si="28"/>
        <v>0</v>
      </c>
      <c r="BP45" s="4" t="str">
        <f t="shared" si="29"/>
        <v>OK</v>
      </c>
      <c r="BQ45" s="56">
        <f t="shared" si="30"/>
        <v>304.99199999999996</v>
      </c>
      <c r="BR45" s="56">
        <f t="shared" si="31"/>
        <v>65.361560009507841</v>
      </c>
      <c r="BS45" s="23">
        <f t="shared" si="32"/>
        <v>0.21430581788869166</v>
      </c>
      <c r="BT45" s="4" t="str">
        <f t="shared" si="33"/>
        <v>OK</v>
      </c>
      <c r="BU45" s="56">
        <f t="shared" si="34"/>
        <v>32.68078000475392</v>
      </c>
      <c r="BV45" s="54">
        <f t="shared" si="35"/>
        <v>6.5299916887965603E-2</v>
      </c>
      <c r="BW45" s="4" t="str">
        <f t="shared" si="36"/>
        <v>OK</v>
      </c>
      <c r="BX45" s="54">
        <f t="shared" si="37"/>
        <v>8.6996172128217652E-3</v>
      </c>
      <c r="BY45" s="4" t="str">
        <f t="shared" si="38"/>
        <v>OK</v>
      </c>
      <c r="DA45" s="29" t="s">
        <v>197</v>
      </c>
      <c r="DB45" s="29">
        <v>47</v>
      </c>
      <c r="DC45" s="29" t="s">
        <v>320</v>
      </c>
      <c r="DD45" s="30">
        <v>0</v>
      </c>
      <c r="DE45" s="24">
        <v>674</v>
      </c>
      <c r="DF45" s="24">
        <v>350</v>
      </c>
      <c r="DG45" s="24">
        <v>8</v>
      </c>
      <c r="DH45" s="24">
        <v>12</v>
      </c>
      <c r="DI45" s="24">
        <v>650</v>
      </c>
      <c r="DJ45" s="7">
        <v>704</v>
      </c>
      <c r="DK45" s="7">
        <v>350</v>
      </c>
      <c r="DL45" s="7">
        <v>22</v>
      </c>
      <c r="DM45" s="7">
        <v>6</v>
      </c>
      <c r="DN45" s="7">
        <v>24</v>
      </c>
      <c r="DO45" s="83" t="s">
        <v>401</v>
      </c>
      <c r="DP45" s="7" t="s">
        <v>344</v>
      </c>
      <c r="DQ45" s="7"/>
      <c r="DR45" s="7"/>
      <c r="DS45" s="7"/>
      <c r="DT45" s="29" t="s">
        <v>307</v>
      </c>
      <c r="DU45" s="60">
        <v>-87.221012235752966</v>
      </c>
      <c r="DV45" s="60">
        <v>2.0361316799277773E-16</v>
      </c>
      <c r="DW45" s="25">
        <v>4.0576284109086758E-4</v>
      </c>
      <c r="DX45" s="25">
        <v>0</v>
      </c>
      <c r="DY45" s="25">
        <v>0</v>
      </c>
      <c r="DZ45" s="25">
        <v>0</v>
      </c>
      <c r="EA45" s="56">
        <v>0</v>
      </c>
      <c r="EB45" s="56">
        <v>0</v>
      </c>
      <c r="EC45" s="4">
        <v>353</v>
      </c>
      <c r="ED45" s="44">
        <v>0</v>
      </c>
      <c r="EE45" s="4" t="s">
        <v>243</v>
      </c>
      <c r="EF45" s="5">
        <v>3572.8</v>
      </c>
      <c r="EG45" s="44">
        <v>2.4412509022546172E-2</v>
      </c>
      <c r="EH45" s="4" t="s">
        <v>243</v>
      </c>
      <c r="EI45" s="53" t="s">
        <v>224</v>
      </c>
      <c r="EJ45" s="53">
        <v>215</v>
      </c>
      <c r="EK45" s="38">
        <v>171</v>
      </c>
      <c r="EL45" s="54">
        <v>9.6581399440765381E-2</v>
      </c>
      <c r="EM45" s="55">
        <v>1.5803410921226197E-3</v>
      </c>
      <c r="EN45" s="56">
        <v>5.0193469194315501</v>
      </c>
      <c r="EO45" s="44">
        <v>0.22815213270143408</v>
      </c>
      <c r="EP45" s="4" t="s">
        <v>243</v>
      </c>
      <c r="EQ45" s="56">
        <v>304.99199999999996</v>
      </c>
      <c r="ER45" s="56">
        <v>4.0576284109086758E-4</v>
      </c>
      <c r="ES45" s="44">
        <v>1.3304048666550848E-6</v>
      </c>
      <c r="ET45" s="4" t="s">
        <v>243</v>
      </c>
      <c r="EU45" s="56">
        <v>43.610506117876483</v>
      </c>
      <c r="EV45" s="91">
        <v>8.7138753252682444E-2</v>
      </c>
      <c r="EW45" s="4" t="s">
        <v>243</v>
      </c>
      <c r="EX45" s="91">
        <v>4.1931510529396872E-7</v>
      </c>
      <c r="EY45" s="4" t="s">
        <v>243</v>
      </c>
    </row>
    <row r="46" spans="1:155" ht="12.75" customHeight="1">
      <c r="H46" s="159"/>
      <c r="I46" s="128" t="str">
        <f>"- Tổng số bu lông:"</f>
        <v>- Tổng số bu lông:</v>
      </c>
      <c r="J46" s="128"/>
      <c r="K46" s="129"/>
      <c r="L46" s="131"/>
      <c r="M46" s="128"/>
      <c r="N46" s="2"/>
      <c r="O46" s="2"/>
      <c r="P46" s="2"/>
      <c r="Q46" s="27" t="s">
        <v>135</v>
      </c>
      <c r="R46" s="26">
        <f>INDEX($C$23:$C$40,IFERROR(MATCH(R41,$B$23:$B$40,0),MATCH(R41,$B$23:$B$40,1)+1))</f>
        <v>6</v>
      </c>
      <c r="S46" s="121" t="s">
        <v>136</v>
      </c>
      <c r="AA46" s="29" t="s">
        <v>197</v>
      </c>
      <c r="AB46" s="29" t="s">
        <v>319</v>
      </c>
      <c r="AC46" s="29" t="s">
        <v>320</v>
      </c>
      <c r="AD46" s="30">
        <v>0</v>
      </c>
      <c r="AE46" s="24">
        <v>674</v>
      </c>
      <c r="AF46" s="24">
        <v>350</v>
      </c>
      <c r="AG46" s="24">
        <v>8</v>
      </c>
      <c r="AH46" s="24">
        <v>12</v>
      </c>
      <c r="AI46" s="24">
        <v>650</v>
      </c>
      <c r="AJ46" s="7">
        <f t="shared" si="10"/>
        <v>704</v>
      </c>
      <c r="AK46" s="7">
        <f t="shared" si="11"/>
        <v>350</v>
      </c>
      <c r="AL46" s="7">
        <f t="shared" si="12"/>
        <v>22</v>
      </c>
      <c r="AM46" s="7">
        <f t="shared" si="13"/>
        <v>6</v>
      </c>
      <c r="AN46" s="7">
        <f t="shared" si="14"/>
        <v>24</v>
      </c>
      <c r="AO46" s="83" t="str" cm="1">
        <f t="array" ref="AO46">_xll.Dce_Name_SectI(AE46,AE46,AF46,AG46,AH46,"x","-",$V$14)</f>
        <v>674x350x8x12</v>
      </c>
      <c r="AP46" s="7" t="str">
        <f t="shared" si="15"/>
        <v>704x350x22-6M24</v>
      </c>
      <c r="AQ46" s="7"/>
      <c r="AR46" s="7"/>
      <c r="AS46" s="7"/>
      <c r="AT46" s="29" t="s">
        <v>313</v>
      </c>
      <c r="AU46" s="60">
        <v>36.818556955258622</v>
      </c>
      <c r="AV46" s="60">
        <v>13.779868848661913</v>
      </c>
      <c r="AW46" s="25">
        <v>1.1564500649543851E-2</v>
      </c>
      <c r="AX46" s="25">
        <v>0</v>
      </c>
      <c r="AY46" s="25">
        <v>0</v>
      </c>
      <c r="AZ46" s="25">
        <v>0</v>
      </c>
      <c r="BA46" s="56">
        <f t="shared" si="16"/>
        <v>6.13642615920977</v>
      </c>
      <c r="BB46" s="56">
        <f t="shared" si="17"/>
        <v>26.846864446542742</v>
      </c>
      <c r="BC46" s="4">
        <f>HLOOKUP(AN46,Data!$BW$28:$CF$31,4,FALSE)</f>
        <v>353</v>
      </c>
      <c r="BD46" s="44">
        <f t="shared" si="18"/>
        <v>7.6053440358478025E-2</v>
      </c>
      <c r="BE46" s="4" t="str">
        <f t="shared" si="19"/>
        <v>OK</v>
      </c>
      <c r="BF46" s="5">
        <f t="shared" si="20"/>
        <v>3572.8</v>
      </c>
      <c r="BG46" s="44">
        <f t="shared" si="21"/>
        <v>0</v>
      </c>
      <c r="BH46" s="4" t="str">
        <f t="shared" si="22"/>
        <v>OK</v>
      </c>
      <c r="BI46" s="53" t="str">
        <f t="shared" si="23"/>
        <v>Y</v>
      </c>
      <c r="BJ46" s="53">
        <f t="shared" si="24"/>
        <v>215</v>
      </c>
      <c r="BK46" s="38">
        <f t="shared" si="25"/>
        <v>171</v>
      </c>
      <c r="BL46" s="54">
        <f>noisuy1chieu(BK46/BJ46,Data!$BW$39:$CG$39,Data!$BW$40:$CG$40)</f>
        <v>9.6581399440765381E-2</v>
      </c>
      <c r="BM46" s="55">
        <f t="shared" si="26"/>
        <v>0</v>
      </c>
      <c r="BN46" s="56">
        <f t="shared" si="27"/>
        <v>0</v>
      </c>
      <c r="BO46" s="44">
        <f t="shared" si="28"/>
        <v>0</v>
      </c>
      <c r="BP46" s="4" t="str">
        <f t="shared" si="29"/>
        <v>OK</v>
      </c>
      <c r="BQ46" s="56">
        <f t="shared" si="30"/>
        <v>304.99199999999996</v>
      </c>
      <c r="BR46" s="56">
        <f t="shared" si="31"/>
        <v>36.818556955258622</v>
      </c>
      <c r="BS46" s="23">
        <f t="shared" si="32"/>
        <v>0.12071974660075879</v>
      </c>
      <c r="BT46" s="4" t="str">
        <f t="shared" si="33"/>
        <v>OK</v>
      </c>
      <c r="BU46" s="56">
        <f t="shared" si="34"/>
        <v>18.409278477629311</v>
      </c>
      <c r="BV46" s="54">
        <f t="shared" si="35"/>
        <v>3.6783833016890685E-2</v>
      </c>
      <c r="BW46" s="4" t="str">
        <f t="shared" si="36"/>
        <v>OK</v>
      </c>
      <c r="BX46" s="54">
        <f t="shared" si="37"/>
        <v>1.4240114191993163E-2</v>
      </c>
      <c r="BY46" s="4" t="str">
        <f t="shared" si="38"/>
        <v>OK</v>
      </c>
      <c r="DA46" s="29" t="s">
        <v>197</v>
      </c>
      <c r="DB46" s="29">
        <v>48</v>
      </c>
      <c r="DC46" s="29" t="s">
        <v>320</v>
      </c>
      <c r="DD46" s="30">
        <v>0</v>
      </c>
      <c r="DE46" s="24">
        <v>674</v>
      </c>
      <c r="DF46" s="24">
        <v>350</v>
      </c>
      <c r="DG46" s="24">
        <v>8</v>
      </c>
      <c r="DH46" s="24">
        <v>12</v>
      </c>
      <c r="DI46" s="24">
        <v>650</v>
      </c>
      <c r="DJ46" s="7">
        <v>704</v>
      </c>
      <c r="DK46" s="7">
        <v>350</v>
      </c>
      <c r="DL46" s="7">
        <v>22</v>
      </c>
      <c r="DM46" s="7">
        <v>6</v>
      </c>
      <c r="DN46" s="7">
        <v>24</v>
      </c>
      <c r="DO46" s="83" t="s">
        <v>401</v>
      </c>
      <c r="DP46" s="7" t="s">
        <v>344</v>
      </c>
      <c r="DQ46" s="7"/>
      <c r="DR46" s="7"/>
      <c r="DS46" s="7"/>
      <c r="DT46" s="29" t="s">
        <v>301</v>
      </c>
      <c r="DU46" s="60">
        <v>-166.30023992380916</v>
      </c>
      <c r="DV46" s="60">
        <v>3.5212216279615802</v>
      </c>
      <c r="DW46" s="25">
        <v>2.9207853444414038</v>
      </c>
      <c r="DX46" s="25">
        <v>0</v>
      </c>
      <c r="DY46" s="25">
        <v>0</v>
      </c>
      <c r="DZ46" s="25">
        <v>0</v>
      </c>
      <c r="EA46" s="56">
        <v>0</v>
      </c>
      <c r="EB46" s="56">
        <v>0</v>
      </c>
      <c r="EC46" s="4">
        <v>353</v>
      </c>
      <c r="ED46" s="44">
        <v>0</v>
      </c>
      <c r="EE46" s="4" t="s">
        <v>243</v>
      </c>
      <c r="EF46" s="5">
        <v>3572.8</v>
      </c>
      <c r="EG46" s="44">
        <v>4.6546193440385457E-2</v>
      </c>
      <c r="EH46" s="4" t="s">
        <v>243</v>
      </c>
      <c r="EI46" s="53" t="s">
        <v>224</v>
      </c>
      <c r="EJ46" s="53">
        <v>215</v>
      </c>
      <c r="EK46" s="38">
        <v>171</v>
      </c>
      <c r="EL46" s="54">
        <v>9.6581399440765381E-2</v>
      </c>
      <c r="EM46" s="55">
        <v>3.0131627235772526E-3</v>
      </c>
      <c r="EN46" s="56">
        <v>6.9307955876160801</v>
      </c>
      <c r="EO46" s="44">
        <v>0.31503616307345816</v>
      </c>
      <c r="EP46" s="4" t="s">
        <v>243</v>
      </c>
      <c r="EQ46" s="56">
        <v>304.99199999999996</v>
      </c>
      <c r="ER46" s="56">
        <v>4.5749304673981754</v>
      </c>
      <c r="ES46" s="44">
        <v>1.5000165471219495E-2</v>
      </c>
      <c r="ET46" s="4" t="s">
        <v>243</v>
      </c>
      <c r="EU46" s="56">
        <v>83.150119961904579</v>
      </c>
      <c r="EV46" s="91">
        <v>0.16614340055368651</v>
      </c>
      <c r="EW46" s="4" t="s">
        <v>243</v>
      </c>
      <c r="EX46" s="91">
        <v>4.7277307244111442E-3</v>
      </c>
      <c r="EY46" s="4" t="s">
        <v>243</v>
      </c>
    </row>
    <row r="47" spans="1:155" ht="12.75" customHeight="1">
      <c r="H47" s="159"/>
      <c r="I47" s="128" t="str">
        <f>"- Chiều dài bản đế:"</f>
        <v>- Chiều dài bản đế:</v>
      </c>
      <c r="J47" s="128"/>
      <c r="K47" s="129"/>
      <c r="L47" s="131"/>
      <c r="M47" s="128"/>
      <c r="N47" s="2"/>
      <c r="O47" s="2"/>
      <c r="P47" s="2"/>
      <c r="Q47" s="27" t="s">
        <v>78</v>
      </c>
      <c r="R47" s="26">
        <f>R41+2*$E$13</f>
        <v>712</v>
      </c>
      <c r="S47" s="121" t="s">
        <v>1</v>
      </c>
      <c r="AA47" s="29" t="s">
        <v>197</v>
      </c>
      <c r="AB47" s="29" t="s">
        <v>319</v>
      </c>
      <c r="AC47" s="29" t="s">
        <v>320</v>
      </c>
      <c r="AD47" s="30">
        <v>0</v>
      </c>
      <c r="AE47" s="24">
        <v>674</v>
      </c>
      <c r="AF47" s="24">
        <v>350</v>
      </c>
      <c r="AG47" s="24">
        <v>8</v>
      </c>
      <c r="AH47" s="24">
        <v>12</v>
      </c>
      <c r="AI47" s="24">
        <v>650</v>
      </c>
      <c r="AJ47" s="7">
        <f t="shared" si="10"/>
        <v>704</v>
      </c>
      <c r="AK47" s="7">
        <f t="shared" si="11"/>
        <v>350</v>
      </c>
      <c r="AL47" s="7">
        <f t="shared" si="12"/>
        <v>22</v>
      </c>
      <c r="AM47" s="7">
        <f t="shared" si="13"/>
        <v>6</v>
      </c>
      <c r="AN47" s="7">
        <f t="shared" si="14"/>
        <v>24</v>
      </c>
      <c r="AO47" s="83" t="str" cm="1">
        <f t="array" ref="AO47">_xll.Dce_Name_SectI(AE47,AE47,AF47,AG47,AH47,"x","-",$V$14)</f>
        <v>674x350x8x12</v>
      </c>
      <c r="AP47" s="7" t="str">
        <f t="shared" si="15"/>
        <v>704x350x22-6M24</v>
      </c>
      <c r="AQ47" s="7"/>
      <c r="AR47" s="7"/>
      <c r="AS47" s="7"/>
      <c r="AT47" s="29" t="s">
        <v>314</v>
      </c>
      <c r="AU47" s="60">
        <v>-98.208235190351161</v>
      </c>
      <c r="AV47" s="60">
        <v>9.2002126277576952</v>
      </c>
      <c r="AW47" s="25">
        <v>3.0377532472262384E-3</v>
      </c>
      <c r="AX47" s="25">
        <v>0</v>
      </c>
      <c r="AY47" s="25">
        <v>0</v>
      </c>
      <c r="AZ47" s="25">
        <v>0</v>
      </c>
      <c r="BA47" s="56">
        <f t="shared" si="16"/>
        <v>0</v>
      </c>
      <c r="BB47" s="56">
        <f t="shared" si="17"/>
        <v>0</v>
      </c>
      <c r="BC47" s="4">
        <f>HLOOKUP(AN47,Data!$BW$28:$CF$31,4,FALSE)</f>
        <v>353</v>
      </c>
      <c r="BD47" s="44">
        <f t="shared" si="18"/>
        <v>0</v>
      </c>
      <c r="BE47" s="4" t="str">
        <f t="shared" si="19"/>
        <v>OK</v>
      </c>
      <c r="BF47" s="5">
        <f t="shared" si="20"/>
        <v>3572.8</v>
      </c>
      <c r="BG47" s="44">
        <f t="shared" si="21"/>
        <v>2.7487750557084405E-2</v>
      </c>
      <c r="BH47" s="4" t="str">
        <f t="shared" si="22"/>
        <v>OK</v>
      </c>
      <c r="BI47" s="53" t="str">
        <f t="shared" si="23"/>
        <v>Y</v>
      </c>
      <c r="BJ47" s="53">
        <f t="shared" si="24"/>
        <v>215</v>
      </c>
      <c r="BK47" s="38">
        <f t="shared" si="25"/>
        <v>171</v>
      </c>
      <c r="BL47" s="54">
        <f>noisuy1chieu(BK47/BJ47,Data!$BW$39:$CG$39,Data!$BW$40:$CG$40)</f>
        <v>9.6581399440765381E-2</v>
      </c>
      <c r="BM47" s="55">
        <f t="shared" si="26"/>
        <v>1.7794165153306402E-3</v>
      </c>
      <c r="BN47" s="56">
        <f t="shared" si="27"/>
        <v>5.3261158140516782</v>
      </c>
      <c r="BO47" s="44">
        <f t="shared" si="28"/>
        <v>0.24209617336598538</v>
      </c>
      <c r="BP47" s="4" t="str">
        <f t="shared" si="29"/>
        <v>OK</v>
      </c>
      <c r="BQ47" s="56">
        <f t="shared" si="30"/>
        <v>304.99199999999996</v>
      </c>
      <c r="BR47" s="56">
        <f t="shared" si="31"/>
        <v>9.2002131292648297</v>
      </c>
      <c r="BS47" s="23">
        <f t="shared" si="32"/>
        <v>3.0165424434951838E-2</v>
      </c>
      <c r="BT47" s="4" t="str">
        <f t="shared" si="33"/>
        <v>OK</v>
      </c>
      <c r="BU47" s="56">
        <f t="shared" si="34"/>
        <v>49.10411759517558</v>
      </c>
      <c r="BV47" s="54">
        <f t="shared" si="35"/>
        <v>9.8115614050687319E-2</v>
      </c>
      <c r="BW47" s="4" t="str">
        <f t="shared" si="36"/>
        <v>OK</v>
      </c>
      <c r="BX47" s="54">
        <f t="shared" si="37"/>
        <v>9.5074953799446412E-3</v>
      </c>
      <c r="BY47" s="4" t="str">
        <f t="shared" si="38"/>
        <v>OK</v>
      </c>
      <c r="DJ47" s="7"/>
      <c r="DK47" s="7"/>
      <c r="DL47" s="7"/>
      <c r="DM47" s="7"/>
      <c r="DN47" s="7"/>
      <c r="DO47" s="83"/>
      <c r="DP47" s="7"/>
      <c r="DQ47" s="7"/>
      <c r="DR47" s="7"/>
      <c r="DS47" s="7"/>
      <c r="EA47" s="56"/>
      <c r="EB47" s="56"/>
      <c r="EC47" s="4"/>
      <c r="ED47" s="44"/>
      <c r="EE47" s="4"/>
      <c r="EF47" s="5"/>
      <c r="EG47" s="44"/>
      <c r="EH47" s="4"/>
      <c r="EI47" s="53"/>
      <c r="EJ47" s="53"/>
      <c r="EL47" s="54"/>
      <c r="EM47" s="55"/>
      <c r="EN47" s="56"/>
      <c r="EO47" s="44"/>
      <c r="EP47" s="4"/>
      <c r="EQ47" s="56"/>
      <c r="ER47" s="56"/>
      <c r="ES47" s="44"/>
      <c r="ET47" s="4"/>
      <c r="EU47" s="56"/>
      <c r="EW47" s="4"/>
      <c r="EY47" s="4"/>
    </row>
    <row r="48" spans="1:155" ht="12.75" customHeight="1">
      <c r="H48" s="159"/>
      <c r="I48" s="128" t="str">
        <f>"- Bề rộng bản đế:"</f>
        <v>- Bề rộng bản đế:</v>
      </c>
      <c r="J48" s="128"/>
      <c r="K48" s="129"/>
      <c r="L48" s="131"/>
      <c r="M48" s="128"/>
      <c r="N48" s="2"/>
      <c r="O48" s="2"/>
      <c r="P48" s="132"/>
      <c r="Q48" s="27" t="s">
        <v>61</v>
      </c>
      <c r="R48" s="26">
        <f>INDEX($A$23:$A$33,IFERROR(MATCH(R42,$A$23:$A$33,0),MATCH(R42,$A$23:$A$33,1)+1))</f>
        <v>350</v>
      </c>
      <c r="S48" s="121" t="s">
        <v>1</v>
      </c>
      <c r="AA48" s="29" t="s">
        <v>197</v>
      </c>
      <c r="AB48" s="29" t="s">
        <v>319</v>
      </c>
      <c r="AC48" s="29" t="s">
        <v>320</v>
      </c>
      <c r="AD48" s="30">
        <v>0</v>
      </c>
      <c r="AE48" s="24">
        <v>674</v>
      </c>
      <c r="AF48" s="24">
        <v>350</v>
      </c>
      <c r="AG48" s="24">
        <v>8</v>
      </c>
      <c r="AH48" s="24">
        <v>12</v>
      </c>
      <c r="AI48" s="24">
        <v>650</v>
      </c>
      <c r="AJ48" s="7">
        <f t="shared" si="10"/>
        <v>704</v>
      </c>
      <c r="AK48" s="7">
        <f t="shared" si="11"/>
        <v>350</v>
      </c>
      <c r="AL48" s="7">
        <f t="shared" si="12"/>
        <v>22</v>
      </c>
      <c r="AM48" s="7">
        <f t="shared" si="13"/>
        <v>6</v>
      </c>
      <c r="AN48" s="7">
        <f t="shared" si="14"/>
        <v>24</v>
      </c>
      <c r="AO48" s="83" t="str" cm="1">
        <f t="array" ref="AO48">_xll.Dce_Name_SectI(AE48,AE48,AF48,AG48,AH48,"x","-",$V$14)</f>
        <v>674x350x8x12</v>
      </c>
      <c r="AP48" s="7" t="str">
        <f t="shared" si="15"/>
        <v>704x350x22-6M24</v>
      </c>
      <c r="AQ48" s="7"/>
      <c r="AR48" s="7"/>
      <c r="AS48" s="7"/>
      <c r="AT48" s="29" t="s">
        <v>315</v>
      </c>
      <c r="AU48" s="60">
        <v>-122.10511493297204</v>
      </c>
      <c r="AV48" s="60">
        <v>3.9779860017964292</v>
      </c>
      <c r="AW48" s="25">
        <v>6.8133585618216849E-4</v>
      </c>
      <c r="AX48" s="25">
        <v>0</v>
      </c>
      <c r="AY48" s="25">
        <v>0</v>
      </c>
      <c r="AZ48" s="25">
        <v>0</v>
      </c>
      <c r="BA48" s="56">
        <f t="shared" si="16"/>
        <v>0</v>
      </c>
      <c r="BB48" s="56">
        <f t="shared" si="17"/>
        <v>0</v>
      </c>
      <c r="BC48" s="4">
        <f>HLOOKUP(AN48,Data!$BW$28:$CF$31,4,FALSE)</f>
        <v>353</v>
      </c>
      <c r="BD48" s="44">
        <f t="shared" si="18"/>
        <v>0</v>
      </c>
      <c r="BE48" s="4" t="str">
        <f t="shared" si="19"/>
        <v>OK</v>
      </c>
      <c r="BF48" s="5">
        <f t="shared" si="20"/>
        <v>3572.8</v>
      </c>
      <c r="BG48" s="44">
        <f t="shared" si="21"/>
        <v>3.417630847877632E-2</v>
      </c>
      <c r="BH48" s="4" t="str">
        <f t="shared" si="22"/>
        <v>OK</v>
      </c>
      <c r="BI48" s="53" t="str">
        <f t="shared" si="23"/>
        <v>Y</v>
      </c>
      <c r="BJ48" s="53">
        <f t="shared" si="24"/>
        <v>215</v>
      </c>
      <c r="BK48" s="38">
        <f t="shared" si="25"/>
        <v>171</v>
      </c>
      <c r="BL48" s="54">
        <f>noisuy1chieu(BK48/BJ48,Data!$BW$39:$CG$39,Data!$BW$40:$CG$40)</f>
        <v>9.6581399440765381E-2</v>
      </c>
      <c r="BM48" s="55">
        <f t="shared" si="26"/>
        <v>2.2123995782730808E-3</v>
      </c>
      <c r="BN48" s="56">
        <f t="shared" si="27"/>
        <v>5.9388667441148622</v>
      </c>
      <c r="BO48" s="44">
        <f t="shared" si="28"/>
        <v>0.26994848836885738</v>
      </c>
      <c r="BP48" s="4" t="str">
        <f t="shared" si="29"/>
        <v>OK</v>
      </c>
      <c r="BQ48" s="56">
        <f t="shared" si="30"/>
        <v>304.99199999999996</v>
      </c>
      <c r="BR48" s="56">
        <f t="shared" si="31"/>
        <v>3.9779860601448678</v>
      </c>
      <c r="BS48" s="23">
        <f t="shared" si="32"/>
        <v>1.3042919355736768E-2</v>
      </c>
      <c r="BT48" s="4" t="str">
        <f t="shared" si="33"/>
        <v>OK</v>
      </c>
      <c r="BU48" s="56">
        <f t="shared" si="34"/>
        <v>61.052557466486022</v>
      </c>
      <c r="BV48" s="54">
        <f t="shared" si="35"/>
        <v>0.12198995641411714</v>
      </c>
      <c r="BW48" s="4" t="str">
        <f t="shared" si="36"/>
        <v>OK</v>
      </c>
      <c r="BX48" s="54">
        <f t="shared" si="37"/>
        <v>4.1108486897991773E-3</v>
      </c>
      <c r="BY48" s="4" t="str">
        <f t="shared" si="38"/>
        <v>OK</v>
      </c>
      <c r="DJ48" s="7"/>
      <c r="DK48" s="7"/>
      <c r="DL48" s="7"/>
      <c r="DM48" s="7"/>
      <c r="DN48" s="7"/>
      <c r="DO48" s="83"/>
      <c r="DP48" s="7"/>
      <c r="DQ48" s="7"/>
      <c r="DR48" s="7"/>
      <c r="DS48" s="7"/>
      <c r="EA48" s="56"/>
      <c r="EB48" s="56"/>
      <c r="EC48" s="4"/>
      <c r="ED48" s="44"/>
      <c r="EE48" s="4"/>
      <c r="EF48" s="5"/>
      <c r="EG48" s="44"/>
      <c r="EH48" s="4"/>
      <c r="EI48" s="53"/>
      <c r="EJ48" s="53"/>
      <c r="EL48" s="54"/>
      <c r="EM48" s="55"/>
      <c r="EN48" s="56"/>
      <c r="EO48" s="44"/>
      <c r="EP48" s="4"/>
      <c r="EQ48" s="56"/>
      <c r="ER48" s="56"/>
      <c r="ES48" s="44"/>
      <c r="ET48" s="4"/>
      <c r="EU48" s="56"/>
      <c r="EW48" s="4"/>
      <c r="EY48" s="4"/>
    </row>
    <row r="49" spans="8:155" ht="12.75" customHeight="1">
      <c r="H49" s="159"/>
      <c r="I49" s="128" t="str">
        <f>"- Chiều dày bản đế:"</f>
        <v>- Chiều dày bản đế:</v>
      </c>
      <c r="J49" s="128"/>
      <c r="K49" s="129"/>
      <c r="L49" s="131"/>
      <c r="M49" s="128"/>
      <c r="N49" s="2"/>
      <c r="O49" s="2"/>
      <c r="P49" s="2"/>
      <c r="Q49" s="27" t="s">
        <v>62</v>
      </c>
      <c r="R49" s="26">
        <f>INDEX($E$23:$E$40,IFERROR(MATCH(R41,$B$23:$B$40,0),MATCH(R41,$B$23:$B$40,1)+1))</f>
        <v>22</v>
      </c>
      <c r="S49" s="121" t="s">
        <v>1</v>
      </c>
      <c r="T49" s="117"/>
      <c r="AA49" s="29" t="s">
        <v>197</v>
      </c>
      <c r="AB49" s="29" t="s">
        <v>321</v>
      </c>
      <c r="AC49" s="29" t="s">
        <v>320</v>
      </c>
      <c r="AD49" s="30">
        <v>0</v>
      </c>
      <c r="AE49" s="24">
        <v>674</v>
      </c>
      <c r="AF49" s="24">
        <v>350</v>
      </c>
      <c r="AG49" s="24">
        <v>8</v>
      </c>
      <c r="AH49" s="24">
        <v>12</v>
      </c>
      <c r="AI49" s="24">
        <v>650</v>
      </c>
      <c r="AJ49" s="7">
        <f t="shared" si="10"/>
        <v>704</v>
      </c>
      <c r="AK49" s="7">
        <f t="shared" si="11"/>
        <v>350</v>
      </c>
      <c r="AL49" s="7">
        <f t="shared" si="12"/>
        <v>22</v>
      </c>
      <c r="AM49" s="7">
        <f t="shared" si="13"/>
        <v>6</v>
      </c>
      <c r="AN49" s="7">
        <f t="shared" si="14"/>
        <v>24</v>
      </c>
      <c r="AO49" s="83" t="str" cm="1">
        <f t="array" ref="AO49">_xll.Dce_Name_SectI(AE49,AE49,AF49,AG49,AH49,"x","-",$V$14)</f>
        <v>674x350x8x12</v>
      </c>
      <c r="AP49" s="7" t="str">
        <f t="shared" si="15"/>
        <v>704x350x22-6M24</v>
      </c>
      <c r="AQ49" s="7"/>
      <c r="AR49" s="7"/>
      <c r="AS49" s="7"/>
      <c r="AT49" s="29" t="s">
        <v>290</v>
      </c>
      <c r="AU49" s="60">
        <v>-45.764357555656076</v>
      </c>
      <c r="AV49" s="60">
        <v>9.9746599868666408E-17</v>
      </c>
      <c r="AW49" s="25">
        <v>1.2884533518945701E-2</v>
      </c>
      <c r="AX49" s="25">
        <v>0</v>
      </c>
      <c r="AY49" s="25">
        <v>0</v>
      </c>
      <c r="AZ49" s="25">
        <v>0</v>
      </c>
      <c r="BA49" s="56">
        <f t="shared" si="16"/>
        <v>0</v>
      </c>
      <c r="BB49" s="56">
        <f t="shared" si="17"/>
        <v>0</v>
      </c>
      <c r="BC49" s="4">
        <f>HLOOKUP(AN49,Data!$BW$28:$CF$31,4,FALSE)</f>
        <v>353</v>
      </c>
      <c r="BD49" s="44">
        <f t="shared" si="18"/>
        <v>0</v>
      </c>
      <c r="BE49" s="4" t="str">
        <f t="shared" si="19"/>
        <v>OK</v>
      </c>
      <c r="BF49" s="5">
        <f t="shared" si="20"/>
        <v>3572.8</v>
      </c>
      <c r="BG49" s="44">
        <f t="shared" si="21"/>
        <v>1.2809101420638175E-2</v>
      </c>
      <c r="BH49" s="4" t="str">
        <f t="shared" si="22"/>
        <v>OK</v>
      </c>
      <c r="BI49" s="53" t="str">
        <f t="shared" si="23"/>
        <v>Y</v>
      </c>
      <c r="BJ49" s="53">
        <f t="shared" si="24"/>
        <v>215</v>
      </c>
      <c r="BK49" s="38">
        <f t="shared" si="25"/>
        <v>171</v>
      </c>
      <c r="BL49" s="54">
        <f>noisuy1chieu(BK49/BJ49,Data!$BW$39:$CG$39,Data!$BW$40:$CG$40)</f>
        <v>9.6581399440765381E-2</v>
      </c>
      <c r="BM49" s="55">
        <f t="shared" si="26"/>
        <v>8.291957745721895E-4</v>
      </c>
      <c r="BN49" s="56">
        <f t="shared" si="27"/>
        <v>3.6358029474780365</v>
      </c>
      <c r="BO49" s="44">
        <f t="shared" si="28"/>
        <v>0.16526377033991074</v>
      </c>
      <c r="BP49" s="4" t="str">
        <f t="shared" si="29"/>
        <v>OK</v>
      </c>
      <c r="BQ49" s="56">
        <f t="shared" si="30"/>
        <v>304.99199999999996</v>
      </c>
      <c r="BR49" s="56">
        <f t="shared" si="31"/>
        <v>1.2884533518945701E-2</v>
      </c>
      <c r="BS49" s="23">
        <f t="shared" si="32"/>
        <v>4.2245480271435651E-5</v>
      </c>
      <c r="BT49" s="4" t="str">
        <f t="shared" si="33"/>
        <v>OK</v>
      </c>
      <c r="BU49" s="56">
        <f t="shared" si="34"/>
        <v>22.882178777828038</v>
      </c>
      <c r="BV49" s="54">
        <f t="shared" si="35"/>
        <v>4.5721196745927922E-2</v>
      </c>
      <c r="BW49" s="4" t="str">
        <f t="shared" si="36"/>
        <v>OK</v>
      </c>
      <c r="BX49" s="54">
        <f t="shared" si="37"/>
        <v>1.3314870121264985E-5</v>
      </c>
      <c r="BY49" s="4" t="str">
        <f t="shared" si="38"/>
        <v>OK</v>
      </c>
      <c r="DJ49" s="7"/>
      <c r="DK49" s="7"/>
      <c r="DL49" s="7"/>
      <c r="DM49" s="7"/>
      <c r="DN49" s="7"/>
      <c r="DO49" s="83"/>
      <c r="DP49" s="7"/>
      <c r="DQ49" s="7"/>
      <c r="DR49" s="7"/>
      <c r="DS49" s="7"/>
      <c r="EA49" s="56"/>
      <c r="EB49" s="56"/>
      <c r="EC49" s="4"/>
      <c r="ED49" s="44"/>
      <c r="EE49" s="4"/>
      <c r="EF49" s="5"/>
      <c r="EG49" s="44"/>
      <c r="EH49" s="4"/>
      <c r="EI49" s="53"/>
      <c r="EJ49" s="53"/>
      <c r="EL49" s="54"/>
      <c r="EM49" s="55"/>
      <c r="EN49" s="56"/>
      <c r="EO49" s="44"/>
      <c r="EP49" s="4"/>
      <c r="EQ49" s="56"/>
      <c r="ER49" s="56"/>
      <c r="ES49" s="44"/>
      <c r="ET49" s="4"/>
      <c r="EU49" s="56"/>
      <c r="EW49" s="4"/>
      <c r="EY49" s="4"/>
    </row>
    <row r="50" spans="8:155" ht="12.75" customHeight="1">
      <c r="H50" s="159"/>
      <c r="I50" s="128" t="str">
        <f>"- Chiều cao sườn đế:"</f>
        <v>- Chiều cao sườn đế:</v>
      </c>
      <c r="J50" s="128"/>
      <c r="K50" s="129"/>
      <c r="L50" s="131"/>
      <c r="M50" s="128"/>
      <c r="N50" s="2"/>
      <c r="O50" s="2"/>
      <c r="P50" s="2"/>
      <c r="Q50" s="27" t="s">
        <v>123</v>
      </c>
      <c r="R50" s="26">
        <v>200</v>
      </c>
      <c r="S50" s="121" t="s">
        <v>1</v>
      </c>
      <c r="T50" s="117"/>
      <c r="AA50" s="29" t="s">
        <v>197</v>
      </c>
      <c r="AB50" s="29" t="s">
        <v>321</v>
      </c>
      <c r="AC50" s="29" t="s">
        <v>320</v>
      </c>
      <c r="AD50" s="30">
        <v>0</v>
      </c>
      <c r="AE50" s="24">
        <v>674</v>
      </c>
      <c r="AF50" s="24">
        <v>350</v>
      </c>
      <c r="AG50" s="24">
        <v>8</v>
      </c>
      <c r="AH50" s="24">
        <v>12</v>
      </c>
      <c r="AI50" s="24">
        <v>650</v>
      </c>
      <c r="AJ50" s="7">
        <f t="shared" si="10"/>
        <v>704</v>
      </c>
      <c r="AK50" s="7">
        <f t="shared" si="11"/>
        <v>350</v>
      </c>
      <c r="AL50" s="7">
        <f t="shared" si="12"/>
        <v>22</v>
      </c>
      <c r="AM50" s="7">
        <f t="shared" si="13"/>
        <v>6</v>
      </c>
      <c r="AN50" s="7">
        <f t="shared" si="14"/>
        <v>24</v>
      </c>
      <c r="AO50" s="83" t="str" cm="1">
        <f t="array" ref="AO50">_xll.Dce_Name_SectI(AE50,AE50,AF50,AG50,AH50,"x","-",$V$14)</f>
        <v>674x350x8x12</v>
      </c>
      <c r="AP50" s="7" t="str">
        <f t="shared" si="15"/>
        <v>704x350x22-6M24</v>
      </c>
      <c r="AQ50" s="7"/>
      <c r="AR50" s="7"/>
      <c r="AS50" s="7"/>
      <c r="AT50" s="29" t="s">
        <v>291</v>
      </c>
      <c r="AU50" s="60">
        <v>-46.856252911338657</v>
      </c>
      <c r="AV50" s="60">
        <v>8.0230960763927328E-16</v>
      </c>
      <c r="AW50" s="25">
        <v>2.198291769985249E-2</v>
      </c>
      <c r="AX50" s="25">
        <v>0</v>
      </c>
      <c r="AY50" s="25">
        <v>0</v>
      </c>
      <c r="AZ50" s="25">
        <v>0</v>
      </c>
      <c r="BA50" s="56">
        <f t="shared" si="16"/>
        <v>0</v>
      </c>
      <c r="BB50" s="56">
        <f t="shared" si="17"/>
        <v>0</v>
      </c>
      <c r="BC50" s="4">
        <f>HLOOKUP(AN50,Data!$BW$28:$CF$31,4,FALSE)</f>
        <v>353</v>
      </c>
      <c r="BD50" s="44">
        <f t="shared" si="18"/>
        <v>0</v>
      </c>
      <c r="BE50" s="4" t="str">
        <f t="shared" si="19"/>
        <v>OK</v>
      </c>
      <c r="BF50" s="5">
        <f t="shared" si="20"/>
        <v>3572.8</v>
      </c>
      <c r="BG50" s="44">
        <f t="shared" si="21"/>
        <v>1.3114714764705177E-2</v>
      </c>
      <c r="BH50" s="4" t="str">
        <f t="shared" si="22"/>
        <v>OK</v>
      </c>
      <c r="BI50" s="53" t="str">
        <f t="shared" si="23"/>
        <v>Y</v>
      </c>
      <c r="BJ50" s="53">
        <f t="shared" si="24"/>
        <v>215</v>
      </c>
      <c r="BK50" s="38">
        <f t="shared" si="25"/>
        <v>171</v>
      </c>
      <c r="BL50" s="54">
        <f>noisuy1chieu(BK50/BJ50,Data!$BW$39:$CG$39,Data!$BW$40:$CG$40)</f>
        <v>9.6581399440765381E-2</v>
      </c>
      <c r="BM50" s="55">
        <f t="shared" si="26"/>
        <v>8.48979620857061E-4</v>
      </c>
      <c r="BN50" s="56">
        <f t="shared" si="27"/>
        <v>3.6789207281223422</v>
      </c>
      <c r="BO50" s="44">
        <f t="shared" si="28"/>
        <v>0.16722366946010647</v>
      </c>
      <c r="BP50" s="4" t="str">
        <f t="shared" si="29"/>
        <v>OK</v>
      </c>
      <c r="BQ50" s="56">
        <f t="shared" si="30"/>
        <v>304.99199999999996</v>
      </c>
      <c r="BR50" s="56">
        <f t="shared" si="31"/>
        <v>2.198291769985249E-2</v>
      </c>
      <c r="BS50" s="23">
        <f t="shared" si="32"/>
        <v>7.2077030544579826E-5</v>
      </c>
      <c r="BT50" s="4" t="str">
        <f t="shared" si="33"/>
        <v>OK</v>
      </c>
      <c r="BU50" s="56">
        <f t="shared" si="34"/>
        <v>23.428126455669329</v>
      </c>
      <c r="BV50" s="54">
        <f t="shared" si="35"/>
        <v>4.6812062324504328E-2</v>
      </c>
      <c r="BW50" s="4" t="str">
        <f t="shared" si="36"/>
        <v>OK</v>
      </c>
      <c r="BX50" s="54">
        <f t="shared" si="37"/>
        <v>2.2717135519854178E-5</v>
      </c>
      <c r="BY50" s="4" t="str">
        <f t="shared" si="38"/>
        <v>OK</v>
      </c>
      <c r="DJ50" s="7"/>
      <c r="DK50" s="7"/>
      <c r="DL50" s="7"/>
      <c r="DM50" s="7"/>
      <c r="DN50" s="7"/>
      <c r="DO50" s="83"/>
      <c r="DP50" s="7"/>
      <c r="DQ50" s="7"/>
      <c r="DR50" s="7"/>
      <c r="DS50" s="7"/>
      <c r="EA50" s="56"/>
      <c r="EB50" s="56"/>
      <c r="EC50" s="4"/>
      <c r="ED50" s="44"/>
      <c r="EE50" s="4"/>
      <c r="EF50" s="5"/>
      <c r="EG50" s="44"/>
      <c r="EH50" s="4"/>
      <c r="EI50" s="53"/>
      <c r="EJ50" s="53"/>
      <c r="EL50" s="54"/>
      <c r="EM50" s="55"/>
      <c r="EN50" s="56"/>
      <c r="EO50" s="44"/>
      <c r="EP50" s="4"/>
      <c r="EQ50" s="56"/>
      <c r="ER50" s="56"/>
      <c r="ES50" s="44"/>
      <c r="ET50" s="4"/>
      <c r="EU50" s="56"/>
      <c r="EW50" s="4"/>
      <c r="EY50" s="4"/>
    </row>
    <row r="51" spans="8:155" ht="12.75" customHeight="1">
      <c r="H51" s="159"/>
      <c r="I51" s="128" t="str">
        <f>"- Chiều dày sườn đế:"</f>
        <v>- Chiều dày sườn đế:</v>
      </c>
      <c r="J51" s="128"/>
      <c r="K51" s="129"/>
      <c r="L51" s="131"/>
      <c r="M51" s="128"/>
      <c r="N51" s="2"/>
      <c r="O51" s="2"/>
      <c r="P51" s="2"/>
      <c r="Q51" s="27" t="s">
        <v>124</v>
      </c>
      <c r="R51" s="26">
        <f>IF(F41="Y",E14,0)</f>
        <v>5</v>
      </c>
      <c r="S51" s="121" t="s">
        <v>1</v>
      </c>
      <c r="T51" s="117"/>
      <c r="AA51" s="29" t="s">
        <v>197</v>
      </c>
      <c r="AB51" s="29" t="s">
        <v>321</v>
      </c>
      <c r="AC51" s="29" t="s">
        <v>320</v>
      </c>
      <c r="AD51" s="30">
        <v>0</v>
      </c>
      <c r="AE51" s="24">
        <v>674</v>
      </c>
      <c r="AF51" s="24">
        <v>350</v>
      </c>
      <c r="AG51" s="24">
        <v>8</v>
      </c>
      <c r="AH51" s="24">
        <v>12</v>
      </c>
      <c r="AI51" s="24">
        <v>650</v>
      </c>
      <c r="AJ51" s="7">
        <f t="shared" si="10"/>
        <v>704</v>
      </c>
      <c r="AK51" s="7">
        <f t="shared" si="11"/>
        <v>350</v>
      </c>
      <c r="AL51" s="7">
        <f t="shared" si="12"/>
        <v>22</v>
      </c>
      <c r="AM51" s="7">
        <f t="shared" si="13"/>
        <v>6</v>
      </c>
      <c r="AN51" s="7">
        <f t="shared" si="14"/>
        <v>24</v>
      </c>
      <c r="AO51" s="83" t="str" cm="1">
        <f t="array" ref="AO51">_xll.Dce_Name_SectI(AE51,AE51,AF51,AG51,AH51,"x","-",$V$14)</f>
        <v>674x350x8x12</v>
      </c>
      <c r="AP51" s="7" t="str">
        <f t="shared" si="15"/>
        <v>704x350x22-6M24</v>
      </c>
      <c r="AQ51" s="7"/>
      <c r="AR51" s="7"/>
      <c r="AS51" s="7"/>
      <c r="AT51" s="29" t="s">
        <v>292</v>
      </c>
      <c r="AU51" s="60">
        <v>-22.005670858732778</v>
      </c>
      <c r="AV51" s="60">
        <v>10.374175247524763</v>
      </c>
      <c r="AW51" s="25">
        <v>3.0654315483585125E-2</v>
      </c>
      <c r="AX51" s="25">
        <v>0</v>
      </c>
      <c r="AY51" s="25">
        <v>0</v>
      </c>
      <c r="AZ51" s="25">
        <v>0</v>
      </c>
      <c r="BA51" s="56">
        <f t="shared" si="16"/>
        <v>0</v>
      </c>
      <c r="BB51" s="56">
        <f t="shared" si="17"/>
        <v>0</v>
      </c>
      <c r="BC51" s="4">
        <f>HLOOKUP(AN51,Data!$BW$28:$CF$31,4,FALSE)</f>
        <v>353</v>
      </c>
      <c r="BD51" s="44">
        <f t="shared" si="18"/>
        <v>0</v>
      </c>
      <c r="BE51" s="4" t="str">
        <f t="shared" si="19"/>
        <v>OK</v>
      </c>
      <c r="BF51" s="5">
        <f t="shared" si="20"/>
        <v>3572.8</v>
      </c>
      <c r="BG51" s="44">
        <f t="shared" si="21"/>
        <v>6.1592226989287888E-3</v>
      </c>
      <c r="BH51" s="4" t="str">
        <f t="shared" si="22"/>
        <v>OK</v>
      </c>
      <c r="BI51" s="53" t="str">
        <f t="shared" si="23"/>
        <v>Y</v>
      </c>
      <c r="BJ51" s="53">
        <f t="shared" si="24"/>
        <v>215</v>
      </c>
      <c r="BK51" s="38">
        <f t="shared" si="25"/>
        <v>171</v>
      </c>
      <c r="BL51" s="54">
        <f>noisuy1chieu(BK51/BJ51,Data!$BW$39:$CG$39,Data!$BW$40:$CG$40)</f>
        <v>9.6581399440765381E-2</v>
      </c>
      <c r="BM51" s="55">
        <f t="shared" si="26"/>
        <v>3.9871660539529224E-4</v>
      </c>
      <c r="BN51" s="56">
        <f t="shared" si="27"/>
        <v>2.5211806123748461</v>
      </c>
      <c r="BO51" s="44">
        <f t="shared" si="28"/>
        <v>0.11459911874431118</v>
      </c>
      <c r="BP51" s="4" t="str">
        <f t="shared" si="29"/>
        <v>OK</v>
      </c>
      <c r="BQ51" s="56">
        <f t="shared" si="30"/>
        <v>304.99199999999996</v>
      </c>
      <c r="BR51" s="56">
        <f t="shared" si="31"/>
        <v>10.374220537149441</v>
      </c>
      <c r="BS51" s="23">
        <f t="shared" si="32"/>
        <v>3.4014730016359254E-2</v>
      </c>
      <c r="BT51" s="4" t="str">
        <f t="shared" si="33"/>
        <v>OK</v>
      </c>
      <c r="BU51" s="56">
        <f t="shared" si="34"/>
        <v>11.002835429366389</v>
      </c>
      <c r="BV51" s="54">
        <f t="shared" si="35"/>
        <v>2.1984917096993219E-2</v>
      </c>
      <c r="BW51" s="4" t="str">
        <f t="shared" si="36"/>
        <v>OK</v>
      </c>
      <c r="BX51" s="54">
        <f t="shared" si="37"/>
        <v>1.0720714014084658E-2</v>
      </c>
      <c r="BY51" s="4" t="str">
        <f t="shared" si="38"/>
        <v>OK</v>
      </c>
      <c r="DJ51" s="7"/>
      <c r="DK51" s="7"/>
      <c r="DL51" s="7"/>
      <c r="DM51" s="7"/>
      <c r="DN51" s="7"/>
      <c r="DO51" s="83"/>
      <c r="DP51" s="7"/>
      <c r="DQ51" s="7"/>
      <c r="DR51" s="7"/>
      <c r="DS51" s="7"/>
      <c r="EA51" s="56"/>
      <c r="EB51" s="56"/>
      <c r="EC51" s="4"/>
      <c r="ED51" s="44"/>
      <c r="EE51" s="4"/>
      <c r="EF51" s="5"/>
      <c r="EG51" s="44"/>
      <c r="EH51" s="4"/>
      <c r="EI51" s="53"/>
      <c r="EJ51" s="53"/>
      <c r="EL51" s="54"/>
      <c r="EM51" s="55"/>
      <c r="EN51" s="56"/>
      <c r="EO51" s="44"/>
      <c r="EP51" s="4"/>
      <c r="EQ51" s="56"/>
      <c r="ER51" s="56"/>
      <c r="ES51" s="44"/>
      <c r="ET51" s="4"/>
      <c r="EU51" s="56"/>
      <c r="EW51" s="4"/>
      <c r="EY51" s="4"/>
    </row>
    <row r="52" spans="8:155" ht="12.75" customHeight="1">
      <c r="H52" s="159"/>
      <c r="I52" s="128" t="str">
        <f>"- Chiều dài sườn đế:"</f>
        <v>- Chiều dài sườn đế:</v>
      </c>
      <c r="J52" s="128"/>
      <c r="K52" s="129"/>
      <c r="L52" s="131"/>
      <c r="M52" s="128"/>
      <c r="N52" s="2"/>
      <c r="O52" s="2"/>
      <c r="P52" s="2"/>
      <c r="Q52" s="27" t="s">
        <v>163</v>
      </c>
      <c r="R52" s="133">
        <f>(R42-R43)/2</f>
        <v>169</v>
      </c>
      <c r="S52" s="121" t="s">
        <v>1</v>
      </c>
      <c r="T52" s="117"/>
      <c r="AA52" s="29" t="s">
        <v>197</v>
      </c>
      <c r="AB52" s="29" t="s">
        <v>321</v>
      </c>
      <c r="AC52" s="29" t="s">
        <v>320</v>
      </c>
      <c r="AD52" s="30">
        <v>0</v>
      </c>
      <c r="AE52" s="24">
        <v>674</v>
      </c>
      <c r="AF52" s="24">
        <v>350</v>
      </c>
      <c r="AG52" s="24">
        <v>8</v>
      </c>
      <c r="AH52" s="24">
        <v>12</v>
      </c>
      <c r="AI52" s="24">
        <v>650</v>
      </c>
      <c r="AJ52" s="7">
        <f t="shared" si="10"/>
        <v>704</v>
      </c>
      <c r="AK52" s="7">
        <f t="shared" si="11"/>
        <v>350</v>
      </c>
      <c r="AL52" s="7">
        <f t="shared" si="12"/>
        <v>22</v>
      </c>
      <c r="AM52" s="7">
        <f t="shared" si="13"/>
        <v>6</v>
      </c>
      <c r="AN52" s="7">
        <f t="shared" si="14"/>
        <v>24</v>
      </c>
      <c r="AO52" s="83" t="str" cm="1">
        <f t="array" ref="AO52">_xll.Dce_Name_SectI(AE52,AE52,AF52,AG52,AH52,"x","-",$V$14)</f>
        <v>674x350x8x12</v>
      </c>
      <c r="AP52" s="7" t="str">
        <f t="shared" si="15"/>
        <v>704x350x22-6M24</v>
      </c>
      <c r="AQ52" s="7"/>
      <c r="AR52" s="7"/>
      <c r="AS52" s="7"/>
      <c r="AT52" s="29" t="s">
        <v>293</v>
      </c>
      <c r="AU52" s="60">
        <v>-27.573021043618954</v>
      </c>
      <c r="AV52" s="60">
        <v>27.280238613861414</v>
      </c>
      <c r="AW52" s="25">
        <v>1.6991827763643108E-2</v>
      </c>
      <c r="AX52" s="25">
        <v>0</v>
      </c>
      <c r="AY52" s="25">
        <v>0</v>
      </c>
      <c r="AZ52" s="25">
        <v>0</v>
      </c>
      <c r="BA52" s="56">
        <f t="shared" si="16"/>
        <v>0</v>
      </c>
      <c r="BB52" s="56">
        <f t="shared" si="17"/>
        <v>0</v>
      </c>
      <c r="BC52" s="4">
        <f>HLOOKUP(AN52,Data!$BW$28:$CF$31,4,FALSE)</f>
        <v>353</v>
      </c>
      <c r="BD52" s="44">
        <f t="shared" si="18"/>
        <v>0</v>
      </c>
      <c r="BE52" s="4" t="str">
        <f t="shared" si="19"/>
        <v>OK</v>
      </c>
      <c r="BF52" s="5">
        <f t="shared" si="20"/>
        <v>3572.8</v>
      </c>
      <c r="BG52" s="44">
        <f t="shared" si="21"/>
        <v>7.7174823789797784E-3</v>
      </c>
      <c r="BH52" s="4" t="str">
        <f t="shared" si="22"/>
        <v>OK</v>
      </c>
      <c r="BI52" s="53" t="str">
        <f t="shared" si="23"/>
        <v>Y</v>
      </c>
      <c r="BJ52" s="53">
        <f t="shared" si="24"/>
        <v>215</v>
      </c>
      <c r="BK52" s="38">
        <f t="shared" si="25"/>
        <v>171</v>
      </c>
      <c r="BL52" s="54">
        <f>noisuy1chieu(BK52/BJ52,Data!$BW$39:$CG$39,Data!$BW$40:$CG$40)</f>
        <v>9.6581399440765381E-2</v>
      </c>
      <c r="BM52" s="55">
        <f t="shared" si="26"/>
        <v>4.9959037475296494E-4</v>
      </c>
      <c r="BN52" s="56">
        <f t="shared" si="27"/>
        <v>2.8221417815538956</v>
      </c>
      <c r="BO52" s="44">
        <f t="shared" si="28"/>
        <v>0.12827917188881344</v>
      </c>
      <c r="BP52" s="4" t="str">
        <f t="shared" si="29"/>
        <v>OK</v>
      </c>
      <c r="BQ52" s="56">
        <f t="shared" si="30"/>
        <v>304.99199999999996</v>
      </c>
      <c r="BR52" s="56">
        <f t="shared" si="31"/>
        <v>27.280243905643989</v>
      </c>
      <c r="BS52" s="23">
        <f t="shared" si="32"/>
        <v>8.944576875998056E-2</v>
      </c>
      <c r="BT52" s="4" t="str">
        <f t="shared" si="33"/>
        <v>OK</v>
      </c>
      <c r="BU52" s="56">
        <f t="shared" si="34"/>
        <v>13.786510521809477</v>
      </c>
      <c r="BV52" s="54">
        <f t="shared" si="35"/>
        <v>2.754701665989202E-2</v>
      </c>
      <c r="BW52" s="4" t="str">
        <f t="shared" si="36"/>
        <v>OK</v>
      </c>
      <c r="BX52" s="54">
        <f t="shared" si="37"/>
        <v>2.8191389618101016E-2</v>
      </c>
      <c r="BY52" s="4" t="str">
        <f t="shared" si="38"/>
        <v>OK</v>
      </c>
      <c r="DJ52" s="7"/>
      <c r="DK52" s="7"/>
      <c r="DL52" s="7"/>
      <c r="DM52" s="7"/>
      <c r="DN52" s="7"/>
      <c r="DO52" s="83"/>
      <c r="DP52" s="7"/>
      <c r="DQ52" s="7"/>
      <c r="DR52" s="7"/>
      <c r="DS52" s="7"/>
      <c r="EA52" s="56"/>
      <c r="EB52" s="56"/>
      <c r="EC52" s="4"/>
      <c r="ED52" s="44"/>
      <c r="EE52" s="4"/>
      <c r="EF52" s="5"/>
      <c r="EG52" s="44"/>
      <c r="EH52" s="4"/>
      <c r="EI52" s="53"/>
      <c r="EJ52" s="53"/>
      <c r="EL52" s="54"/>
      <c r="EM52" s="55"/>
      <c r="EN52" s="56"/>
      <c r="EO52" s="44"/>
      <c r="EP52" s="4"/>
      <c r="EQ52" s="56"/>
      <c r="ER52" s="56"/>
      <c r="ES52" s="44"/>
      <c r="ET52" s="4"/>
      <c r="EU52" s="56"/>
      <c r="EW52" s="4"/>
      <c r="EY52" s="4"/>
    </row>
    <row r="53" spans="8:155" ht="12.75" customHeight="1">
      <c r="H53" s="159"/>
      <c r="I53" s="128" t="str">
        <f>"- Chiều cao đường hàn bản đế vào cánh cột:"</f>
        <v>- Chiều cao đường hàn bản đế vào cánh cột:</v>
      </c>
      <c r="J53" s="2"/>
      <c r="K53" s="2"/>
      <c r="L53" s="2"/>
      <c r="M53" s="2"/>
      <c r="N53" s="2"/>
      <c r="O53" s="2"/>
      <c r="P53" s="2"/>
      <c r="Q53" s="27" t="s">
        <v>142</v>
      </c>
      <c r="R53" s="26">
        <v>6</v>
      </c>
      <c r="S53" s="120" t="s">
        <v>1</v>
      </c>
      <c r="T53" s="117"/>
      <c r="AA53" s="29" t="s">
        <v>197</v>
      </c>
      <c r="AB53" s="29" t="s">
        <v>321</v>
      </c>
      <c r="AC53" s="29" t="s">
        <v>320</v>
      </c>
      <c r="AD53" s="30">
        <v>0</v>
      </c>
      <c r="AE53" s="24">
        <v>674</v>
      </c>
      <c r="AF53" s="24">
        <v>350</v>
      </c>
      <c r="AG53" s="24">
        <v>8</v>
      </c>
      <c r="AH53" s="24">
        <v>12</v>
      </c>
      <c r="AI53" s="24">
        <v>650</v>
      </c>
      <c r="AJ53" s="7">
        <f t="shared" si="10"/>
        <v>704</v>
      </c>
      <c r="AK53" s="7">
        <f t="shared" si="11"/>
        <v>350</v>
      </c>
      <c r="AL53" s="7">
        <f t="shared" si="12"/>
        <v>22</v>
      </c>
      <c r="AM53" s="7">
        <f t="shared" si="13"/>
        <v>6</v>
      </c>
      <c r="AN53" s="7">
        <f t="shared" si="14"/>
        <v>24</v>
      </c>
      <c r="AO53" s="83" t="str" cm="1">
        <f t="array" ref="AO53">_xll.Dce_Name_SectI(AE53,AE53,AF53,AG53,AH53,"x","-",$V$14)</f>
        <v>674x350x8x12</v>
      </c>
      <c r="AP53" s="7" t="str">
        <f t="shared" si="15"/>
        <v>704x350x22-6M24</v>
      </c>
      <c r="AQ53" s="7"/>
      <c r="AR53" s="7"/>
      <c r="AS53" s="7"/>
      <c r="AT53" s="29" t="s">
        <v>294</v>
      </c>
      <c r="AU53" s="60">
        <v>-46.05857098573145</v>
      </c>
      <c r="AV53" s="60">
        <v>21.901036633663391</v>
      </c>
      <c r="AW53" s="25">
        <v>2.1829325494139268E-2</v>
      </c>
      <c r="AX53" s="25">
        <v>0</v>
      </c>
      <c r="AY53" s="25">
        <v>0</v>
      </c>
      <c r="AZ53" s="25">
        <v>0</v>
      </c>
      <c r="BA53" s="56">
        <f t="shared" si="16"/>
        <v>0</v>
      </c>
      <c r="BB53" s="56">
        <f t="shared" si="17"/>
        <v>0</v>
      </c>
      <c r="BC53" s="4">
        <f>HLOOKUP(AN53,Data!$BW$28:$CF$31,4,FALSE)</f>
        <v>353</v>
      </c>
      <c r="BD53" s="44">
        <f t="shared" si="18"/>
        <v>0</v>
      </c>
      <c r="BE53" s="4" t="str">
        <f t="shared" si="19"/>
        <v>OK</v>
      </c>
      <c r="BF53" s="5">
        <f t="shared" si="20"/>
        <v>3572.8</v>
      </c>
      <c r="BG53" s="44">
        <f t="shared" si="21"/>
        <v>1.2891449559374006E-2</v>
      </c>
      <c r="BH53" s="4" t="str">
        <f t="shared" si="22"/>
        <v>OK</v>
      </c>
      <c r="BI53" s="53" t="str">
        <f t="shared" si="23"/>
        <v>Y</v>
      </c>
      <c r="BJ53" s="53">
        <f t="shared" si="24"/>
        <v>215</v>
      </c>
      <c r="BK53" s="38">
        <f t="shared" si="25"/>
        <v>171</v>
      </c>
      <c r="BL53" s="54">
        <f>noisuy1chieu(BK53/BJ53,Data!$BW$39:$CG$39,Data!$BW$40:$CG$40)</f>
        <v>9.6581399440765381E-2</v>
      </c>
      <c r="BM53" s="55">
        <f t="shared" si="26"/>
        <v>8.345265722949414E-4</v>
      </c>
      <c r="BN53" s="56">
        <f t="shared" si="27"/>
        <v>3.6474712890853529</v>
      </c>
      <c r="BO53" s="44">
        <f t="shared" si="28"/>
        <v>0.16579414950387969</v>
      </c>
      <c r="BP53" s="4" t="str">
        <f t="shared" si="29"/>
        <v>OK</v>
      </c>
      <c r="BQ53" s="56">
        <f t="shared" si="30"/>
        <v>304.99199999999996</v>
      </c>
      <c r="BR53" s="56">
        <f t="shared" si="31"/>
        <v>21.901047512585269</v>
      </c>
      <c r="BS53" s="23">
        <f t="shared" si="32"/>
        <v>7.1808596660191973E-2</v>
      </c>
      <c r="BT53" s="4" t="str">
        <f t="shared" si="33"/>
        <v>OK</v>
      </c>
      <c r="BU53" s="56">
        <f t="shared" si="34"/>
        <v>23.029285492865725</v>
      </c>
      <c r="BV53" s="54">
        <f t="shared" si="35"/>
        <v>4.6015132700462216E-2</v>
      </c>
      <c r="BW53" s="4" t="str">
        <f t="shared" si="36"/>
        <v>OK</v>
      </c>
      <c r="BX53" s="54">
        <f t="shared" si="37"/>
        <v>2.2632530911649792E-2</v>
      </c>
      <c r="BY53" s="4" t="str">
        <f t="shared" si="38"/>
        <v>OK</v>
      </c>
      <c r="DJ53" s="7"/>
      <c r="DK53" s="7"/>
      <c r="DL53" s="7"/>
      <c r="DM53" s="7"/>
      <c r="DN53" s="7"/>
      <c r="DO53" s="83"/>
      <c r="DP53" s="7"/>
      <c r="DQ53" s="7"/>
      <c r="DR53" s="7"/>
      <c r="DS53" s="7"/>
      <c r="EA53" s="56"/>
      <c r="EB53" s="56"/>
      <c r="EC53" s="4"/>
      <c r="ED53" s="44"/>
      <c r="EE53" s="4"/>
      <c r="EF53" s="5"/>
      <c r="EG53" s="44"/>
      <c r="EH53" s="4"/>
      <c r="EI53" s="53"/>
      <c r="EJ53" s="53"/>
      <c r="EL53" s="54"/>
      <c r="EM53" s="55"/>
      <c r="EN53" s="56"/>
      <c r="EO53" s="44"/>
      <c r="EP53" s="4"/>
      <c r="EQ53" s="56"/>
      <c r="ER53" s="56"/>
      <c r="ES53" s="44"/>
      <c r="ET53" s="4"/>
      <c r="EU53" s="56"/>
      <c r="EW53" s="4"/>
      <c r="EY53" s="4"/>
    </row>
    <row r="54" spans="8:155" ht="12.75" customHeight="1">
      <c r="H54" s="159"/>
      <c r="I54" s="128" t="str">
        <f>"- Chiều cao đường hàn bản đế vào bụng cột:"</f>
        <v>- Chiều cao đường hàn bản đế vào bụng cột:</v>
      </c>
      <c r="J54" s="2"/>
      <c r="K54" s="2"/>
      <c r="L54" s="2"/>
      <c r="M54" s="2"/>
      <c r="N54" s="2"/>
      <c r="O54" s="2"/>
      <c r="P54" s="2"/>
      <c r="Q54" s="27" t="s">
        <v>143</v>
      </c>
      <c r="R54" s="26">
        <f>R53</f>
        <v>6</v>
      </c>
      <c r="S54" s="120" t="s">
        <v>1</v>
      </c>
      <c r="T54" s="117"/>
      <c r="AA54" s="29" t="s">
        <v>197</v>
      </c>
      <c r="AB54" s="29" t="s">
        <v>321</v>
      </c>
      <c r="AC54" s="29" t="s">
        <v>320</v>
      </c>
      <c r="AD54" s="30">
        <v>0</v>
      </c>
      <c r="AE54" s="24">
        <v>674</v>
      </c>
      <c r="AF54" s="24">
        <v>350</v>
      </c>
      <c r="AG54" s="24">
        <v>8</v>
      </c>
      <c r="AH54" s="24">
        <v>12</v>
      </c>
      <c r="AI54" s="24">
        <v>650</v>
      </c>
      <c r="AJ54" s="7">
        <f t="shared" si="10"/>
        <v>704</v>
      </c>
      <c r="AK54" s="7">
        <f t="shared" si="11"/>
        <v>350</v>
      </c>
      <c r="AL54" s="7">
        <f t="shared" si="12"/>
        <v>22</v>
      </c>
      <c r="AM54" s="7">
        <f t="shared" si="13"/>
        <v>6</v>
      </c>
      <c r="AN54" s="7">
        <f t="shared" si="14"/>
        <v>24</v>
      </c>
      <c r="AO54" s="83" t="str" cm="1">
        <f t="array" ref="AO54">_xll.Dce_Name_SectI(AE54,AE54,AF54,AG54,AH54,"x","-",$V$14)</f>
        <v>674x350x8x12</v>
      </c>
      <c r="AP54" s="7" t="str">
        <f t="shared" si="15"/>
        <v>704x350x22-6M24</v>
      </c>
      <c r="AQ54" s="7"/>
      <c r="AR54" s="7"/>
      <c r="AS54" s="7"/>
      <c r="AT54" s="29" t="s">
        <v>295</v>
      </c>
      <c r="AU54" s="60">
        <v>-52.611811830345793</v>
      </c>
      <c r="AV54" s="60">
        <v>4.9949732673267375</v>
      </c>
      <c r="AW54" s="25">
        <v>2.4287750322915105E-2</v>
      </c>
      <c r="AX54" s="25">
        <v>0</v>
      </c>
      <c r="AY54" s="25">
        <v>0</v>
      </c>
      <c r="AZ54" s="25">
        <v>0</v>
      </c>
      <c r="BA54" s="56">
        <f t="shared" si="16"/>
        <v>0</v>
      </c>
      <c r="BB54" s="56">
        <f t="shared" si="17"/>
        <v>0</v>
      </c>
      <c r="BC54" s="4">
        <f>HLOOKUP(AN54,Data!$BW$28:$CF$31,4,FALSE)</f>
        <v>353</v>
      </c>
      <c r="BD54" s="44">
        <f t="shared" si="18"/>
        <v>0</v>
      </c>
      <c r="BE54" s="4" t="str">
        <f t="shared" si="19"/>
        <v>OK</v>
      </c>
      <c r="BF54" s="5">
        <f t="shared" si="20"/>
        <v>3572.8</v>
      </c>
      <c r="BG54" s="44">
        <f t="shared" si="21"/>
        <v>1.4725652661874662E-2</v>
      </c>
      <c r="BH54" s="4" t="str">
        <f t="shared" si="22"/>
        <v>OK</v>
      </c>
      <c r="BI54" s="53" t="str">
        <f t="shared" si="23"/>
        <v>Y</v>
      </c>
      <c r="BJ54" s="53">
        <f t="shared" si="24"/>
        <v>215</v>
      </c>
      <c r="BK54" s="38">
        <f t="shared" si="25"/>
        <v>171</v>
      </c>
      <c r="BL54" s="54">
        <f>noisuy1chieu(BK54/BJ54,Data!$BW$39:$CG$39,Data!$BW$40:$CG$40)</f>
        <v>9.6581399440765381E-2</v>
      </c>
      <c r="BM54" s="55">
        <f t="shared" si="26"/>
        <v>9.532635088180788E-4</v>
      </c>
      <c r="BN54" s="56">
        <f t="shared" si="27"/>
        <v>3.8983271397362427</v>
      </c>
      <c r="BO54" s="44">
        <f t="shared" si="28"/>
        <v>0.17719668816982923</v>
      </c>
      <c r="BP54" s="4" t="str">
        <f t="shared" si="29"/>
        <v>OK</v>
      </c>
      <c r="BQ54" s="56">
        <f t="shared" si="30"/>
        <v>304.99199999999996</v>
      </c>
      <c r="BR54" s="56">
        <f t="shared" si="31"/>
        <v>4.9950323158238419</v>
      </c>
      <c r="BS54" s="23">
        <f t="shared" si="32"/>
        <v>1.6377584709841055E-2</v>
      </c>
      <c r="BT54" s="4" t="str">
        <f t="shared" si="33"/>
        <v>OK</v>
      </c>
      <c r="BU54" s="56">
        <f t="shared" si="34"/>
        <v>26.305905915172897</v>
      </c>
      <c r="BV54" s="54">
        <f t="shared" si="35"/>
        <v>5.2562193120040485E-2</v>
      </c>
      <c r="BW54" s="4" t="str">
        <f t="shared" si="36"/>
        <v>OK</v>
      </c>
      <c r="BX54" s="54">
        <f t="shared" si="37"/>
        <v>5.1618637522981171E-3</v>
      </c>
      <c r="BY54" s="4" t="str">
        <f t="shared" si="38"/>
        <v>OK</v>
      </c>
      <c r="DJ54" s="7"/>
      <c r="DK54" s="7"/>
      <c r="DL54" s="7"/>
      <c r="DM54" s="7"/>
      <c r="DN54" s="7"/>
      <c r="DO54" s="83"/>
      <c r="DP54" s="7"/>
      <c r="DQ54" s="7"/>
      <c r="DR54" s="7"/>
      <c r="DS54" s="7"/>
      <c r="EA54" s="56"/>
      <c r="EB54" s="56"/>
      <c r="EC54" s="4"/>
      <c r="ED54" s="44"/>
      <c r="EE54" s="4"/>
      <c r="EF54" s="5"/>
      <c r="EG54" s="44"/>
      <c r="EH54" s="4"/>
      <c r="EI54" s="53"/>
      <c r="EJ54" s="53"/>
      <c r="EL54" s="54"/>
      <c r="EM54" s="55"/>
      <c r="EN54" s="56"/>
      <c r="EO54" s="44"/>
      <c r="EP54" s="4"/>
      <c r="EQ54" s="56"/>
      <c r="ER54" s="56"/>
      <c r="ES54" s="44"/>
      <c r="ET54" s="4"/>
      <c r="EU54" s="56"/>
      <c r="EW54" s="4"/>
      <c r="EY54" s="4"/>
    </row>
    <row r="55" spans="8:155" ht="12.75" customHeight="1">
      <c r="H55" s="159"/>
      <c r="I55" s="128" t="str">
        <f>"- Chiều cao đường hàn sườn đế vào cột:"</f>
        <v>- Chiều cao đường hàn sườn đế vào cột:</v>
      </c>
      <c r="J55" s="2"/>
      <c r="K55" s="2"/>
      <c r="L55" s="2"/>
      <c r="M55" s="2"/>
      <c r="N55" s="2"/>
      <c r="O55" s="2"/>
      <c r="P55" s="2"/>
      <c r="Q55" s="27" t="s">
        <v>172</v>
      </c>
      <c r="R55" s="26">
        <v>4</v>
      </c>
      <c r="S55" s="120" t="s">
        <v>1</v>
      </c>
      <c r="T55" s="117"/>
      <c r="AA55" s="29" t="s">
        <v>197</v>
      </c>
      <c r="AB55" s="29" t="s">
        <v>321</v>
      </c>
      <c r="AC55" s="29" t="s">
        <v>320</v>
      </c>
      <c r="AD55" s="30">
        <v>0</v>
      </c>
      <c r="AE55" s="24">
        <v>674</v>
      </c>
      <c r="AF55" s="24">
        <v>350</v>
      </c>
      <c r="AG55" s="24">
        <v>8</v>
      </c>
      <c r="AH55" s="24">
        <v>12</v>
      </c>
      <c r="AI55" s="24">
        <v>650</v>
      </c>
      <c r="AJ55" s="7">
        <f t="shared" si="10"/>
        <v>704</v>
      </c>
      <c r="AK55" s="7">
        <f t="shared" si="11"/>
        <v>350</v>
      </c>
      <c r="AL55" s="7">
        <f t="shared" si="12"/>
        <v>22</v>
      </c>
      <c r="AM55" s="7">
        <f t="shared" si="13"/>
        <v>6</v>
      </c>
      <c r="AN55" s="7">
        <f t="shared" si="14"/>
        <v>24</v>
      </c>
      <c r="AO55" s="83" t="str" cm="1">
        <f t="array" ref="AO55">_xll.Dce_Name_SectI(AE55,AE55,AF55,AG55,AH55,"x","-",$V$14)</f>
        <v>674x350x8x12</v>
      </c>
      <c r="AP55" s="7" t="str">
        <f t="shared" si="15"/>
        <v>704x350x22-6M24</v>
      </c>
      <c r="AQ55" s="7"/>
      <c r="AR55" s="7"/>
      <c r="AS55" s="7"/>
      <c r="AT55" s="29" t="s">
        <v>296</v>
      </c>
      <c r="AU55" s="60">
        <v>-74.223926212062779</v>
      </c>
      <c r="AV55" s="60">
        <v>7.4766581814600386E-16</v>
      </c>
      <c r="AW55" s="25">
        <v>6.6577286387646581E-2</v>
      </c>
      <c r="AX55" s="25">
        <v>0</v>
      </c>
      <c r="AY55" s="25">
        <v>0</v>
      </c>
      <c r="AZ55" s="25">
        <v>0</v>
      </c>
      <c r="BA55" s="56">
        <f t="shared" si="16"/>
        <v>0</v>
      </c>
      <c r="BB55" s="56">
        <f t="shared" si="17"/>
        <v>0</v>
      </c>
      <c r="BC55" s="4">
        <f>HLOOKUP(AN55,Data!$BW$28:$CF$31,4,FALSE)</f>
        <v>353</v>
      </c>
      <c r="BD55" s="44">
        <f t="shared" si="18"/>
        <v>0</v>
      </c>
      <c r="BE55" s="4" t="str">
        <f t="shared" si="19"/>
        <v>OK</v>
      </c>
      <c r="BF55" s="5">
        <f t="shared" si="20"/>
        <v>3572.8</v>
      </c>
      <c r="BG55" s="44">
        <f t="shared" si="21"/>
        <v>2.0774721846188639E-2</v>
      </c>
      <c r="BH55" s="4" t="str">
        <f t="shared" si="22"/>
        <v>OK</v>
      </c>
      <c r="BI55" s="53" t="str">
        <f t="shared" si="23"/>
        <v>Y</v>
      </c>
      <c r="BJ55" s="53">
        <f t="shared" si="24"/>
        <v>215</v>
      </c>
      <c r="BK55" s="38">
        <f t="shared" si="25"/>
        <v>171</v>
      </c>
      <c r="BL55" s="54">
        <f>noisuy1chieu(BK55/BJ55,Data!$BW$39:$CG$39,Data!$BW$40:$CG$40)</f>
        <v>9.6581399440765381E-2</v>
      </c>
      <c r="BM55" s="55">
        <f t="shared" si="26"/>
        <v>1.3448493385349375E-3</v>
      </c>
      <c r="BN55" s="56">
        <f t="shared" si="27"/>
        <v>4.6302944977683902</v>
      </c>
      <c r="BO55" s="44">
        <f t="shared" si="28"/>
        <v>0.21046793171674502</v>
      </c>
      <c r="BP55" s="4" t="str">
        <f t="shared" si="29"/>
        <v>OK</v>
      </c>
      <c r="BQ55" s="56">
        <f t="shared" si="30"/>
        <v>304.99199999999996</v>
      </c>
      <c r="BR55" s="56">
        <f t="shared" si="31"/>
        <v>6.6577286387646581E-2</v>
      </c>
      <c r="BS55" s="23">
        <f t="shared" si="32"/>
        <v>2.182919105669873E-4</v>
      </c>
      <c r="BT55" s="4" t="str">
        <f t="shared" si="33"/>
        <v>OK</v>
      </c>
      <c r="BU55" s="56">
        <f t="shared" si="34"/>
        <v>37.111963106031389</v>
      </c>
      <c r="BV55" s="54">
        <f t="shared" si="35"/>
        <v>7.4153924906950636E-2</v>
      </c>
      <c r="BW55" s="4" t="str">
        <f t="shared" si="36"/>
        <v>OK</v>
      </c>
      <c r="BX55" s="54">
        <f t="shared" si="37"/>
        <v>6.8800932526916531E-5</v>
      </c>
      <c r="BY55" s="4" t="str">
        <f t="shared" si="38"/>
        <v>OK</v>
      </c>
      <c r="DJ55" s="7"/>
      <c r="DK55" s="7"/>
      <c r="DL55" s="7"/>
      <c r="DM55" s="7"/>
      <c r="DN55" s="7"/>
      <c r="DO55" s="83"/>
      <c r="DP55" s="7"/>
      <c r="DQ55" s="7"/>
      <c r="DR55" s="7"/>
      <c r="DS55" s="7"/>
      <c r="EA55" s="56"/>
      <c r="EB55" s="56"/>
      <c r="EC55" s="4"/>
      <c r="ED55" s="44"/>
      <c r="EE55" s="4"/>
      <c r="EF55" s="5"/>
      <c r="EG55" s="44"/>
      <c r="EH55" s="4"/>
      <c r="EI55" s="53"/>
      <c r="EJ55" s="53"/>
      <c r="EL55" s="54"/>
      <c r="EM55" s="55"/>
      <c r="EN55" s="56"/>
      <c r="EO55" s="44"/>
      <c r="EP55" s="4"/>
      <c r="EQ55" s="56"/>
      <c r="ER55" s="56"/>
      <c r="ES55" s="44"/>
      <c r="ET55" s="4"/>
      <c r="EU55" s="56"/>
      <c r="EW55" s="4"/>
      <c r="EY55" s="4"/>
    </row>
    <row r="56" spans="8:155" ht="12.75" customHeight="1">
      <c r="H56" s="158" t="s">
        <v>63</v>
      </c>
      <c r="I56" s="128"/>
      <c r="J56" s="128"/>
      <c r="K56" s="128"/>
      <c r="L56" s="128"/>
      <c r="M56" s="128"/>
      <c r="N56" s="129"/>
      <c r="O56" s="130"/>
      <c r="P56" s="128"/>
      <c r="Q56" s="2"/>
      <c r="R56" s="2"/>
      <c r="S56" s="119"/>
      <c r="T56" s="117"/>
      <c r="AA56" s="29" t="s">
        <v>197</v>
      </c>
      <c r="AB56" s="29" t="s">
        <v>321</v>
      </c>
      <c r="AC56" s="29" t="s">
        <v>320</v>
      </c>
      <c r="AD56" s="30">
        <v>0</v>
      </c>
      <c r="AE56" s="24">
        <v>674</v>
      </c>
      <c r="AF56" s="24">
        <v>350</v>
      </c>
      <c r="AG56" s="24">
        <v>8</v>
      </c>
      <c r="AH56" s="24">
        <v>12</v>
      </c>
      <c r="AI56" s="24">
        <v>650</v>
      </c>
      <c r="AJ56" s="7">
        <f t="shared" si="10"/>
        <v>704</v>
      </c>
      <c r="AK56" s="7">
        <f t="shared" si="11"/>
        <v>350</v>
      </c>
      <c r="AL56" s="7">
        <f t="shared" si="12"/>
        <v>22</v>
      </c>
      <c r="AM56" s="7">
        <f t="shared" si="13"/>
        <v>6</v>
      </c>
      <c r="AN56" s="7">
        <f t="shared" si="14"/>
        <v>24</v>
      </c>
      <c r="AO56" s="83" t="str" cm="1">
        <f t="array" ref="AO56">_xll.Dce_Name_SectI(AE56,AE56,AF56,AG56,AH56,"x","-",$V$14)</f>
        <v>674x350x8x12</v>
      </c>
      <c r="AP56" s="7" t="str">
        <f t="shared" si="15"/>
        <v>704x350x22-6M24</v>
      </c>
      <c r="AQ56" s="7"/>
      <c r="AR56" s="7"/>
      <c r="AS56" s="7"/>
      <c r="AT56" s="29" t="s">
        <v>297</v>
      </c>
      <c r="AU56" s="60">
        <v>-80.433943558683254</v>
      </c>
      <c r="AV56" s="60">
        <v>2.5587171270657905E-16</v>
      </c>
      <c r="AW56" s="25">
        <v>6.4362320492663286E-2</v>
      </c>
      <c r="AX56" s="25">
        <v>0</v>
      </c>
      <c r="AY56" s="25">
        <v>0</v>
      </c>
      <c r="AZ56" s="25">
        <v>0</v>
      </c>
      <c r="BA56" s="56">
        <f t="shared" si="16"/>
        <v>0</v>
      </c>
      <c r="BB56" s="56">
        <f t="shared" si="17"/>
        <v>0</v>
      </c>
      <c r="BC56" s="4">
        <f>HLOOKUP(AN56,Data!$BW$28:$CF$31,4,FALSE)</f>
        <v>353</v>
      </c>
      <c r="BD56" s="44">
        <f t="shared" si="18"/>
        <v>0</v>
      </c>
      <c r="BE56" s="4" t="str">
        <f t="shared" si="19"/>
        <v>OK</v>
      </c>
      <c r="BF56" s="5">
        <f t="shared" si="20"/>
        <v>3572.8</v>
      </c>
      <c r="BG56" s="44">
        <f t="shared" si="21"/>
        <v>2.2512859258476056E-2</v>
      </c>
      <c r="BH56" s="4" t="str">
        <f t="shared" si="22"/>
        <v>OK</v>
      </c>
      <c r="BI56" s="53" t="str">
        <f t="shared" si="23"/>
        <v>Y</v>
      </c>
      <c r="BJ56" s="53">
        <f t="shared" si="24"/>
        <v>215</v>
      </c>
      <c r="BK56" s="38">
        <f t="shared" si="25"/>
        <v>171</v>
      </c>
      <c r="BL56" s="54">
        <f>noisuy1chieu(BK56/BJ56,Data!$BW$39:$CG$39,Data!$BW$40:$CG$40)</f>
        <v>9.6581399440765381E-2</v>
      </c>
      <c r="BM56" s="55">
        <f t="shared" si="26"/>
        <v>1.4573674731460349E-3</v>
      </c>
      <c r="BN56" s="56">
        <f t="shared" si="27"/>
        <v>4.8201031627372402</v>
      </c>
      <c r="BO56" s="44">
        <f t="shared" si="28"/>
        <v>0.21909559830623818</v>
      </c>
      <c r="BP56" s="4" t="str">
        <f t="shared" si="29"/>
        <v>OK</v>
      </c>
      <c r="BQ56" s="56">
        <f t="shared" si="30"/>
        <v>304.99199999999996</v>
      </c>
      <c r="BR56" s="56">
        <f t="shared" si="31"/>
        <v>6.4362320492663286E-2</v>
      </c>
      <c r="BS56" s="23">
        <f t="shared" si="32"/>
        <v>2.1102953681625516E-4</v>
      </c>
      <c r="BT56" s="4" t="str">
        <f t="shared" si="33"/>
        <v>OK</v>
      </c>
      <c r="BU56" s="56">
        <f t="shared" si="34"/>
        <v>40.216971779341627</v>
      </c>
      <c r="BV56" s="54">
        <f t="shared" si="35"/>
        <v>8.0358085525946768E-2</v>
      </c>
      <c r="BW56" s="4" t="str">
        <f t="shared" si="36"/>
        <v>OK</v>
      </c>
      <c r="BX56" s="54">
        <f t="shared" si="37"/>
        <v>6.6511987942980422E-5</v>
      </c>
      <c r="BY56" s="4" t="str">
        <f t="shared" si="38"/>
        <v>OK</v>
      </c>
      <c r="DJ56" s="7"/>
      <c r="DK56" s="7"/>
      <c r="DL56" s="7"/>
      <c r="DM56" s="7"/>
      <c r="DN56" s="7"/>
      <c r="DO56" s="83"/>
      <c r="DP56" s="7"/>
      <c r="DQ56" s="7"/>
      <c r="DR56" s="7"/>
      <c r="DS56" s="7"/>
      <c r="EA56" s="56"/>
      <c r="EB56" s="56"/>
      <c r="EC56" s="4"/>
      <c r="ED56" s="44"/>
      <c r="EE56" s="4"/>
      <c r="EF56" s="5"/>
      <c r="EG56" s="44"/>
      <c r="EH56" s="4"/>
      <c r="EI56" s="53"/>
      <c r="EJ56" s="53"/>
      <c r="EL56" s="54"/>
      <c r="EM56" s="55"/>
      <c r="EN56" s="56"/>
      <c r="EO56" s="44"/>
      <c r="EP56" s="4"/>
      <c r="EQ56" s="56"/>
      <c r="ER56" s="56"/>
      <c r="ES56" s="44"/>
      <c r="ET56" s="4"/>
      <c r="EU56" s="56"/>
      <c r="EW56" s="4"/>
      <c r="EY56" s="4"/>
    </row>
    <row r="57" spans="8:155" ht="15" customHeight="1">
      <c r="H57" s="158"/>
      <c r="I57" s="218" t="s">
        <v>148</v>
      </c>
      <c r="J57" s="218"/>
      <c r="K57" s="211" t="s">
        <v>150</v>
      </c>
      <c r="L57" s="211"/>
      <c r="M57" s="99" t="s">
        <v>151</v>
      </c>
      <c r="N57" s="99" t="s">
        <v>252</v>
      </c>
      <c r="O57" s="99" t="s">
        <v>253</v>
      </c>
      <c r="P57" s="99" t="s">
        <v>254</v>
      </c>
      <c r="Q57" s="99" t="s">
        <v>255</v>
      </c>
      <c r="R57" s="99" t="s">
        <v>200</v>
      </c>
      <c r="S57" s="122"/>
      <c r="T57" s="117"/>
      <c r="AA57" s="29" t="s">
        <v>197</v>
      </c>
      <c r="AB57" s="29" t="s">
        <v>321</v>
      </c>
      <c r="AC57" s="29" t="s">
        <v>320</v>
      </c>
      <c r="AD57" s="30">
        <v>0</v>
      </c>
      <c r="AE57" s="24">
        <v>674</v>
      </c>
      <c r="AF57" s="24">
        <v>350</v>
      </c>
      <c r="AG57" s="24">
        <v>8</v>
      </c>
      <c r="AH57" s="24">
        <v>12</v>
      </c>
      <c r="AI57" s="24">
        <v>650</v>
      </c>
      <c r="AJ57" s="7">
        <f t="shared" si="10"/>
        <v>704</v>
      </c>
      <c r="AK57" s="7">
        <f t="shared" si="11"/>
        <v>350</v>
      </c>
      <c r="AL57" s="7">
        <f t="shared" si="12"/>
        <v>22</v>
      </c>
      <c r="AM57" s="7">
        <f t="shared" si="13"/>
        <v>6</v>
      </c>
      <c r="AN57" s="7">
        <f t="shared" si="14"/>
        <v>24</v>
      </c>
      <c r="AO57" s="83" t="str" cm="1">
        <f t="array" ref="AO57">_xll.Dce_Name_SectI(AE57,AE57,AF57,AG57,AH57,"x","-",$V$14)</f>
        <v>674x350x8x12</v>
      </c>
      <c r="AP57" s="7" t="str">
        <f t="shared" si="15"/>
        <v>704x350x22-6M24</v>
      </c>
      <c r="AQ57" s="7"/>
      <c r="AR57" s="7"/>
      <c r="AS57" s="7"/>
      <c r="AT57" s="29" t="s">
        <v>298</v>
      </c>
      <c r="AU57" s="60">
        <v>-15.491073302691365</v>
      </c>
      <c r="AV57" s="60">
        <v>8.2399365108898337E-17</v>
      </c>
      <c r="AW57" s="25">
        <v>0.10092973992723694</v>
      </c>
      <c r="AX57" s="25">
        <v>0</v>
      </c>
      <c r="AY57" s="25">
        <v>0</v>
      </c>
      <c r="AZ57" s="25">
        <v>0</v>
      </c>
      <c r="BA57" s="56">
        <f t="shared" si="16"/>
        <v>0</v>
      </c>
      <c r="BB57" s="56">
        <f t="shared" si="17"/>
        <v>0</v>
      </c>
      <c r="BC57" s="4">
        <f>HLOOKUP(AN57,Data!$BW$28:$CF$31,4,FALSE)</f>
        <v>353</v>
      </c>
      <c r="BD57" s="44">
        <f t="shared" si="18"/>
        <v>0</v>
      </c>
      <c r="BE57" s="4" t="str">
        <f t="shared" si="19"/>
        <v>OK</v>
      </c>
      <c r="BF57" s="5">
        <f t="shared" si="20"/>
        <v>3572.8</v>
      </c>
      <c r="BG57" s="44">
        <f t="shared" si="21"/>
        <v>4.3358355638970459E-3</v>
      </c>
      <c r="BH57" s="4" t="str">
        <f t="shared" si="22"/>
        <v>OK</v>
      </c>
      <c r="BI57" s="53" t="str">
        <f t="shared" si="23"/>
        <v>Y</v>
      </c>
      <c r="BJ57" s="53">
        <f t="shared" si="24"/>
        <v>215</v>
      </c>
      <c r="BK57" s="38">
        <f t="shared" si="25"/>
        <v>171</v>
      </c>
      <c r="BL57" s="54">
        <f>noisuy1chieu(BK57/BJ57,Data!$BW$39:$CG$39,Data!$BW$40:$CG$40)</f>
        <v>9.6581399440765381E-2</v>
      </c>
      <c r="BM57" s="55">
        <f t="shared" si="26"/>
        <v>2.806798393391232E-4</v>
      </c>
      <c r="BN57" s="56">
        <f t="shared" si="27"/>
        <v>2.1153264841134618</v>
      </c>
      <c r="BO57" s="44">
        <f t="shared" si="28"/>
        <v>9.6151203823339179E-2</v>
      </c>
      <c r="BP57" s="4" t="str">
        <f t="shared" si="29"/>
        <v>OK</v>
      </c>
      <c r="BQ57" s="56">
        <f t="shared" si="30"/>
        <v>304.99199999999996</v>
      </c>
      <c r="BR57" s="56">
        <f t="shared" si="31"/>
        <v>0.10092973992723694</v>
      </c>
      <c r="BS57" s="23">
        <f t="shared" si="32"/>
        <v>3.3092586011186181E-4</v>
      </c>
      <c r="BT57" s="4" t="str">
        <f t="shared" si="33"/>
        <v>OK</v>
      </c>
      <c r="BU57" s="56">
        <f t="shared" si="34"/>
        <v>7.7455366513456827</v>
      </c>
      <c r="BV57" s="54">
        <f t="shared" si="35"/>
        <v>1.5476463521127424E-2</v>
      </c>
      <c r="BW57" s="4" t="str">
        <f t="shared" si="36"/>
        <v>OK</v>
      </c>
      <c r="BX57" s="54">
        <f t="shared" si="37"/>
        <v>1.0430073983882787E-4</v>
      </c>
      <c r="BY57" s="4" t="str">
        <f t="shared" si="38"/>
        <v>OK</v>
      </c>
      <c r="DJ57" s="7"/>
      <c r="DK57" s="7"/>
      <c r="DL57" s="7"/>
      <c r="DM57" s="7"/>
      <c r="DN57" s="7"/>
      <c r="DO57" s="83"/>
      <c r="DP57" s="7"/>
      <c r="DQ57" s="7"/>
      <c r="DR57" s="7"/>
      <c r="DS57" s="7"/>
      <c r="EA57" s="56"/>
      <c r="EB57" s="56"/>
      <c r="EC57" s="4"/>
      <c r="ED57" s="44"/>
      <c r="EE57" s="4"/>
      <c r="EF57" s="5"/>
      <c r="EG57" s="44"/>
      <c r="EH57" s="4"/>
      <c r="EI57" s="53"/>
      <c r="EJ57" s="53"/>
      <c r="EL57" s="54"/>
      <c r="EM57" s="55"/>
      <c r="EN57" s="56"/>
      <c r="EO57" s="44"/>
      <c r="EP57" s="4"/>
      <c r="EQ57" s="56"/>
      <c r="ER57" s="56"/>
      <c r="ES57" s="44"/>
      <c r="ET57" s="4"/>
      <c r="EU57" s="56"/>
      <c r="EW57" s="4"/>
      <c r="EY57" s="4"/>
    </row>
    <row r="58" spans="8:155">
      <c r="H58" s="159"/>
      <c r="I58" s="99" t="s">
        <v>264</v>
      </c>
      <c r="J58" s="100" t="s">
        <v>343</v>
      </c>
      <c r="K58" s="211"/>
      <c r="L58" s="211"/>
      <c r="M58" s="99" t="s">
        <v>250</v>
      </c>
      <c r="N58" s="99" t="s">
        <v>250</v>
      </c>
      <c r="O58" s="99" t="s">
        <v>250</v>
      </c>
      <c r="P58" s="99" t="s">
        <v>251</v>
      </c>
      <c r="Q58" s="99" t="s">
        <v>251</v>
      </c>
      <c r="R58" s="99" t="s">
        <v>251</v>
      </c>
      <c r="S58" s="122"/>
      <c r="T58" s="117"/>
      <c r="AA58" s="29" t="s">
        <v>197</v>
      </c>
      <c r="AB58" s="29" t="s">
        <v>321</v>
      </c>
      <c r="AC58" s="29" t="s">
        <v>320</v>
      </c>
      <c r="AD58" s="30">
        <v>0</v>
      </c>
      <c r="AE58" s="24">
        <v>674</v>
      </c>
      <c r="AF58" s="24">
        <v>350</v>
      </c>
      <c r="AG58" s="24">
        <v>8</v>
      </c>
      <c r="AH58" s="24">
        <v>12</v>
      </c>
      <c r="AI58" s="24">
        <v>650</v>
      </c>
      <c r="AJ58" s="7">
        <f t="shared" si="10"/>
        <v>704</v>
      </c>
      <c r="AK58" s="7">
        <f t="shared" si="11"/>
        <v>350</v>
      </c>
      <c r="AL58" s="7">
        <f t="shared" si="12"/>
        <v>22</v>
      </c>
      <c r="AM58" s="7">
        <f t="shared" si="13"/>
        <v>6</v>
      </c>
      <c r="AN58" s="7">
        <f t="shared" si="14"/>
        <v>24</v>
      </c>
      <c r="AO58" s="83" t="str" cm="1">
        <f t="array" ref="AO58">_xll.Dce_Name_SectI(AE58,AE58,AF58,AG58,AH58,"x","-",$V$14)</f>
        <v>674x350x8x12</v>
      </c>
      <c r="AP58" s="7" t="str">
        <f t="shared" si="15"/>
        <v>704x350x22-6M24</v>
      </c>
      <c r="AQ58" s="7"/>
      <c r="AR58" s="7"/>
      <c r="AS58" s="7"/>
      <c r="AT58" s="29" t="s">
        <v>299</v>
      </c>
      <c r="AU58" s="60">
        <v>-20.588326650147835</v>
      </c>
      <c r="AV58" s="60">
        <v>2.0469737016526324E-16</v>
      </c>
      <c r="AW58" s="25">
        <v>8.595722849140025E-2</v>
      </c>
      <c r="AX58" s="25">
        <v>0</v>
      </c>
      <c r="AY58" s="25">
        <v>0</v>
      </c>
      <c r="AZ58" s="25">
        <v>0</v>
      </c>
      <c r="BA58" s="56">
        <f t="shared" si="16"/>
        <v>0</v>
      </c>
      <c r="BB58" s="56">
        <f t="shared" si="17"/>
        <v>0</v>
      </c>
      <c r="BC58" s="4">
        <f>HLOOKUP(AN58,Data!$BW$28:$CF$31,4,FALSE)</f>
        <v>353</v>
      </c>
      <c r="BD58" s="44">
        <f t="shared" si="18"/>
        <v>0</v>
      </c>
      <c r="BE58" s="4" t="str">
        <f t="shared" si="19"/>
        <v>OK</v>
      </c>
      <c r="BF58" s="5">
        <f t="shared" si="20"/>
        <v>3572.8</v>
      </c>
      <c r="BG58" s="44">
        <f t="shared" si="21"/>
        <v>5.7625186548779204E-3</v>
      </c>
      <c r="BH58" s="4" t="str">
        <f t="shared" si="22"/>
        <v>OK</v>
      </c>
      <c r="BI58" s="53" t="str">
        <f t="shared" si="23"/>
        <v>Y</v>
      </c>
      <c r="BJ58" s="53">
        <f t="shared" si="24"/>
        <v>215</v>
      </c>
      <c r="BK58" s="38">
        <f t="shared" si="25"/>
        <v>171</v>
      </c>
      <c r="BL58" s="54">
        <f>noisuy1chieu(BK58/BJ58,Data!$BW$39:$CG$39,Data!$BW$40:$CG$40)</f>
        <v>9.6581399440765381E-2</v>
      </c>
      <c r="BM58" s="55">
        <f t="shared" si="26"/>
        <v>3.7303601264483753E-4</v>
      </c>
      <c r="BN58" s="56">
        <f t="shared" si="27"/>
        <v>2.4386371042494308</v>
      </c>
      <c r="BO58" s="44">
        <f t="shared" si="28"/>
        <v>0.11084714110224686</v>
      </c>
      <c r="BP58" s="4" t="str">
        <f t="shared" si="29"/>
        <v>OK</v>
      </c>
      <c r="BQ58" s="56">
        <f t="shared" si="30"/>
        <v>304.99199999999996</v>
      </c>
      <c r="BR58" s="56">
        <f t="shared" si="31"/>
        <v>8.595722849140025E-2</v>
      </c>
      <c r="BS58" s="23">
        <f t="shared" si="32"/>
        <v>2.8183437103727394E-4</v>
      </c>
      <c r="BT58" s="4" t="str">
        <f t="shared" si="33"/>
        <v>OK</v>
      </c>
      <c r="BU58" s="56">
        <f t="shared" si="34"/>
        <v>10.294163325073917</v>
      </c>
      <c r="BV58" s="54">
        <f t="shared" si="35"/>
        <v>2.0568909599485923E-2</v>
      </c>
      <c r="BW58" s="4" t="str">
        <f t="shared" si="36"/>
        <v>OK</v>
      </c>
      <c r="BX58" s="54">
        <f t="shared" si="37"/>
        <v>8.8828154442997952E-5</v>
      </c>
      <c r="BY58" s="4" t="str">
        <f t="shared" si="38"/>
        <v>OK</v>
      </c>
      <c r="DJ58" s="7"/>
      <c r="DK58" s="7"/>
      <c r="DL58" s="7"/>
      <c r="DM58" s="7"/>
      <c r="DN58" s="7"/>
      <c r="DO58" s="83"/>
      <c r="DP58" s="7"/>
      <c r="DQ58" s="7"/>
      <c r="DR58" s="7"/>
      <c r="DS58" s="7"/>
      <c r="EA58" s="56"/>
      <c r="EB58" s="56"/>
      <c r="EC58" s="4"/>
      <c r="ED58" s="44"/>
      <c r="EE58" s="4"/>
      <c r="EF58" s="5"/>
      <c r="EG58" s="44"/>
      <c r="EH58" s="4"/>
      <c r="EI58" s="53"/>
      <c r="EJ58" s="53"/>
      <c r="EL58" s="54"/>
      <c r="EM58" s="55"/>
      <c r="EN58" s="56"/>
      <c r="EO58" s="44"/>
      <c r="EP58" s="4"/>
      <c r="EQ58" s="56"/>
      <c r="ER58" s="56"/>
      <c r="ES58" s="44"/>
      <c r="ET58" s="4"/>
      <c r="EU58" s="56"/>
      <c r="EW58" s="4"/>
      <c r="EY58" s="4"/>
    </row>
    <row r="59" spans="8:155">
      <c r="H59" s="159"/>
      <c r="I59" s="101">
        <v>14</v>
      </c>
      <c r="J59" s="102" t="s">
        <v>320</v>
      </c>
      <c r="K59" s="212" t="s">
        <v>310</v>
      </c>
      <c r="L59" s="212"/>
      <c r="M59" s="104">
        <v>170.44292028276701</v>
      </c>
      <c r="N59" s="104">
        <v>21.3676951424235</v>
      </c>
      <c r="O59" s="106">
        <v>0.242049766387848</v>
      </c>
      <c r="P59" s="107">
        <v>0</v>
      </c>
      <c r="Q59" s="107">
        <v>0</v>
      </c>
      <c r="R59" s="107">
        <v>0</v>
      </c>
      <c r="S59" s="122"/>
      <c r="T59" s="117"/>
      <c r="AA59" s="29" t="s">
        <v>197</v>
      </c>
      <c r="AB59" s="29" t="s">
        <v>321</v>
      </c>
      <c r="AC59" s="29" t="s">
        <v>320</v>
      </c>
      <c r="AD59" s="30">
        <v>0</v>
      </c>
      <c r="AE59" s="24">
        <v>674</v>
      </c>
      <c r="AF59" s="24">
        <v>350</v>
      </c>
      <c r="AG59" s="24">
        <v>8</v>
      </c>
      <c r="AH59" s="24">
        <v>12</v>
      </c>
      <c r="AI59" s="24">
        <v>650</v>
      </c>
      <c r="AJ59" s="7">
        <f t="shared" si="10"/>
        <v>704</v>
      </c>
      <c r="AK59" s="7">
        <f t="shared" si="11"/>
        <v>350</v>
      </c>
      <c r="AL59" s="7">
        <f t="shared" si="12"/>
        <v>22</v>
      </c>
      <c r="AM59" s="7">
        <f t="shared" si="13"/>
        <v>6</v>
      </c>
      <c r="AN59" s="7">
        <f t="shared" si="14"/>
        <v>24</v>
      </c>
      <c r="AO59" s="83" t="str" cm="1">
        <f t="array" ref="AO59">_xll.Dce_Name_SectI(AE59,AE59,AF59,AG59,AH59,"x","-",$V$14)</f>
        <v>674x350x8x12</v>
      </c>
      <c r="AP59" s="7" t="str">
        <f t="shared" si="15"/>
        <v>704x350x22-6M24</v>
      </c>
      <c r="AQ59" s="7"/>
      <c r="AR59" s="7"/>
      <c r="AS59" s="7"/>
      <c r="AT59" s="29" t="s">
        <v>300</v>
      </c>
      <c r="AU59" s="60">
        <v>5.1044843568359752</v>
      </c>
      <c r="AV59" s="60">
        <v>20.748350495049536</v>
      </c>
      <c r="AW59" s="25">
        <v>8.0331709776701982E-2</v>
      </c>
      <c r="AX59" s="25">
        <v>0</v>
      </c>
      <c r="AY59" s="25">
        <v>0</v>
      </c>
      <c r="AZ59" s="25">
        <v>0</v>
      </c>
      <c r="BA59" s="56">
        <f t="shared" si="16"/>
        <v>0.85074739280599587</v>
      </c>
      <c r="BB59" s="56">
        <f t="shared" si="17"/>
        <v>3.7220198435262324</v>
      </c>
      <c r="BC59" s="4">
        <f>HLOOKUP(AN59,Data!$BW$28:$CF$31,4,FALSE)</f>
        <v>353</v>
      </c>
      <c r="BD59" s="44">
        <f t="shared" si="18"/>
        <v>1.054396556239726E-2</v>
      </c>
      <c r="BE59" s="4" t="str">
        <f t="shared" si="19"/>
        <v>OK</v>
      </c>
      <c r="BF59" s="5">
        <f t="shared" si="20"/>
        <v>3572.8</v>
      </c>
      <c r="BG59" s="44">
        <f t="shared" si="21"/>
        <v>0</v>
      </c>
      <c r="BH59" s="4" t="str">
        <f t="shared" si="22"/>
        <v>OK</v>
      </c>
      <c r="BI59" s="53" t="str">
        <f t="shared" si="23"/>
        <v>Y</v>
      </c>
      <c r="BJ59" s="53">
        <f t="shared" si="24"/>
        <v>215</v>
      </c>
      <c r="BK59" s="38">
        <f t="shared" si="25"/>
        <v>171</v>
      </c>
      <c r="BL59" s="54">
        <f>noisuy1chieu(BK59/BJ59,Data!$BW$39:$CG$39,Data!$BW$40:$CG$40)</f>
        <v>9.6581399440765381E-2</v>
      </c>
      <c r="BM59" s="55">
        <f t="shared" si="26"/>
        <v>0</v>
      </c>
      <c r="BN59" s="56">
        <f t="shared" si="27"/>
        <v>0</v>
      </c>
      <c r="BO59" s="44">
        <f t="shared" si="28"/>
        <v>0</v>
      </c>
      <c r="BP59" s="4" t="str">
        <f t="shared" si="29"/>
        <v>OK</v>
      </c>
      <c r="BQ59" s="56">
        <f t="shared" si="30"/>
        <v>304.99199999999996</v>
      </c>
      <c r="BR59" s="56">
        <f t="shared" si="31"/>
        <v>20.748506005228858</v>
      </c>
      <c r="BS59" s="23">
        <f t="shared" si="32"/>
        <v>6.8029672926597617E-2</v>
      </c>
      <c r="BT59" s="4" t="str">
        <f t="shared" si="33"/>
        <v>OK</v>
      </c>
      <c r="BU59" s="56">
        <f t="shared" si="34"/>
        <v>2.5522421784179876</v>
      </c>
      <c r="BV59" s="54">
        <f t="shared" si="35"/>
        <v>5.0996702681028868E-3</v>
      </c>
      <c r="BW59" s="4" t="str">
        <f t="shared" si="36"/>
        <v>OK</v>
      </c>
      <c r="BX59" s="54">
        <f t="shared" si="37"/>
        <v>2.1441495127757997E-2</v>
      </c>
      <c r="BY59" s="4" t="str">
        <f t="shared" si="38"/>
        <v>OK</v>
      </c>
      <c r="DJ59" s="7"/>
      <c r="DK59" s="7"/>
      <c r="DL59" s="7"/>
      <c r="DM59" s="7"/>
      <c r="DN59" s="7"/>
      <c r="DO59" s="83"/>
      <c r="DP59" s="7"/>
      <c r="DQ59" s="7"/>
      <c r="DR59" s="7"/>
      <c r="DS59" s="7"/>
      <c r="EA59" s="56"/>
      <c r="EB59" s="56"/>
      <c r="EC59" s="4"/>
      <c r="ED59" s="44"/>
      <c r="EE59" s="4"/>
      <c r="EF59" s="5"/>
      <c r="EG59" s="44"/>
      <c r="EH59" s="4"/>
      <c r="EI59" s="53"/>
      <c r="EJ59" s="53"/>
      <c r="EL59" s="54"/>
      <c r="EM59" s="55"/>
      <c r="EN59" s="56"/>
      <c r="EO59" s="44"/>
      <c r="EP59" s="4"/>
      <c r="EQ59" s="56"/>
      <c r="ER59" s="56"/>
      <c r="ES59" s="44"/>
      <c r="ET59" s="4"/>
      <c r="EU59" s="56"/>
      <c r="EW59" s="4"/>
      <c r="EY59" s="4"/>
    </row>
    <row r="60" spans="8:155" ht="14.25">
      <c r="H60" s="159"/>
      <c r="I60" s="92" t="str">
        <f>"- Loại tải trọng:"</f>
        <v>- Loại tải trọng:</v>
      </c>
      <c r="J60" s="92"/>
      <c r="K60" s="103"/>
      <c r="L60" s="103"/>
      <c r="M60" s="105"/>
      <c r="N60" s="105"/>
      <c r="O60" s="105"/>
      <c r="P60" s="108" t="s">
        <v>84</v>
      </c>
      <c r="Q60" s="109" t="s">
        <v>88</v>
      </c>
      <c r="R60" s="110">
        <f>VLOOKUP(P60,Data!$BV$43:$BW$46,2,FALSE)</f>
        <v>1.05</v>
      </c>
      <c r="S60" s="123"/>
      <c r="T60" s="117"/>
      <c r="AA60" s="29" t="s">
        <v>197</v>
      </c>
      <c r="AB60" s="29" t="s">
        <v>321</v>
      </c>
      <c r="AC60" s="29" t="s">
        <v>320</v>
      </c>
      <c r="AD60" s="30">
        <v>0</v>
      </c>
      <c r="AE60" s="24">
        <v>674</v>
      </c>
      <c r="AF60" s="24">
        <v>350</v>
      </c>
      <c r="AG60" s="24">
        <v>8</v>
      </c>
      <c r="AH60" s="24">
        <v>12</v>
      </c>
      <c r="AI60" s="24">
        <v>650</v>
      </c>
      <c r="AJ60" s="7">
        <f t="shared" si="10"/>
        <v>704</v>
      </c>
      <c r="AK60" s="7">
        <f t="shared" si="11"/>
        <v>350</v>
      </c>
      <c r="AL60" s="7">
        <f t="shared" si="12"/>
        <v>22</v>
      </c>
      <c r="AM60" s="7">
        <f t="shared" si="13"/>
        <v>6</v>
      </c>
      <c r="AN60" s="7">
        <f t="shared" si="14"/>
        <v>24</v>
      </c>
      <c r="AO60" s="83" t="str" cm="1">
        <f t="array" ref="AO60">_xll.Dce_Name_SectI(AE60,AE60,AF60,AG60,AH60,"x","-",$V$14)</f>
        <v>674x350x8x12</v>
      </c>
      <c r="AP60" s="7" t="str">
        <f t="shared" si="15"/>
        <v>704x350x22-6M24</v>
      </c>
      <c r="AQ60" s="7"/>
      <c r="AR60" s="7"/>
      <c r="AS60" s="7"/>
      <c r="AT60" s="29" t="s">
        <v>301</v>
      </c>
      <c r="AU60" s="60">
        <v>-2.8480199566513891</v>
      </c>
      <c r="AV60" s="60">
        <v>54.560477227722849</v>
      </c>
      <c r="AW60" s="25">
        <v>5.0256442355249877E-2</v>
      </c>
      <c r="AX60" s="25">
        <v>0</v>
      </c>
      <c r="AY60" s="25">
        <v>0</v>
      </c>
      <c r="AZ60" s="25">
        <v>0</v>
      </c>
      <c r="BA60" s="56">
        <f t="shared" si="16"/>
        <v>0</v>
      </c>
      <c r="BB60" s="56">
        <f t="shared" si="17"/>
        <v>0</v>
      </c>
      <c r="BC60" s="4">
        <f>HLOOKUP(AN60,Data!$BW$28:$CF$31,4,FALSE)</f>
        <v>353</v>
      </c>
      <c r="BD60" s="44">
        <f t="shared" si="18"/>
        <v>0</v>
      </c>
      <c r="BE60" s="4" t="str">
        <f t="shared" si="19"/>
        <v>OK</v>
      </c>
      <c r="BF60" s="5">
        <f t="shared" si="20"/>
        <v>3572.8</v>
      </c>
      <c r="BG60" s="44">
        <f t="shared" si="21"/>
        <v>7.9713948629964984E-4</v>
      </c>
      <c r="BH60" s="4" t="str">
        <f t="shared" si="22"/>
        <v>OK</v>
      </c>
      <c r="BI60" s="53" t="str">
        <f t="shared" si="23"/>
        <v>Y</v>
      </c>
      <c r="BJ60" s="53">
        <f t="shared" si="24"/>
        <v>215</v>
      </c>
      <c r="BK60" s="38">
        <f t="shared" si="25"/>
        <v>171</v>
      </c>
      <c r="BL60" s="54">
        <f>noisuy1chieu(BK60/BJ60,Data!$BW$39:$CG$39,Data!$BW$40:$CG$40)</f>
        <v>9.6581399440765381E-2</v>
      </c>
      <c r="BM60" s="55">
        <f t="shared" si="26"/>
        <v>5.1602737153702999E-5</v>
      </c>
      <c r="BN60" s="56">
        <f t="shared" si="27"/>
        <v>0.90700183651183697</v>
      </c>
      <c r="BO60" s="44">
        <f t="shared" si="28"/>
        <v>4.1227356205083499E-2</v>
      </c>
      <c r="BP60" s="4" t="str">
        <f t="shared" si="29"/>
        <v>OK</v>
      </c>
      <c r="BQ60" s="56">
        <f t="shared" si="30"/>
        <v>304.99199999999996</v>
      </c>
      <c r="BR60" s="56">
        <f t="shared" si="31"/>
        <v>54.560500373684825</v>
      </c>
      <c r="BS60" s="23">
        <f t="shared" si="32"/>
        <v>0.17889157870922789</v>
      </c>
      <c r="BT60" s="4" t="str">
        <f t="shared" si="33"/>
        <v>OK</v>
      </c>
      <c r="BU60" s="56">
        <f t="shared" si="34"/>
        <v>1.4240099783256945</v>
      </c>
      <c r="BV60" s="54">
        <f t="shared" si="35"/>
        <v>2.8453339613918357E-3</v>
      </c>
      <c r="BW60" s="4" t="str">
        <f t="shared" si="36"/>
        <v>OK</v>
      </c>
      <c r="BX60" s="54">
        <f t="shared" si="37"/>
        <v>5.6382792218176291E-2</v>
      </c>
      <c r="BY60" s="4" t="str">
        <f t="shared" si="38"/>
        <v>OK</v>
      </c>
      <c r="DJ60" s="7"/>
      <c r="DK60" s="7"/>
      <c r="DL60" s="7"/>
      <c r="DM60" s="7"/>
      <c r="DN60" s="7"/>
      <c r="DO60" s="83"/>
      <c r="DP60" s="7"/>
      <c r="DQ60" s="7"/>
      <c r="DR60" s="7"/>
      <c r="DS60" s="7"/>
      <c r="EA60" s="56"/>
      <c r="EB60" s="56"/>
      <c r="EC60" s="4"/>
      <c r="ED60" s="44"/>
      <c r="EE60" s="4"/>
      <c r="EF60" s="5"/>
      <c r="EG60" s="44"/>
      <c r="EH60" s="4"/>
      <c r="EI60" s="53"/>
      <c r="EJ60" s="53"/>
      <c r="EL60" s="54"/>
      <c r="EM60" s="55"/>
      <c r="EN60" s="56"/>
      <c r="EO60" s="44"/>
      <c r="EP60" s="4"/>
      <c r="EQ60" s="56"/>
      <c r="ER60" s="56"/>
      <c r="ES60" s="44"/>
      <c r="ET60" s="4"/>
      <c r="EU60" s="56"/>
      <c r="EW60" s="4"/>
      <c r="EY60" s="4"/>
    </row>
    <row r="61" spans="8:155" ht="15" customHeight="1">
      <c r="H61" s="158"/>
      <c r="I61" s="2"/>
      <c r="J61" s="2"/>
      <c r="K61" s="2"/>
      <c r="L61" s="131"/>
      <c r="M61" s="128"/>
      <c r="N61" s="2"/>
      <c r="O61" s="2"/>
      <c r="P61" s="2"/>
      <c r="Q61" s="2"/>
      <c r="R61" s="2"/>
      <c r="S61" s="121"/>
      <c r="T61" s="117"/>
      <c r="AA61" s="29" t="s">
        <v>197</v>
      </c>
      <c r="AB61" s="29" t="s">
        <v>321</v>
      </c>
      <c r="AC61" s="29" t="s">
        <v>320</v>
      </c>
      <c r="AD61" s="30">
        <v>0</v>
      </c>
      <c r="AE61" s="24">
        <v>674</v>
      </c>
      <c r="AF61" s="24">
        <v>350</v>
      </c>
      <c r="AG61" s="24">
        <v>8</v>
      </c>
      <c r="AH61" s="24">
        <v>12</v>
      </c>
      <c r="AI61" s="24">
        <v>650</v>
      </c>
      <c r="AJ61" s="7">
        <f t="shared" si="10"/>
        <v>704</v>
      </c>
      <c r="AK61" s="7">
        <f t="shared" si="11"/>
        <v>350</v>
      </c>
      <c r="AL61" s="7">
        <f t="shared" si="12"/>
        <v>22</v>
      </c>
      <c r="AM61" s="7">
        <f t="shared" si="13"/>
        <v>6</v>
      </c>
      <c r="AN61" s="7">
        <f t="shared" si="14"/>
        <v>24</v>
      </c>
      <c r="AO61" s="83" t="str" cm="1">
        <f t="array" ref="AO61">_xll.Dce_Name_SectI(AE61,AE61,AF61,AG61,AH61,"x","-",$V$14)</f>
        <v>674x350x8x12</v>
      </c>
      <c r="AP61" s="7" t="str">
        <f t="shared" si="15"/>
        <v>704x350x22-6M24</v>
      </c>
      <c r="AQ61" s="7"/>
      <c r="AR61" s="7"/>
      <c r="AS61" s="7"/>
      <c r="AT61" s="29" t="s">
        <v>302</v>
      </c>
      <c r="AU61" s="60">
        <v>-42.298313337484998</v>
      </c>
      <c r="AV61" s="60">
        <v>43.802073267326783</v>
      </c>
      <c r="AW61" s="25">
        <v>2.0570235820257351E-2</v>
      </c>
      <c r="AX61" s="25">
        <v>0</v>
      </c>
      <c r="AY61" s="25">
        <v>0</v>
      </c>
      <c r="AZ61" s="25">
        <v>0</v>
      </c>
      <c r="BA61" s="56">
        <f t="shared" si="16"/>
        <v>0</v>
      </c>
      <c r="BB61" s="56">
        <f t="shared" si="17"/>
        <v>0</v>
      </c>
      <c r="BC61" s="4">
        <f>HLOOKUP(AN61,Data!$BW$28:$CF$31,4,FALSE)</f>
        <v>353</v>
      </c>
      <c r="BD61" s="44">
        <f t="shared" si="18"/>
        <v>0</v>
      </c>
      <c r="BE61" s="4" t="str">
        <f t="shared" si="19"/>
        <v>OK</v>
      </c>
      <c r="BF61" s="5">
        <f t="shared" si="20"/>
        <v>3572.8</v>
      </c>
      <c r="BG61" s="44">
        <f t="shared" si="21"/>
        <v>1.1838981565574619E-2</v>
      </c>
      <c r="BH61" s="4" t="str">
        <f t="shared" si="22"/>
        <v>OK</v>
      </c>
      <c r="BI61" s="53" t="str">
        <f t="shared" si="23"/>
        <v>Y</v>
      </c>
      <c r="BJ61" s="53">
        <f t="shared" si="24"/>
        <v>215</v>
      </c>
      <c r="BK61" s="38">
        <f t="shared" si="25"/>
        <v>171</v>
      </c>
      <c r="BL61" s="54">
        <f>noisuy1chieu(BK61/BJ61,Data!$BW$39:$CG$39,Data!$BW$40:$CG$40)</f>
        <v>9.6581399440765381E-2</v>
      </c>
      <c r="BM61" s="55">
        <f t="shared" si="26"/>
        <v>7.663951722324192E-4</v>
      </c>
      <c r="BN61" s="56">
        <f t="shared" si="27"/>
        <v>3.4954104265568082</v>
      </c>
      <c r="BO61" s="44">
        <f t="shared" si="28"/>
        <v>0.15888229211621854</v>
      </c>
      <c r="BP61" s="4" t="str">
        <f t="shared" si="29"/>
        <v>OK</v>
      </c>
      <c r="BQ61" s="56">
        <f t="shared" si="30"/>
        <v>304.99199999999996</v>
      </c>
      <c r="BR61" s="56">
        <f t="shared" si="31"/>
        <v>43.802078097401562</v>
      </c>
      <c r="BS61" s="23">
        <f t="shared" si="32"/>
        <v>0.14361713781804628</v>
      </c>
      <c r="BT61" s="4" t="str">
        <f t="shared" si="33"/>
        <v>OK</v>
      </c>
      <c r="BU61" s="56">
        <f t="shared" si="34"/>
        <v>21.149156668742499</v>
      </c>
      <c r="BV61" s="54">
        <f t="shared" si="35"/>
        <v>4.2258421387695019E-2</v>
      </c>
      <c r="BW61" s="4" t="str">
        <f t="shared" si="36"/>
        <v>OK</v>
      </c>
      <c r="BX61" s="54">
        <f t="shared" si="37"/>
        <v>4.5265044330152084E-2</v>
      </c>
      <c r="BY61" s="4" t="str">
        <f t="shared" si="38"/>
        <v>OK</v>
      </c>
      <c r="DJ61" s="7"/>
      <c r="DK61" s="7"/>
      <c r="DL61" s="7"/>
      <c r="DM61" s="7"/>
      <c r="DN61" s="7"/>
      <c r="DO61" s="83"/>
      <c r="DP61" s="7"/>
      <c r="DQ61" s="7"/>
      <c r="DR61" s="7"/>
      <c r="DS61" s="7"/>
      <c r="EA61" s="56"/>
      <c r="EB61" s="56"/>
      <c r="EC61" s="4"/>
      <c r="ED61" s="44"/>
      <c r="EE61" s="4"/>
      <c r="EF61" s="5"/>
      <c r="EG61" s="44"/>
      <c r="EH61" s="4"/>
      <c r="EI61" s="53"/>
      <c r="EJ61" s="53"/>
      <c r="EL61" s="54"/>
      <c r="EM61" s="55"/>
      <c r="EN61" s="56"/>
      <c r="EO61" s="44"/>
      <c r="EP61" s="4"/>
      <c r="EQ61" s="56"/>
      <c r="ER61" s="56"/>
      <c r="ES61" s="44"/>
      <c r="ET61" s="4"/>
      <c r="EU61" s="56"/>
      <c r="EW61" s="4"/>
      <c r="EY61" s="4"/>
    </row>
    <row r="62" spans="8:155">
      <c r="H62" s="213" t="s">
        <v>20</v>
      </c>
      <c r="I62" s="214"/>
      <c r="J62" s="214"/>
      <c r="K62" s="27"/>
      <c r="L62" s="135"/>
      <c r="M62" s="136"/>
      <c r="N62" s="2"/>
      <c r="O62" s="2"/>
      <c r="P62" s="2"/>
      <c r="Q62" s="2"/>
      <c r="R62" s="2"/>
      <c r="S62" s="120"/>
      <c r="T62" s="117"/>
      <c r="AA62" s="29" t="s">
        <v>197</v>
      </c>
      <c r="AB62" s="29" t="s">
        <v>321</v>
      </c>
      <c r="AC62" s="29" t="s">
        <v>320</v>
      </c>
      <c r="AD62" s="30">
        <v>0</v>
      </c>
      <c r="AE62" s="24">
        <v>674</v>
      </c>
      <c r="AF62" s="24">
        <v>350</v>
      </c>
      <c r="AG62" s="24">
        <v>8</v>
      </c>
      <c r="AH62" s="24">
        <v>12</v>
      </c>
      <c r="AI62" s="24">
        <v>650</v>
      </c>
      <c r="AJ62" s="7">
        <f t="shared" si="10"/>
        <v>704</v>
      </c>
      <c r="AK62" s="7">
        <f t="shared" si="11"/>
        <v>350</v>
      </c>
      <c r="AL62" s="7">
        <f t="shared" si="12"/>
        <v>22</v>
      </c>
      <c r="AM62" s="7">
        <f t="shared" si="13"/>
        <v>6</v>
      </c>
      <c r="AN62" s="7">
        <f t="shared" si="14"/>
        <v>24</v>
      </c>
      <c r="AO62" s="83" t="str" cm="1">
        <f t="array" ref="AO62">_xll.Dce_Name_SectI(AE62,AE62,AF62,AG62,AH62,"x","-",$V$14)</f>
        <v>674x350x8x12</v>
      </c>
      <c r="AP62" s="7" t="str">
        <f t="shared" si="15"/>
        <v>704x350x22-6M24</v>
      </c>
      <c r="AQ62" s="7"/>
      <c r="AR62" s="7"/>
      <c r="AS62" s="7"/>
      <c r="AT62" s="29" t="s">
        <v>303</v>
      </c>
      <c r="AU62" s="60">
        <v>-53.416042538062285</v>
      </c>
      <c r="AV62" s="60">
        <v>9.9899465346534857</v>
      </c>
      <c r="AW62" s="25">
        <v>2.0959748808120397E-2</v>
      </c>
      <c r="AX62" s="25">
        <v>0</v>
      </c>
      <c r="AY62" s="25">
        <v>0</v>
      </c>
      <c r="AZ62" s="25">
        <v>0</v>
      </c>
      <c r="BA62" s="56">
        <f t="shared" si="16"/>
        <v>0</v>
      </c>
      <c r="BB62" s="56">
        <f t="shared" si="17"/>
        <v>0</v>
      </c>
      <c r="BC62" s="4">
        <f>HLOOKUP(AN62,Data!$BW$28:$CF$31,4,FALSE)</f>
        <v>353</v>
      </c>
      <c r="BD62" s="44">
        <f t="shared" si="18"/>
        <v>0</v>
      </c>
      <c r="BE62" s="4" t="str">
        <f t="shared" si="19"/>
        <v>OK</v>
      </c>
      <c r="BF62" s="5">
        <f t="shared" si="20"/>
        <v>3572.8</v>
      </c>
      <c r="BG62" s="44">
        <f t="shared" si="21"/>
        <v>1.4950750822341661E-2</v>
      </c>
      <c r="BH62" s="4" t="str">
        <f t="shared" si="22"/>
        <v>OK</v>
      </c>
      <c r="BI62" s="53" t="str">
        <f t="shared" si="23"/>
        <v>Y</v>
      </c>
      <c r="BJ62" s="53">
        <f t="shared" si="24"/>
        <v>215</v>
      </c>
      <c r="BK62" s="38">
        <f t="shared" si="25"/>
        <v>171</v>
      </c>
      <c r="BL62" s="54">
        <f>noisuy1chieu(BK62/BJ62,Data!$BW$39:$CG$39,Data!$BW$40:$CG$40)</f>
        <v>9.6581399440765381E-2</v>
      </c>
      <c r="BM62" s="55">
        <f t="shared" si="26"/>
        <v>9.67835213529736E-4</v>
      </c>
      <c r="BN62" s="56">
        <f t="shared" si="27"/>
        <v>3.9280092957229171</v>
      </c>
      <c r="BO62" s="44">
        <f t="shared" si="28"/>
        <v>0.1785458770783144</v>
      </c>
      <c r="BP62" s="4" t="str">
        <f t="shared" si="29"/>
        <v>OK</v>
      </c>
      <c r="BQ62" s="56">
        <f t="shared" si="30"/>
        <v>304.99199999999996</v>
      </c>
      <c r="BR62" s="56">
        <f t="shared" si="31"/>
        <v>9.9899685222880095</v>
      </c>
      <c r="BS62" s="23">
        <f t="shared" si="32"/>
        <v>3.2754854298761966E-2</v>
      </c>
      <c r="BT62" s="4" t="str">
        <f t="shared" si="33"/>
        <v>OK</v>
      </c>
      <c r="BU62" s="56">
        <f t="shared" si="34"/>
        <v>26.708021269031143</v>
      </c>
      <c r="BV62" s="54">
        <f t="shared" si="35"/>
        <v>5.3365665349971919E-2</v>
      </c>
      <c r="BW62" s="4" t="str">
        <f t="shared" si="36"/>
        <v>OK</v>
      </c>
      <c r="BX62" s="54">
        <f t="shared" si="37"/>
        <v>1.0323628185234799E-2</v>
      </c>
      <c r="BY62" s="4" t="str">
        <f t="shared" si="38"/>
        <v>OK</v>
      </c>
      <c r="DJ62" s="7"/>
      <c r="DK62" s="7"/>
      <c r="DL62" s="7"/>
      <c r="DM62" s="7"/>
      <c r="DN62" s="7"/>
      <c r="DO62" s="83"/>
      <c r="DP62" s="7"/>
      <c r="DQ62" s="7"/>
      <c r="DR62" s="7"/>
      <c r="DS62" s="7"/>
      <c r="EA62" s="56"/>
      <c r="EB62" s="56"/>
      <c r="EC62" s="4"/>
      <c r="ED62" s="44"/>
      <c r="EE62" s="4"/>
      <c r="EF62" s="5"/>
      <c r="EG62" s="44"/>
      <c r="EH62" s="4"/>
      <c r="EI62" s="53"/>
      <c r="EJ62" s="53"/>
      <c r="EL62" s="54"/>
      <c r="EM62" s="55"/>
      <c r="EN62" s="56"/>
      <c r="EO62" s="44"/>
      <c r="EP62" s="4"/>
      <c r="EQ62" s="56"/>
      <c r="ER62" s="56"/>
      <c r="ES62" s="44"/>
      <c r="ET62" s="4"/>
      <c r="EU62" s="56"/>
      <c r="EW62" s="4"/>
      <c r="EY62" s="4"/>
    </row>
    <row r="63" spans="8:155" ht="12.95" customHeight="1">
      <c r="H63" s="157" t="s">
        <v>100</v>
      </c>
      <c r="I63" s="92"/>
      <c r="J63" s="92"/>
      <c r="K63" s="128"/>
      <c r="L63" s="128"/>
      <c r="M63" s="128"/>
      <c r="N63" s="129"/>
      <c r="O63" s="130"/>
      <c r="P63" s="128"/>
      <c r="Q63" s="2"/>
      <c r="R63" s="2"/>
      <c r="S63" s="119"/>
      <c r="T63" s="117"/>
      <c r="AA63" s="29" t="s">
        <v>197</v>
      </c>
      <c r="AB63" s="29" t="s">
        <v>321</v>
      </c>
      <c r="AC63" s="29" t="s">
        <v>320</v>
      </c>
      <c r="AD63" s="30">
        <v>0</v>
      </c>
      <c r="AE63" s="24">
        <v>674</v>
      </c>
      <c r="AF63" s="24">
        <v>350</v>
      </c>
      <c r="AG63" s="24">
        <v>8</v>
      </c>
      <c r="AH63" s="24">
        <v>12</v>
      </c>
      <c r="AI63" s="24">
        <v>650</v>
      </c>
      <c r="AJ63" s="7">
        <f t="shared" si="10"/>
        <v>704</v>
      </c>
      <c r="AK63" s="7">
        <f t="shared" si="11"/>
        <v>350</v>
      </c>
      <c r="AL63" s="7">
        <f t="shared" si="12"/>
        <v>22</v>
      </c>
      <c r="AM63" s="7">
        <f t="shared" si="13"/>
        <v>6</v>
      </c>
      <c r="AN63" s="7">
        <f t="shared" si="14"/>
        <v>24</v>
      </c>
      <c r="AO63" s="83" t="str" cm="1">
        <f t="array" ref="AO63">_xll.Dce_Name_SectI(AE63,AE63,AF63,AG63,AH63,"x","-",$V$14)</f>
        <v>674x350x8x12</v>
      </c>
      <c r="AP63" s="7" t="str">
        <f t="shared" si="15"/>
        <v>704x350x22-6M24</v>
      </c>
      <c r="AQ63" s="7"/>
      <c r="AR63" s="7"/>
      <c r="AS63" s="7"/>
      <c r="AT63" s="29" t="s">
        <v>304</v>
      </c>
      <c r="AU63" s="60">
        <v>-101.51687341538889</v>
      </c>
      <c r="AV63" s="60">
        <v>1.6002824065886045E-16</v>
      </c>
      <c r="AW63" s="25">
        <v>0.11174986469719822</v>
      </c>
      <c r="AX63" s="25">
        <v>0</v>
      </c>
      <c r="AY63" s="25">
        <v>0</v>
      </c>
      <c r="AZ63" s="25">
        <v>0</v>
      </c>
      <c r="BA63" s="56">
        <f t="shared" si="16"/>
        <v>0</v>
      </c>
      <c r="BB63" s="56">
        <f t="shared" si="17"/>
        <v>0</v>
      </c>
      <c r="BC63" s="4">
        <f>HLOOKUP(AN63,Data!$BW$28:$CF$31,4,FALSE)</f>
        <v>353</v>
      </c>
      <c r="BD63" s="44">
        <f t="shared" si="18"/>
        <v>0</v>
      </c>
      <c r="BE63" s="4" t="str">
        <f t="shared" si="19"/>
        <v>OK</v>
      </c>
      <c r="BF63" s="5">
        <f t="shared" si="20"/>
        <v>3572.8</v>
      </c>
      <c r="BG63" s="44">
        <f t="shared" si="21"/>
        <v>2.8413813651866571E-2</v>
      </c>
      <c r="BH63" s="4" t="str">
        <f t="shared" si="22"/>
        <v>OK</v>
      </c>
      <c r="BI63" s="53" t="str">
        <f t="shared" si="23"/>
        <v>Y</v>
      </c>
      <c r="BJ63" s="53">
        <f t="shared" si="24"/>
        <v>215</v>
      </c>
      <c r="BK63" s="38">
        <f t="shared" si="25"/>
        <v>171</v>
      </c>
      <c r="BL63" s="54">
        <f>noisuy1chieu(BK63/BJ63,Data!$BW$39:$CG$39,Data!$BW$40:$CG$40)</f>
        <v>9.6581399440765381E-2</v>
      </c>
      <c r="BM63" s="55">
        <f t="shared" si="26"/>
        <v>1.8393651081291473E-3</v>
      </c>
      <c r="BN63" s="56">
        <f t="shared" si="27"/>
        <v>5.4150911228459986</v>
      </c>
      <c r="BO63" s="44">
        <f t="shared" si="28"/>
        <v>0.24614050558390901</v>
      </c>
      <c r="BP63" s="4" t="str">
        <f t="shared" si="29"/>
        <v>OK</v>
      </c>
      <c r="BQ63" s="56">
        <f t="shared" si="30"/>
        <v>304.99199999999996</v>
      </c>
      <c r="BR63" s="56">
        <f t="shared" si="31"/>
        <v>0.11174986469719822</v>
      </c>
      <c r="BS63" s="23">
        <f t="shared" si="32"/>
        <v>3.664026095674583E-4</v>
      </c>
      <c r="BT63" s="4" t="str">
        <f t="shared" si="33"/>
        <v>OK</v>
      </c>
      <c r="BU63" s="56">
        <f t="shared" si="34"/>
        <v>50.758436707694443</v>
      </c>
      <c r="BV63" s="54">
        <f t="shared" si="35"/>
        <v>0.10142113186690653</v>
      </c>
      <c r="BW63" s="4" t="str">
        <f t="shared" si="36"/>
        <v>OK</v>
      </c>
      <c r="BX63" s="54">
        <f t="shared" si="37"/>
        <v>1.1548225105117211E-4</v>
      </c>
      <c r="BY63" s="4" t="str">
        <f t="shared" si="38"/>
        <v>OK</v>
      </c>
      <c r="DJ63" s="7"/>
      <c r="DK63" s="7"/>
      <c r="DL63" s="7"/>
      <c r="DM63" s="7"/>
      <c r="DN63" s="7"/>
      <c r="DO63" s="83"/>
      <c r="DP63" s="7"/>
      <c r="DQ63" s="7"/>
      <c r="DR63" s="7"/>
      <c r="DS63" s="7"/>
      <c r="EA63" s="56"/>
      <c r="EB63" s="56"/>
      <c r="EC63" s="4"/>
      <c r="ED63" s="44"/>
      <c r="EE63" s="4"/>
      <c r="EF63" s="5"/>
      <c r="EG63" s="44"/>
      <c r="EH63" s="4"/>
      <c r="EI63" s="53"/>
      <c r="EJ63" s="53"/>
      <c r="EL63" s="54"/>
      <c r="EM63" s="55"/>
      <c r="EN63" s="56"/>
      <c r="EO63" s="44"/>
      <c r="EP63" s="4"/>
      <c r="EQ63" s="56"/>
      <c r="ER63" s="56"/>
      <c r="ES63" s="44"/>
      <c r="ET63" s="4"/>
      <c r="EU63" s="56"/>
      <c r="EW63" s="4"/>
      <c r="EY63" s="4"/>
    </row>
    <row r="64" spans="8:155" ht="12.95" customHeight="1">
      <c r="H64" s="159" t="str">
        <f>"- Tải trọng tính toán tác dụng lên bu lông:"</f>
        <v>- Tải trọng tính toán tác dụng lên bu lông:</v>
      </c>
      <c r="I64" s="137"/>
      <c r="J64" s="137"/>
      <c r="K64" s="27"/>
      <c r="L64" s="135"/>
      <c r="M64" s="136"/>
      <c r="N64" s="2"/>
      <c r="O64" s="2"/>
      <c r="P64" s="2"/>
      <c r="Q64" s="27" t="s">
        <v>245</v>
      </c>
      <c r="R64" s="138">
        <f>MAX(M59,0)/R46</f>
        <v>28.407153380461168</v>
      </c>
      <c r="S64" s="121" t="s">
        <v>74</v>
      </c>
      <c r="T64" s="117"/>
      <c r="AA64" s="29" t="s">
        <v>197</v>
      </c>
      <c r="AB64" s="29" t="s">
        <v>321</v>
      </c>
      <c r="AC64" s="29" t="s">
        <v>320</v>
      </c>
      <c r="AD64" s="30">
        <v>0</v>
      </c>
      <c r="AE64" s="24">
        <v>674</v>
      </c>
      <c r="AF64" s="24">
        <v>350</v>
      </c>
      <c r="AG64" s="24">
        <v>8</v>
      </c>
      <c r="AH64" s="24">
        <v>12</v>
      </c>
      <c r="AI64" s="24">
        <v>650</v>
      </c>
      <c r="AJ64" s="7">
        <f t="shared" si="10"/>
        <v>704</v>
      </c>
      <c r="AK64" s="7">
        <f t="shared" si="11"/>
        <v>350</v>
      </c>
      <c r="AL64" s="7">
        <f t="shared" si="12"/>
        <v>22</v>
      </c>
      <c r="AM64" s="7">
        <f t="shared" si="13"/>
        <v>6</v>
      </c>
      <c r="AN64" s="7">
        <f t="shared" si="14"/>
        <v>24</v>
      </c>
      <c r="AO64" s="83" t="str" cm="1">
        <f t="array" ref="AO64">_xll.Dce_Name_SectI(AE64,AE64,AF64,AG64,AH64,"x","-",$V$14)</f>
        <v>674x350x8x12</v>
      </c>
      <c r="AP64" s="7" t="str">
        <f t="shared" si="15"/>
        <v>704x350x22-6M24</v>
      </c>
      <c r="AQ64" s="7"/>
      <c r="AR64" s="7"/>
      <c r="AS64" s="7"/>
      <c r="AT64" s="29" t="s">
        <v>305</v>
      </c>
      <c r="AU64" s="60">
        <v>-109.2369859604475</v>
      </c>
      <c r="AV64" s="60">
        <v>1.5308934675495323E-16</v>
      </c>
      <c r="AW64" s="25">
        <v>0.11604804349547651</v>
      </c>
      <c r="AX64" s="25">
        <v>0</v>
      </c>
      <c r="AY64" s="25">
        <v>0</v>
      </c>
      <c r="AZ64" s="25">
        <v>0</v>
      </c>
      <c r="BA64" s="56">
        <f t="shared" si="16"/>
        <v>0</v>
      </c>
      <c r="BB64" s="56">
        <f t="shared" si="17"/>
        <v>0</v>
      </c>
      <c r="BC64" s="4">
        <f>HLOOKUP(AN64,Data!$BW$28:$CF$31,4,FALSE)</f>
        <v>353</v>
      </c>
      <c r="BD64" s="44">
        <f t="shared" si="18"/>
        <v>0</v>
      </c>
      <c r="BE64" s="4" t="str">
        <f t="shared" si="19"/>
        <v>OK</v>
      </c>
      <c r="BF64" s="5">
        <f t="shared" si="20"/>
        <v>3572.8</v>
      </c>
      <c r="BG64" s="44">
        <f t="shared" si="21"/>
        <v>3.0574615416605323E-2</v>
      </c>
      <c r="BH64" s="4" t="str">
        <f t="shared" si="22"/>
        <v>OK</v>
      </c>
      <c r="BI64" s="53" t="str">
        <f t="shared" si="23"/>
        <v>Y</v>
      </c>
      <c r="BJ64" s="53">
        <f t="shared" si="24"/>
        <v>215</v>
      </c>
      <c r="BK64" s="38">
        <f t="shared" si="25"/>
        <v>171</v>
      </c>
      <c r="BL64" s="54">
        <f>noisuy1chieu(BK64/BJ64,Data!$BW$39:$CG$39,Data!$BW$40:$CG$40)</f>
        <v>9.6581399440765381E-2</v>
      </c>
      <c r="BM64" s="55">
        <f t="shared" si="26"/>
        <v>1.9792443732056697E-3</v>
      </c>
      <c r="BN64" s="56">
        <f t="shared" si="27"/>
        <v>5.6172209469671843</v>
      </c>
      <c r="BO64" s="44">
        <f t="shared" si="28"/>
        <v>0.25532822486214474</v>
      </c>
      <c r="BP64" s="4" t="str">
        <f t="shared" si="29"/>
        <v>OK</v>
      </c>
      <c r="BQ64" s="56">
        <f t="shared" si="30"/>
        <v>304.99199999999996</v>
      </c>
      <c r="BR64" s="56">
        <f t="shared" si="31"/>
        <v>0.11604804349547651</v>
      </c>
      <c r="BS64" s="23">
        <f t="shared" si="32"/>
        <v>3.8049536871615164E-4</v>
      </c>
      <c r="BT64" s="4" t="str">
        <f t="shared" si="33"/>
        <v>OK</v>
      </c>
      <c r="BU64" s="56">
        <f t="shared" si="34"/>
        <v>54.618492980223749</v>
      </c>
      <c r="BV64" s="54">
        <f t="shared" si="35"/>
        <v>0.10913396349890454</v>
      </c>
      <c r="BW64" s="4" t="str">
        <f t="shared" si="36"/>
        <v>OK</v>
      </c>
      <c r="BX64" s="54">
        <f t="shared" si="37"/>
        <v>1.1992398674714422E-4</v>
      </c>
      <c r="BY64" s="4" t="str">
        <f t="shared" si="38"/>
        <v>OK</v>
      </c>
      <c r="DJ64" s="7"/>
      <c r="DK64" s="7"/>
      <c r="DL64" s="7"/>
      <c r="DM64" s="7"/>
      <c r="DN64" s="7"/>
      <c r="DO64" s="83"/>
      <c r="DP64" s="7"/>
      <c r="DQ64" s="7"/>
      <c r="DR64" s="7"/>
      <c r="DS64" s="7"/>
      <c r="EA64" s="56"/>
      <c r="EB64" s="56"/>
      <c r="EC64" s="4"/>
      <c r="ED64" s="44"/>
      <c r="EE64" s="4"/>
      <c r="EF64" s="5"/>
      <c r="EG64" s="44"/>
      <c r="EH64" s="4"/>
      <c r="EI64" s="53"/>
      <c r="EJ64" s="53"/>
      <c r="EL64" s="54"/>
      <c r="EM64" s="55"/>
      <c r="EN64" s="56"/>
      <c r="EO64" s="44"/>
      <c r="EP64" s="4"/>
      <c r="EQ64" s="56"/>
      <c r="ER64" s="56"/>
      <c r="ES64" s="44"/>
      <c r="ET64" s="4"/>
      <c r="EU64" s="56"/>
      <c r="EW64" s="4"/>
      <c r="EY64" s="4"/>
    </row>
    <row r="65" spans="8:155" ht="12.95" customHeight="1">
      <c r="H65" s="159" t="str">
        <f>"- Diện tích tiết diện ngang tối thiểu theo điều kiện độ bền (L.1)"</f>
        <v>- Diện tích tiết diện ngang tối thiểu theo điều kiện độ bền (L.1)</v>
      </c>
      <c r="I65" s="137"/>
      <c r="J65" s="137"/>
      <c r="K65" s="27"/>
      <c r="L65" s="135"/>
      <c r="M65" s="136"/>
      <c r="N65" s="2"/>
      <c r="O65" s="2"/>
      <c r="P65" s="2"/>
      <c r="Q65" s="27" t="s">
        <v>101</v>
      </c>
      <c r="R65" s="139">
        <f>(R60*R64*1000/R19)</f>
        <v>124.28129603951761</v>
      </c>
      <c r="S65" s="121" t="s">
        <v>48</v>
      </c>
      <c r="T65" s="117"/>
      <c r="AA65" s="29" t="s">
        <v>197</v>
      </c>
      <c r="AB65" s="29" t="s">
        <v>321</v>
      </c>
      <c r="AC65" s="29" t="s">
        <v>320</v>
      </c>
      <c r="AD65" s="30">
        <v>0</v>
      </c>
      <c r="AE65" s="24">
        <v>674</v>
      </c>
      <c r="AF65" s="24">
        <v>350</v>
      </c>
      <c r="AG65" s="24">
        <v>8</v>
      </c>
      <c r="AH65" s="24">
        <v>12</v>
      </c>
      <c r="AI65" s="24">
        <v>650</v>
      </c>
      <c r="AJ65" s="7">
        <f t="shared" si="10"/>
        <v>704</v>
      </c>
      <c r="AK65" s="7">
        <f t="shared" si="11"/>
        <v>350</v>
      </c>
      <c r="AL65" s="7">
        <f t="shared" si="12"/>
        <v>22</v>
      </c>
      <c r="AM65" s="7">
        <f t="shared" si="13"/>
        <v>6</v>
      </c>
      <c r="AN65" s="7">
        <f t="shared" si="14"/>
        <v>24</v>
      </c>
      <c r="AO65" s="83" t="str" cm="1">
        <f t="array" ref="AO65">_xll.Dce_Name_SectI(AE65,AE65,AF65,AG65,AH65,"x","-",$V$14)</f>
        <v>674x350x8x12</v>
      </c>
      <c r="AP65" s="7" t="str">
        <f t="shared" si="15"/>
        <v>704x350x22-6M24</v>
      </c>
      <c r="AQ65" s="7"/>
      <c r="AR65" s="7"/>
      <c r="AS65" s="7"/>
      <c r="AT65" s="29" t="s">
        <v>306</v>
      </c>
      <c r="AU65" s="60">
        <v>23.644574966052016</v>
      </c>
      <c r="AV65" s="60">
        <v>6.4618449480136064E-17</v>
      </c>
      <c r="AW65" s="25">
        <v>0.2178450085348117</v>
      </c>
      <c r="AX65" s="25">
        <v>0</v>
      </c>
      <c r="AY65" s="25">
        <v>0</v>
      </c>
      <c r="AZ65" s="25">
        <v>0</v>
      </c>
      <c r="BA65" s="56">
        <f t="shared" si="16"/>
        <v>3.9407624943420028</v>
      </c>
      <c r="BB65" s="56">
        <f t="shared" si="17"/>
        <v>17.240835912746263</v>
      </c>
      <c r="BC65" s="4">
        <f>HLOOKUP(AN65,Data!$BW$28:$CF$31,4,FALSE)</f>
        <v>353</v>
      </c>
      <c r="BD65" s="44">
        <f t="shared" si="18"/>
        <v>4.884089493695825E-2</v>
      </c>
      <c r="BE65" s="4" t="str">
        <f t="shared" si="19"/>
        <v>OK</v>
      </c>
      <c r="BF65" s="5">
        <f t="shared" si="20"/>
        <v>3572.8</v>
      </c>
      <c r="BG65" s="44">
        <f t="shared" si="21"/>
        <v>0</v>
      </c>
      <c r="BH65" s="4" t="str">
        <f t="shared" si="22"/>
        <v>OK</v>
      </c>
      <c r="BI65" s="53" t="str">
        <f t="shared" si="23"/>
        <v>Y</v>
      </c>
      <c r="BJ65" s="53">
        <f t="shared" si="24"/>
        <v>215</v>
      </c>
      <c r="BK65" s="38">
        <f t="shared" si="25"/>
        <v>171</v>
      </c>
      <c r="BL65" s="54">
        <f>noisuy1chieu(BK65/BJ65,Data!$BW$39:$CG$39,Data!$BW$40:$CG$40)</f>
        <v>9.6581399440765381E-2</v>
      </c>
      <c r="BM65" s="55">
        <f t="shared" si="26"/>
        <v>0</v>
      </c>
      <c r="BN65" s="56">
        <f t="shared" si="27"/>
        <v>0</v>
      </c>
      <c r="BO65" s="44">
        <f t="shared" si="28"/>
        <v>0</v>
      </c>
      <c r="BP65" s="4" t="str">
        <f t="shared" si="29"/>
        <v>OK</v>
      </c>
      <c r="BQ65" s="56">
        <f t="shared" si="30"/>
        <v>304.99199999999996</v>
      </c>
      <c r="BR65" s="56">
        <f t="shared" si="31"/>
        <v>23.644574966052016</v>
      </c>
      <c r="BS65" s="23">
        <f t="shared" si="32"/>
        <v>7.7525230058663894E-2</v>
      </c>
      <c r="BT65" s="4" t="str">
        <f t="shared" si="33"/>
        <v>OK</v>
      </c>
      <c r="BU65" s="56">
        <f t="shared" si="34"/>
        <v>11.822287483026008</v>
      </c>
      <c r="BV65" s="54">
        <f t="shared" si="35"/>
        <v>2.3622275537944198E-2</v>
      </c>
      <c r="BW65" s="4" t="str">
        <f t="shared" si="36"/>
        <v>OK</v>
      </c>
      <c r="BX65" s="54">
        <f t="shared" si="37"/>
        <v>2.2512091655796517E-4</v>
      </c>
      <c r="BY65" s="4" t="str">
        <f t="shared" si="38"/>
        <v>OK</v>
      </c>
      <c r="DJ65" s="7"/>
      <c r="DK65" s="7"/>
      <c r="DL65" s="7"/>
      <c r="DM65" s="7"/>
      <c r="DN65" s="7"/>
      <c r="DO65" s="83"/>
      <c r="DP65" s="7"/>
      <c r="DQ65" s="7"/>
      <c r="DR65" s="7"/>
      <c r="DS65" s="7"/>
      <c r="EA65" s="56"/>
      <c r="EB65" s="56"/>
      <c r="EC65" s="4"/>
      <c r="ED65" s="44"/>
      <c r="EE65" s="4"/>
      <c r="EF65" s="5"/>
      <c r="EG65" s="44"/>
      <c r="EH65" s="4"/>
      <c r="EI65" s="53"/>
      <c r="EJ65" s="53"/>
      <c r="EL65" s="54"/>
      <c r="EM65" s="55"/>
      <c r="EN65" s="56"/>
      <c r="EO65" s="44"/>
      <c r="EP65" s="4"/>
      <c r="EQ65" s="56"/>
      <c r="ER65" s="56"/>
      <c r="ES65" s="44"/>
      <c r="ET65" s="4"/>
      <c r="EU65" s="56"/>
      <c r="EW65" s="4"/>
      <c r="EY65" s="4"/>
    </row>
    <row r="66" spans="8:155" ht="12.95" customHeight="1">
      <c r="H66" s="159" t="str">
        <f>"- Diện tích tiết diện ngang tối thiểu theo chịu mỏi (L.2)"</f>
        <v>- Diện tích tiết diện ngang tối thiểu theo chịu mỏi (L.2)</v>
      </c>
      <c r="I66" s="137"/>
      <c r="J66" s="137"/>
      <c r="K66" s="27"/>
      <c r="L66" s="135"/>
      <c r="M66" s="136"/>
      <c r="N66" s="2"/>
      <c r="O66" s="2"/>
      <c r="P66" s="2"/>
      <c r="Q66" s="27"/>
      <c r="R66" s="138"/>
      <c r="S66" s="121"/>
      <c r="T66" s="117"/>
      <c r="AA66" s="29" t="s">
        <v>197</v>
      </c>
      <c r="AB66" s="29" t="s">
        <v>321</v>
      </c>
      <c r="AC66" s="29" t="s">
        <v>320</v>
      </c>
      <c r="AD66" s="30">
        <v>0</v>
      </c>
      <c r="AE66" s="24">
        <v>674</v>
      </c>
      <c r="AF66" s="24">
        <v>350</v>
      </c>
      <c r="AG66" s="24">
        <v>8</v>
      </c>
      <c r="AH66" s="24">
        <v>12</v>
      </c>
      <c r="AI66" s="24">
        <v>650</v>
      </c>
      <c r="AJ66" s="7">
        <f t="shared" si="10"/>
        <v>704</v>
      </c>
      <c r="AK66" s="7">
        <f t="shared" si="11"/>
        <v>350</v>
      </c>
      <c r="AL66" s="7">
        <f t="shared" si="12"/>
        <v>22</v>
      </c>
      <c r="AM66" s="7">
        <f t="shared" si="13"/>
        <v>6</v>
      </c>
      <c r="AN66" s="7">
        <f t="shared" si="14"/>
        <v>24</v>
      </c>
      <c r="AO66" s="83" t="str" cm="1">
        <f t="array" ref="AO66">_xll.Dce_Name_SectI(AE66,AE66,AF66,AG66,AH66,"x","-",$V$14)</f>
        <v>674x350x8x12</v>
      </c>
      <c r="AP66" s="7" t="str">
        <f t="shared" si="15"/>
        <v>704x350x22-6M24</v>
      </c>
      <c r="AQ66" s="7"/>
      <c r="AR66" s="7"/>
      <c r="AS66" s="7"/>
      <c r="AT66" s="29" t="s">
        <v>307</v>
      </c>
      <c r="AU66" s="60">
        <v>16.355561631292691</v>
      </c>
      <c r="AV66" s="60">
        <v>1.0842021724855044E-16</v>
      </c>
      <c r="AW66" s="25">
        <v>0.18266419516500629</v>
      </c>
      <c r="AX66" s="25">
        <v>0</v>
      </c>
      <c r="AY66" s="25">
        <v>0</v>
      </c>
      <c r="AZ66" s="25">
        <v>0</v>
      </c>
      <c r="BA66" s="56">
        <f t="shared" si="16"/>
        <v>2.7259269385487817</v>
      </c>
      <c r="BB66" s="56">
        <f t="shared" si="17"/>
        <v>11.925930356150921</v>
      </c>
      <c r="BC66" s="4">
        <f>HLOOKUP(AN66,Data!$BW$28:$CF$31,4,FALSE)</f>
        <v>353</v>
      </c>
      <c r="BD66" s="44">
        <f t="shared" si="18"/>
        <v>3.3784505258217905E-2</v>
      </c>
      <c r="BE66" s="4" t="str">
        <f t="shared" si="19"/>
        <v>OK</v>
      </c>
      <c r="BF66" s="5">
        <f t="shared" si="20"/>
        <v>3572.8</v>
      </c>
      <c r="BG66" s="44">
        <f t="shared" si="21"/>
        <v>0</v>
      </c>
      <c r="BH66" s="4" t="str">
        <f t="shared" si="22"/>
        <v>OK</v>
      </c>
      <c r="BI66" s="53" t="str">
        <f t="shared" si="23"/>
        <v>Y</v>
      </c>
      <c r="BJ66" s="53">
        <f t="shared" si="24"/>
        <v>215</v>
      </c>
      <c r="BK66" s="38">
        <f t="shared" si="25"/>
        <v>171</v>
      </c>
      <c r="BL66" s="54">
        <f>noisuy1chieu(BK66/BJ66,Data!$BW$39:$CG$39,Data!$BW$40:$CG$40)</f>
        <v>9.6581399440765381E-2</v>
      </c>
      <c r="BM66" s="55">
        <f t="shared" si="26"/>
        <v>0</v>
      </c>
      <c r="BN66" s="56">
        <f t="shared" si="27"/>
        <v>0</v>
      </c>
      <c r="BO66" s="44">
        <f t="shared" si="28"/>
        <v>0</v>
      </c>
      <c r="BP66" s="4" t="str">
        <f t="shared" si="29"/>
        <v>OK</v>
      </c>
      <c r="BQ66" s="56">
        <f t="shared" si="30"/>
        <v>304.99199999999996</v>
      </c>
      <c r="BR66" s="56">
        <f t="shared" si="31"/>
        <v>16.355561631292691</v>
      </c>
      <c r="BS66" s="23">
        <f t="shared" si="32"/>
        <v>5.3626198822568111E-2</v>
      </c>
      <c r="BT66" s="4" t="str">
        <f t="shared" si="33"/>
        <v>OK</v>
      </c>
      <c r="BU66" s="56">
        <f t="shared" si="34"/>
        <v>8.1777808156463454</v>
      </c>
      <c r="BV66" s="54">
        <f t="shared" si="35"/>
        <v>1.6340136542396671E-2</v>
      </c>
      <c r="BW66" s="4" t="str">
        <f t="shared" si="36"/>
        <v>OK</v>
      </c>
      <c r="BX66" s="54">
        <f t="shared" si="37"/>
        <v>1.8876508263579521E-4</v>
      </c>
      <c r="BY66" s="4" t="str">
        <f t="shared" si="38"/>
        <v>OK</v>
      </c>
      <c r="DJ66" s="7"/>
      <c r="DK66" s="7"/>
      <c r="DL66" s="7"/>
      <c r="DM66" s="7"/>
      <c r="DN66" s="7"/>
      <c r="DO66" s="83"/>
      <c r="DP66" s="7"/>
      <c r="DQ66" s="7"/>
      <c r="DR66" s="7"/>
      <c r="DS66" s="7"/>
      <c r="EA66" s="56"/>
      <c r="EB66" s="56"/>
      <c r="EC66" s="4"/>
      <c r="ED66" s="44"/>
      <c r="EE66" s="4"/>
      <c r="EF66" s="5"/>
      <c r="EG66" s="44"/>
      <c r="EH66" s="4"/>
      <c r="EI66" s="53"/>
      <c r="EJ66" s="53"/>
      <c r="EL66" s="54"/>
      <c r="EM66" s="55"/>
      <c r="EN66" s="56"/>
      <c r="EO66" s="44"/>
      <c r="EP66" s="4"/>
      <c r="EQ66" s="56"/>
      <c r="ER66" s="56"/>
      <c r="ES66" s="44"/>
      <c r="ET66" s="4"/>
      <c r="EU66" s="56"/>
      <c r="EW66" s="4"/>
      <c r="EY66" s="4"/>
    </row>
    <row r="67" spans="8:155" ht="12.95" customHeight="1">
      <c r="H67" s="160" t="s">
        <v>102</v>
      </c>
      <c r="I67" s="140">
        <f>VLOOKUP(R16,Data!$BV$49:$CB$54,5,FALSE)</f>
        <v>0.4</v>
      </c>
      <c r="J67" s="12" t="s">
        <v>110</v>
      </c>
      <c r="K67" s="140">
        <f>HLOOKUP(R20,Data!BW28:CF32,5,FALSE)</f>
        <v>1.1000000000000001</v>
      </c>
      <c r="L67" s="12" t="s">
        <v>111</v>
      </c>
      <c r="M67" s="141">
        <v>1</v>
      </c>
      <c r="N67" s="2"/>
      <c r="O67" s="2"/>
      <c r="P67" s="27" t="str">
        <f>IF(P60="Tải trọng động","","Không áp dụng")</f>
        <v>Không áp dụng</v>
      </c>
      <c r="Q67" s="27" t="s">
        <v>101</v>
      </c>
      <c r="R67" s="138" t="str">
        <f>IF(P60="Tải trọng động",1.8*I67*K67*R64*1000/(M67*R19),"-")</f>
        <v>-</v>
      </c>
      <c r="S67" s="121" t="s">
        <v>48</v>
      </c>
      <c r="T67" s="117"/>
      <c r="AA67" s="29" t="s">
        <v>197</v>
      </c>
      <c r="AB67" s="29" t="s">
        <v>321</v>
      </c>
      <c r="AC67" s="29" t="s">
        <v>320</v>
      </c>
      <c r="AD67" s="30">
        <v>0</v>
      </c>
      <c r="AE67" s="24">
        <v>674</v>
      </c>
      <c r="AF67" s="24">
        <v>350</v>
      </c>
      <c r="AG67" s="24">
        <v>8</v>
      </c>
      <c r="AH67" s="24">
        <v>12</v>
      </c>
      <c r="AI67" s="24">
        <v>650</v>
      </c>
      <c r="AJ67" s="7">
        <f t="shared" si="10"/>
        <v>704</v>
      </c>
      <c r="AK67" s="7">
        <f t="shared" si="11"/>
        <v>350</v>
      </c>
      <c r="AL67" s="7">
        <f t="shared" si="12"/>
        <v>22</v>
      </c>
      <c r="AM67" s="7">
        <f t="shared" si="13"/>
        <v>6</v>
      </c>
      <c r="AN67" s="7">
        <f t="shared" si="14"/>
        <v>24</v>
      </c>
      <c r="AO67" s="83" t="str" cm="1">
        <f t="array" ref="AO67">_xll.Dce_Name_SectI(AE67,AE67,AF67,AG67,AH67,"x","-",$V$14)</f>
        <v>674x350x8x12</v>
      </c>
      <c r="AP67" s="7" t="str">
        <f t="shared" si="15"/>
        <v>704x350x22-6M24</v>
      </c>
      <c r="AQ67" s="7"/>
      <c r="AR67" s="7"/>
      <c r="AS67" s="7"/>
      <c r="AT67" s="29" t="s">
        <v>308</v>
      </c>
      <c r="AU67" s="60">
        <v>16.507076674453376</v>
      </c>
      <c r="AV67" s="60">
        <v>20.748350495049529</v>
      </c>
      <c r="AW67" s="25">
        <v>7.6220258547653491E-2</v>
      </c>
      <c r="AX67" s="25">
        <v>0</v>
      </c>
      <c r="AY67" s="25">
        <v>0</v>
      </c>
      <c r="AZ67" s="25">
        <v>0</v>
      </c>
      <c r="BA67" s="56">
        <f t="shared" si="16"/>
        <v>2.7511794457422294</v>
      </c>
      <c r="BB67" s="56">
        <f t="shared" si="17"/>
        <v>12.036410075122255</v>
      </c>
      <c r="BC67" s="4">
        <f>HLOOKUP(AN67,Data!$BW$28:$CF$31,4,FALSE)</f>
        <v>353</v>
      </c>
      <c r="BD67" s="44">
        <f t="shared" si="18"/>
        <v>3.4097478966351999E-2</v>
      </c>
      <c r="BE67" s="4" t="str">
        <f t="shared" si="19"/>
        <v>OK</v>
      </c>
      <c r="BF67" s="5">
        <f t="shared" si="20"/>
        <v>3572.8</v>
      </c>
      <c r="BG67" s="44">
        <f t="shared" si="21"/>
        <v>0</v>
      </c>
      <c r="BH67" s="4" t="str">
        <f t="shared" si="22"/>
        <v>OK</v>
      </c>
      <c r="BI67" s="53" t="str">
        <f t="shared" si="23"/>
        <v>Y</v>
      </c>
      <c r="BJ67" s="53">
        <f t="shared" si="24"/>
        <v>215</v>
      </c>
      <c r="BK67" s="38">
        <f t="shared" si="25"/>
        <v>171</v>
      </c>
      <c r="BL67" s="54">
        <f>noisuy1chieu(BK67/BJ67,Data!$BW$39:$CG$39,Data!$BW$40:$CG$40)</f>
        <v>9.6581399440765381E-2</v>
      </c>
      <c r="BM67" s="55">
        <f t="shared" si="26"/>
        <v>0</v>
      </c>
      <c r="BN67" s="56">
        <f t="shared" si="27"/>
        <v>0</v>
      </c>
      <c r="BO67" s="44">
        <f t="shared" si="28"/>
        <v>0</v>
      </c>
      <c r="BP67" s="4" t="str">
        <f t="shared" si="29"/>
        <v>OK</v>
      </c>
      <c r="BQ67" s="56">
        <f t="shared" si="30"/>
        <v>304.99199999999996</v>
      </c>
      <c r="BR67" s="56">
        <f t="shared" si="31"/>
        <v>20.748490494328379</v>
      </c>
      <c r="BS67" s="23">
        <f t="shared" si="32"/>
        <v>6.8029622069852261E-2</v>
      </c>
      <c r="BT67" s="4" t="str">
        <f t="shared" si="33"/>
        <v>OK</v>
      </c>
      <c r="BU67" s="56">
        <f t="shared" si="34"/>
        <v>8.2535383372266882</v>
      </c>
      <c r="BV67" s="54">
        <f t="shared" si="35"/>
        <v>1.6491508690249783E-2</v>
      </c>
      <c r="BW67" s="4" t="str">
        <f t="shared" si="36"/>
        <v>OK</v>
      </c>
      <c r="BX67" s="54">
        <f t="shared" si="37"/>
        <v>2.144147909880165E-2</v>
      </c>
      <c r="BY67" s="4" t="str">
        <f t="shared" si="38"/>
        <v>OK</v>
      </c>
      <c r="DJ67" s="7"/>
      <c r="DK67" s="7"/>
      <c r="DL67" s="7"/>
      <c r="DM67" s="7"/>
      <c r="DN67" s="7"/>
      <c r="DO67" s="83"/>
      <c r="DP67" s="7"/>
      <c r="DQ67" s="7"/>
      <c r="DR67" s="7"/>
      <c r="DS67" s="7"/>
      <c r="EA67" s="56"/>
      <c r="EB67" s="56"/>
      <c r="EC67" s="4"/>
      <c r="ED67" s="44"/>
      <c r="EE67" s="4"/>
      <c r="EF67" s="5"/>
      <c r="EG67" s="44"/>
      <c r="EH67" s="4"/>
      <c r="EI67" s="53"/>
      <c r="EJ67" s="53"/>
      <c r="EL67" s="54"/>
      <c r="EM67" s="55"/>
      <c r="EN67" s="56"/>
      <c r="EO67" s="44"/>
      <c r="EP67" s="4"/>
      <c r="EQ67" s="56"/>
      <c r="ER67" s="56"/>
      <c r="ES67" s="44"/>
      <c r="ET67" s="4"/>
      <c r="EU67" s="56"/>
      <c r="EW67" s="4"/>
      <c r="EY67" s="4"/>
    </row>
    <row r="68" spans="8:155" ht="12.95" customHeight="1">
      <c r="H68" s="159" t="str">
        <f>"- Diện tích tiết diện ngang tối thiểu:"</f>
        <v>- Diện tích tiết diện ngang tối thiểu:</v>
      </c>
      <c r="I68" s="137"/>
      <c r="J68" s="137"/>
      <c r="K68" s="27"/>
      <c r="L68" s="135"/>
      <c r="M68" s="136"/>
      <c r="N68" s="2"/>
      <c r="O68" s="2"/>
      <c r="P68" s="2"/>
      <c r="Q68" s="27" t="s">
        <v>112</v>
      </c>
      <c r="R68" s="139">
        <f>MAX(R65,IFERROR(VALUE(R67),0))</f>
        <v>124.28129603951761</v>
      </c>
      <c r="S68" s="121" t="s">
        <v>48</v>
      </c>
      <c r="T68" s="117"/>
      <c r="AA68" s="29" t="s">
        <v>197</v>
      </c>
      <c r="AB68" s="29" t="s">
        <v>321</v>
      </c>
      <c r="AC68" s="29" t="s">
        <v>320</v>
      </c>
      <c r="AD68" s="30">
        <v>0</v>
      </c>
      <c r="AE68" s="24">
        <v>674</v>
      </c>
      <c r="AF68" s="24">
        <v>350</v>
      </c>
      <c r="AG68" s="24">
        <v>8</v>
      </c>
      <c r="AH68" s="24">
        <v>12</v>
      </c>
      <c r="AI68" s="24">
        <v>650</v>
      </c>
      <c r="AJ68" s="7">
        <f t="shared" si="10"/>
        <v>704</v>
      </c>
      <c r="AK68" s="7">
        <f t="shared" si="11"/>
        <v>350</v>
      </c>
      <c r="AL68" s="7">
        <f t="shared" si="12"/>
        <v>22</v>
      </c>
      <c r="AM68" s="7">
        <f t="shared" si="13"/>
        <v>6</v>
      </c>
      <c r="AN68" s="7">
        <f t="shared" si="14"/>
        <v>24</v>
      </c>
      <c r="AO68" s="83" t="str" cm="1">
        <f t="array" ref="AO68">_xll.Dce_Name_SectI(AE68,AE68,AF68,AG68,AH68,"x","-",$V$14)</f>
        <v>674x350x8x12</v>
      </c>
      <c r="AP68" s="7" t="str">
        <f t="shared" si="15"/>
        <v>704x350x22-6M24</v>
      </c>
      <c r="AQ68" s="7"/>
      <c r="AR68" s="7"/>
      <c r="AS68" s="7"/>
      <c r="AT68" s="29" t="s">
        <v>309</v>
      </c>
      <c r="AU68" s="60">
        <v>8.2527517095122427</v>
      </c>
      <c r="AV68" s="60">
        <v>54.560477227722821</v>
      </c>
      <c r="AW68" s="25">
        <v>5.7094173806931235E-2</v>
      </c>
      <c r="AX68" s="25">
        <v>0</v>
      </c>
      <c r="AY68" s="25">
        <v>0</v>
      </c>
      <c r="AZ68" s="25">
        <v>0</v>
      </c>
      <c r="BA68" s="56">
        <f t="shared" si="16"/>
        <v>1.3754586182520405</v>
      </c>
      <c r="BB68" s="56">
        <f t="shared" si="17"/>
        <v>6.0176314548526779</v>
      </c>
      <c r="BC68" s="4">
        <f>HLOOKUP(AN68,Data!$BW$28:$CF$31,4,FALSE)</f>
        <v>353</v>
      </c>
      <c r="BD68" s="44">
        <f t="shared" si="18"/>
        <v>1.704711460298209E-2</v>
      </c>
      <c r="BE68" s="4" t="str">
        <f t="shared" si="19"/>
        <v>OK</v>
      </c>
      <c r="BF68" s="5">
        <f t="shared" si="20"/>
        <v>3572.8</v>
      </c>
      <c r="BG68" s="44">
        <f t="shared" si="21"/>
        <v>0</v>
      </c>
      <c r="BH68" s="4" t="str">
        <f t="shared" si="22"/>
        <v>OK</v>
      </c>
      <c r="BI68" s="53" t="str">
        <f t="shared" si="23"/>
        <v>Y</v>
      </c>
      <c r="BJ68" s="53">
        <f t="shared" si="24"/>
        <v>215</v>
      </c>
      <c r="BK68" s="38">
        <f t="shared" si="25"/>
        <v>171</v>
      </c>
      <c r="BL68" s="54">
        <f>noisuy1chieu(BK68/BJ68,Data!$BW$39:$CG$39,Data!$BW$40:$CG$40)</f>
        <v>9.6581399440765381E-2</v>
      </c>
      <c r="BM68" s="55">
        <f t="shared" si="26"/>
        <v>0</v>
      </c>
      <c r="BN68" s="56">
        <f t="shared" si="27"/>
        <v>0</v>
      </c>
      <c r="BO68" s="44">
        <f t="shared" si="28"/>
        <v>0</v>
      </c>
      <c r="BP68" s="4" t="str">
        <f t="shared" si="29"/>
        <v>OK</v>
      </c>
      <c r="BQ68" s="56">
        <f t="shared" si="30"/>
        <v>304.99199999999996</v>
      </c>
      <c r="BR68" s="56">
        <f t="shared" si="31"/>
        <v>54.560507100480137</v>
      </c>
      <c r="BS68" s="23">
        <f t="shared" si="32"/>
        <v>0.17889160076487298</v>
      </c>
      <c r="BT68" s="4" t="str">
        <f t="shared" si="33"/>
        <v>OK</v>
      </c>
      <c r="BU68" s="56">
        <f t="shared" si="34"/>
        <v>4.1263758547561213</v>
      </c>
      <c r="BV68" s="54">
        <f t="shared" si="35"/>
        <v>8.2449684592866765E-3</v>
      </c>
      <c r="BW68" s="4" t="str">
        <f t="shared" si="36"/>
        <v>OK</v>
      </c>
      <c r="BX68" s="54">
        <f t="shared" si="37"/>
        <v>5.6382799169643005E-2</v>
      </c>
      <c r="BY68" s="4" t="str">
        <f t="shared" si="38"/>
        <v>OK</v>
      </c>
      <c r="DJ68" s="7"/>
      <c r="DK68" s="7"/>
      <c r="DL68" s="7"/>
      <c r="DM68" s="7"/>
      <c r="DN68" s="7"/>
      <c r="DO68" s="83"/>
      <c r="DP68" s="7"/>
      <c r="DQ68" s="7"/>
      <c r="DR68" s="7"/>
      <c r="DS68" s="7"/>
      <c r="EA68" s="56"/>
      <c r="EB68" s="56"/>
      <c r="EC68" s="4"/>
      <c r="ED68" s="44"/>
      <c r="EE68" s="4"/>
      <c r="EF68" s="5"/>
      <c r="EG68" s="44"/>
      <c r="EH68" s="4"/>
      <c r="EI68" s="53"/>
      <c r="EJ68" s="53"/>
      <c r="EL68" s="54"/>
      <c r="EM68" s="55"/>
      <c r="EN68" s="56"/>
      <c r="EO68" s="44"/>
      <c r="EP68" s="4"/>
      <c r="EQ68" s="56"/>
      <c r="ER68" s="56"/>
      <c r="ES68" s="44"/>
      <c r="ET68" s="4"/>
      <c r="EU68" s="56"/>
      <c r="EW68" s="4"/>
      <c r="EY68" s="4"/>
    </row>
    <row r="69" spans="8:155" ht="12.95" customHeight="1">
      <c r="H69" s="159" t="str">
        <f>"- Tỷ số huy động cấu kiện:"</f>
        <v>- Tỷ số huy động cấu kiện:</v>
      </c>
      <c r="I69" s="2"/>
      <c r="J69" s="2"/>
      <c r="K69" s="27"/>
      <c r="L69" s="135"/>
      <c r="M69" s="136"/>
      <c r="N69" s="2"/>
      <c r="O69" s="2"/>
      <c r="P69" s="2"/>
      <c r="Q69" s="27"/>
      <c r="R69" s="111">
        <f>R68/R21</f>
        <v>0.35207166016860514</v>
      </c>
      <c r="S69" s="124" t="str">
        <f>IF(R69&lt;=1,"OK","Check")</f>
        <v>OK</v>
      </c>
      <c r="T69" s="117"/>
      <c r="AA69" s="29" t="s">
        <v>197</v>
      </c>
      <c r="AB69" s="29" t="s">
        <v>321</v>
      </c>
      <c r="AC69" s="29" t="s">
        <v>320</v>
      </c>
      <c r="AD69" s="30">
        <v>0</v>
      </c>
      <c r="AE69" s="24">
        <v>674</v>
      </c>
      <c r="AF69" s="24">
        <v>350</v>
      </c>
      <c r="AG69" s="24">
        <v>8</v>
      </c>
      <c r="AH69" s="24">
        <v>12</v>
      </c>
      <c r="AI69" s="24">
        <v>650</v>
      </c>
      <c r="AJ69" s="7">
        <f t="shared" si="10"/>
        <v>704</v>
      </c>
      <c r="AK69" s="7">
        <f t="shared" si="11"/>
        <v>350</v>
      </c>
      <c r="AL69" s="7">
        <f t="shared" si="12"/>
        <v>22</v>
      </c>
      <c r="AM69" s="7">
        <f t="shared" si="13"/>
        <v>6</v>
      </c>
      <c r="AN69" s="7">
        <f t="shared" si="14"/>
        <v>24</v>
      </c>
      <c r="AO69" s="83" t="str" cm="1">
        <f t="array" ref="AO69">_xll.Dce_Name_SectI(AE69,AE69,AF69,AG69,AH69,"x","-",$V$14)</f>
        <v>674x350x8x12</v>
      </c>
      <c r="AP69" s="7" t="str">
        <f t="shared" si="15"/>
        <v>704x350x22-6M24</v>
      </c>
      <c r="AQ69" s="7"/>
      <c r="AR69" s="7"/>
      <c r="AS69" s="7"/>
      <c r="AT69" s="29" t="s">
        <v>310</v>
      </c>
      <c r="AU69" s="60">
        <v>-32.477659735699291</v>
      </c>
      <c r="AV69" s="60">
        <v>43.802073267326762</v>
      </c>
      <c r="AW69" s="25">
        <v>1.4748097641133403E-2</v>
      </c>
      <c r="AX69" s="25">
        <v>0</v>
      </c>
      <c r="AY69" s="25">
        <v>0</v>
      </c>
      <c r="AZ69" s="25">
        <v>0</v>
      </c>
      <c r="BA69" s="56">
        <f t="shared" si="16"/>
        <v>0</v>
      </c>
      <c r="BB69" s="56">
        <f t="shared" si="17"/>
        <v>0</v>
      </c>
      <c r="BC69" s="4">
        <f>HLOOKUP(AN69,Data!$BW$28:$CF$31,4,FALSE)</f>
        <v>353</v>
      </c>
      <c r="BD69" s="44">
        <f t="shared" si="18"/>
        <v>0</v>
      </c>
      <c r="BE69" s="4" t="str">
        <f t="shared" si="19"/>
        <v>OK</v>
      </c>
      <c r="BF69" s="5">
        <f t="shared" si="20"/>
        <v>3572.8</v>
      </c>
      <c r="BG69" s="44">
        <f t="shared" si="21"/>
        <v>9.0902540684335217E-3</v>
      </c>
      <c r="BH69" s="4" t="str">
        <f t="shared" si="22"/>
        <v>OK</v>
      </c>
      <c r="BI69" s="53" t="str">
        <f t="shared" si="23"/>
        <v>Y</v>
      </c>
      <c r="BJ69" s="53">
        <f t="shared" si="24"/>
        <v>215</v>
      </c>
      <c r="BK69" s="38">
        <f t="shared" si="25"/>
        <v>171</v>
      </c>
      <c r="BL69" s="54">
        <f>noisuy1chieu(BK69/BJ69,Data!$BW$39:$CG$39,Data!$BW$40:$CG$40)</f>
        <v>9.6581399440765381E-2</v>
      </c>
      <c r="BM69" s="55">
        <f t="shared" si="26"/>
        <v>5.8845659939799229E-4</v>
      </c>
      <c r="BN69" s="56">
        <f t="shared" si="27"/>
        <v>3.0628731877627287</v>
      </c>
      <c r="BO69" s="44">
        <f t="shared" si="28"/>
        <v>0.1392215085346695</v>
      </c>
      <c r="BP69" s="4" t="str">
        <f t="shared" si="29"/>
        <v>OK</v>
      </c>
      <c r="BQ69" s="56">
        <f t="shared" si="30"/>
        <v>304.99199999999996</v>
      </c>
      <c r="BR69" s="56">
        <f t="shared" si="31"/>
        <v>43.802075750158757</v>
      </c>
      <c r="BS69" s="23">
        <f t="shared" si="32"/>
        <v>0.14361713012196636</v>
      </c>
      <c r="BT69" s="4" t="str">
        <f t="shared" si="33"/>
        <v>OK</v>
      </c>
      <c r="BU69" s="56">
        <f t="shared" si="34"/>
        <v>16.238829867849645</v>
      </c>
      <c r="BV69" s="54">
        <f t="shared" si="35"/>
        <v>3.2447029739625086E-2</v>
      </c>
      <c r="BW69" s="4" t="str">
        <f t="shared" si="36"/>
        <v>OK</v>
      </c>
      <c r="BX69" s="54">
        <f t="shared" si="37"/>
        <v>4.526504190451261E-2</v>
      </c>
      <c r="BY69" s="4" t="str">
        <f t="shared" si="38"/>
        <v>OK</v>
      </c>
      <c r="DJ69" s="7"/>
      <c r="DK69" s="7"/>
      <c r="DL69" s="7"/>
      <c r="DM69" s="7"/>
      <c r="DN69" s="7"/>
      <c r="DO69" s="83"/>
      <c r="DP69" s="7"/>
      <c r="DQ69" s="7"/>
      <c r="DR69" s="7"/>
      <c r="DS69" s="7"/>
      <c r="EA69" s="56"/>
      <c r="EB69" s="56"/>
      <c r="EC69" s="4"/>
      <c r="ED69" s="44"/>
      <c r="EE69" s="4"/>
      <c r="EF69" s="5"/>
      <c r="EG69" s="44"/>
      <c r="EH69" s="4"/>
      <c r="EI69" s="53"/>
      <c r="EJ69" s="53"/>
      <c r="EL69" s="54"/>
      <c r="EM69" s="55"/>
      <c r="EN69" s="56"/>
      <c r="EO69" s="44"/>
      <c r="EP69" s="4"/>
      <c r="EQ69" s="56"/>
      <c r="ER69" s="56"/>
      <c r="ES69" s="44"/>
      <c r="ET69" s="4"/>
      <c r="EU69" s="56"/>
      <c r="EW69" s="4"/>
      <c r="EY69" s="4"/>
    </row>
    <row r="70" spans="8:155" ht="12.95" customHeight="1">
      <c r="H70" s="158" t="s">
        <v>176</v>
      </c>
      <c r="I70" s="128"/>
      <c r="J70" s="128"/>
      <c r="K70" s="128"/>
      <c r="L70" s="128"/>
      <c r="M70" s="128"/>
      <c r="N70" s="129"/>
      <c r="O70" s="130"/>
      <c r="P70" s="128"/>
      <c r="Q70" s="2"/>
      <c r="R70" s="105"/>
      <c r="S70" s="119"/>
      <c r="T70" s="117"/>
      <c r="AA70" s="29" t="s">
        <v>197</v>
      </c>
      <c r="AB70" s="29" t="s">
        <v>321</v>
      </c>
      <c r="AC70" s="29" t="s">
        <v>320</v>
      </c>
      <c r="AD70" s="30">
        <v>0</v>
      </c>
      <c r="AE70" s="24">
        <v>674</v>
      </c>
      <c r="AF70" s="24">
        <v>350</v>
      </c>
      <c r="AG70" s="24">
        <v>8</v>
      </c>
      <c r="AH70" s="24">
        <v>12</v>
      </c>
      <c r="AI70" s="24">
        <v>650</v>
      </c>
      <c r="AJ70" s="7">
        <f t="shared" si="10"/>
        <v>704</v>
      </c>
      <c r="AK70" s="7">
        <f t="shared" si="11"/>
        <v>350</v>
      </c>
      <c r="AL70" s="7">
        <f t="shared" si="12"/>
        <v>22</v>
      </c>
      <c r="AM70" s="7">
        <f t="shared" si="13"/>
        <v>6</v>
      </c>
      <c r="AN70" s="7">
        <f t="shared" si="14"/>
        <v>24</v>
      </c>
      <c r="AO70" s="83" t="str" cm="1">
        <f t="array" ref="AO70">_xll.Dce_Name_SectI(AE70,AE70,AF70,AG70,AH70,"x","-",$V$14)</f>
        <v>674x350x8x12</v>
      </c>
      <c r="AP70" s="7" t="str">
        <f t="shared" si="15"/>
        <v>704x350x22-6M24</v>
      </c>
      <c r="AQ70" s="7"/>
      <c r="AR70" s="7"/>
      <c r="AS70" s="7"/>
      <c r="AT70" s="29" t="s">
        <v>311</v>
      </c>
      <c r="AU70" s="60">
        <v>-41.085710705152586</v>
      </c>
      <c r="AV70" s="60">
        <v>9.9899465346534821</v>
      </c>
      <c r="AW70" s="25">
        <v>1.7847106534685294E-2</v>
      </c>
      <c r="AX70" s="25">
        <v>0</v>
      </c>
      <c r="AY70" s="25">
        <v>0</v>
      </c>
      <c r="AZ70" s="25">
        <v>0</v>
      </c>
      <c r="BA70" s="56">
        <f t="shared" si="16"/>
        <v>0</v>
      </c>
      <c r="BB70" s="56">
        <f t="shared" si="17"/>
        <v>0</v>
      </c>
      <c r="BC70" s="4">
        <f>HLOOKUP(AN70,Data!$BW$28:$CF$31,4,FALSE)</f>
        <v>353</v>
      </c>
      <c r="BD70" s="44">
        <f t="shared" si="18"/>
        <v>0</v>
      </c>
      <c r="BE70" s="4" t="str">
        <f t="shared" si="19"/>
        <v>OK</v>
      </c>
      <c r="BF70" s="5">
        <f t="shared" si="20"/>
        <v>3572.8</v>
      </c>
      <c r="BG70" s="44">
        <f t="shared" si="21"/>
        <v>1.149958315751024E-2</v>
      </c>
      <c r="BH70" s="4" t="str">
        <f t="shared" si="22"/>
        <v>OK</v>
      </c>
      <c r="BI70" s="53" t="str">
        <f t="shared" si="23"/>
        <v>Y</v>
      </c>
      <c r="BJ70" s="53">
        <f t="shared" si="24"/>
        <v>215</v>
      </c>
      <c r="BK70" s="38">
        <f t="shared" si="25"/>
        <v>171</v>
      </c>
      <c r="BL70" s="54">
        <f>noisuy1chieu(BK70/BJ70,Data!$BW$39:$CG$39,Data!$BW$40:$CG$40)</f>
        <v>9.6581399440765381E-2</v>
      </c>
      <c r="BM70" s="55">
        <f t="shared" si="26"/>
        <v>7.4442425353783606E-4</v>
      </c>
      <c r="BN70" s="56">
        <f t="shared" si="27"/>
        <v>3.4449431094598326</v>
      </c>
      <c r="BO70" s="44">
        <f t="shared" si="28"/>
        <v>0.15658832315726512</v>
      </c>
      <c r="BP70" s="4" t="str">
        <f t="shared" si="29"/>
        <v>OK</v>
      </c>
      <c r="BQ70" s="56">
        <f t="shared" si="30"/>
        <v>304.99199999999996</v>
      </c>
      <c r="BR70" s="56">
        <f t="shared" si="31"/>
        <v>9.989962476628568</v>
      </c>
      <c r="BS70" s="23">
        <f t="shared" si="32"/>
        <v>3.2754834476407806E-2</v>
      </c>
      <c r="BT70" s="4" t="str">
        <f t="shared" si="33"/>
        <v>OK</v>
      </c>
      <c r="BU70" s="56">
        <f t="shared" si="34"/>
        <v>20.542855352576293</v>
      </c>
      <c r="BV70" s="54">
        <f t="shared" si="35"/>
        <v>4.1046962372672788E-2</v>
      </c>
      <c r="BW70" s="4" t="str">
        <f t="shared" si="36"/>
        <v>OK</v>
      </c>
      <c r="BX70" s="54">
        <f t="shared" si="37"/>
        <v>1.0323621937653533E-2</v>
      </c>
      <c r="BY70" s="4" t="str">
        <f t="shared" si="38"/>
        <v>OK</v>
      </c>
      <c r="DJ70" s="7"/>
      <c r="DK70" s="7"/>
      <c r="DL70" s="7"/>
      <c r="DM70" s="7"/>
      <c r="DN70" s="7"/>
      <c r="DO70" s="83"/>
      <c r="DP70" s="7"/>
      <c r="DQ70" s="7"/>
      <c r="DR70" s="7"/>
      <c r="DS70" s="7"/>
      <c r="EA70" s="56"/>
      <c r="EB70" s="56"/>
      <c r="EC70" s="4"/>
      <c r="ED70" s="44"/>
      <c r="EE70" s="4"/>
      <c r="EF70" s="5"/>
      <c r="EG70" s="44"/>
      <c r="EH70" s="4"/>
      <c r="EI70" s="53"/>
      <c r="EJ70" s="53"/>
      <c r="EL70" s="54"/>
      <c r="EM70" s="55"/>
      <c r="EN70" s="56"/>
      <c r="EO70" s="44"/>
      <c r="EP70" s="4"/>
      <c r="EQ70" s="56"/>
      <c r="ER70" s="56"/>
      <c r="ES70" s="44"/>
      <c r="ET70" s="4"/>
      <c r="EU70" s="56"/>
      <c r="EW70" s="4"/>
      <c r="EY70" s="4"/>
    </row>
    <row r="71" spans="8:155" ht="12.95" customHeight="1">
      <c r="H71" s="159" t="str">
        <f>"- Tỉ số cường độ chịu kéo tính toán của bê tông:"</f>
        <v>- Tỉ số cường độ chịu kéo tính toán của bê tông:</v>
      </c>
      <c r="I71" s="137"/>
      <c r="J71" s="137"/>
      <c r="K71" s="27"/>
      <c r="L71" s="135"/>
      <c r="M71" s="136"/>
      <c r="N71" s="2"/>
      <c r="O71" s="2"/>
      <c r="P71" s="2" t="s">
        <v>342</v>
      </c>
      <c r="Q71" s="27" t="s">
        <v>114</v>
      </c>
      <c r="R71" s="142">
        <f>0.66/VLOOKUP(R37,Data!$BJ$5:$BQ$16,6,FALSE)</f>
        <v>0.62857142857142856</v>
      </c>
      <c r="S71" s="121"/>
      <c r="T71" s="117"/>
      <c r="AA71" s="29" t="s">
        <v>197</v>
      </c>
      <c r="AB71" s="29" t="s">
        <v>321</v>
      </c>
      <c r="AC71" s="29" t="s">
        <v>320</v>
      </c>
      <c r="AD71" s="30">
        <v>0</v>
      </c>
      <c r="AE71" s="24">
        <v>674</v>
      </c>
      <c r="AF71" s="24">
        <v>350</v>
      </c>
      <c r="AG71" s="24">
        <v>8</v>
      </c>
      <c r="AH71" s="24">
        <v>12</v>
      </c>
      <c r="AI71" s="24">
        <v>650</v>
      </c>
      <c r="AJ71" s="7">
        <f t="shared" si="10"/>
        <v>704</v>
      </c>
      <c r="AK71" s="7">
        <f t="shared" si="11"/>
        <v>350</v>
      </c>
      <c r="AL71" s="7">
        <f t="shared" si="12"/>
        <v>22</v>
      </c>
      <c r="AM71" s="7">
        <f t="shared" si="13"/>
        <v>6</v>
      </c>
      <c r="AN71" s="7">
        <f t="shared" si="14"/>
        <v>24</v>
      </c>
      <c r="AO71" s="83" t="str" cm="1">
        <f t="array" ref="AO71">_xll.Dce_Name_SectI(AE71,AE71,AF71,AG71,AH71,"x","-",$V$14)</f>
        <v>674x350x8x12</v>
      </c>
      <c r="AP71" s="7" t="str">
        <f t="shared" si="15"/>
        <v>704x350x22-6M24</v>
      </c>
      <c r="AQ71" s="7"/>
      <c r="AR71" s="7"/>
      <c r="AS71" s="7"/>
      <c r="AT71" s="29" t="s">
        <v>312</v>
      </c>
      <c r="AU71" s="60">
        <v>-91.939977975616245</v>
      </c>
      <c r="AV71" s="60">
        <v>1.8041124150158794E-16</v>
      </c>
      <c r="AW71" s="25">
        <v>0.10428511341014499</v>
      </c>
      <c r="AX71" s="25">
        <v>0</v>
      </c>
      <c r="AY71" s="25">
        <v>0</v>
      </c>
      <c r="AZ71" s="25">
        <v>0</v>
      </c>
      <c r="BA71" s="56">
        <f t="shared" si="16"/>
        <v>0</v>
      </c>
      <c r="BB71" s="56">
        <f t="shared" si="17"/>
        <v>0</v>
      </c>
      <c r="BC71" s="4">
        <f>HLOOKUP(AN71,Data!$BW$28:$CF$31,4,FALSE)</f>
        <v>353</v>
      </c>
      <c r="BD71" s="44">
        <f t="shared" si="18"/>
        <v>0</v>
      </c>
      <c r="BE71" s="4" t="str">
        <f t="shared" si="19"/>
        <v>OK</v>
      </c>
      <c r="BF71" s="5">
        <f t="shared" si="20"/>
        <v>3572.8</v>
      </c>
      <c r="BG71" s="44">
        <f t="shared" si="21"/>
        <v>2.57333122412719E-2</v>
      </c>
      <c r="BH71" s="4" t="str">
        <f t="shared" si="22"/>
        <v>OK</v>
      </c>
      <c r="BI71" s="53" t="str">
        <f t="shared" si="23"/>
        <v>Y</v>
      </c>
      <c r="BJ71" s="53">
        <f t="shared" si="24"/>
        <v>215</v>
      </c>
      <c r="BK71" s="38">
        <f t="shared" si="25"/>
        <v>171</v>
      </c>
      <c r="BL71" s="54">
        <f>noisuy1chieu(BK71/BJ71,Data!$BW$39:$CG$39,Data!$BW$40:$CG$40)</f>
        <v>9.6581399440765381E-2</v>
      </c>
      <c r="BM71" s="55">
        <f t="shared" si="26"/>
        <v>1.6658431435189901E-3</v>
      </c>
      <c r="BN71" s="56">
        <f t="shared" si="27"/>
        <v>5.153340632957252</v>
      </c>
      <c r="BO71" s="44">
        <f t="shared" si="28"/>
        <v>0.23424275604351144</v>
      </c>
      <c r="BP71" s="4" t="str">
        <f t="shared" si="29"/>
        <v>OK</v>
      </c>
      <c r="BQ71" s="56">
        <f t="shared" si="30"/>
        <v>304.99199999999996</v>
      </c>
      <c r="BR71" s="56">
        <f t="shared" si="31"/>
        <v>0.10428511341014499</v>
      </c>
      <c r="BS71" s="23">
        <f t="shared" si="32"/>
        <v>3.4192737321026451E-4</v>
      </c>
      <c r="BT71" s="4" t="str">
        <f t="shared" si="33"/>
        <v>OK</v>
      </c>
      <c r="BU71" s="56">
        <f t="shared" si="34"/>
        <v>45.969988987808122</v>
      </c>
      <c r="BV71" s="54">
        <f t="shared" si="35"/>
        <v>9.1853268490161538E-2</v>
      </c>
      <c r="BW71" s="4" t="str">
        <f t="shared" si="36"/>
        <v>OK</v>
      </c>
      <c r="BX71" s="54">
        <f t="shared" si="37"/>
        <v>1.0776818102073516E-4</v>
      </c>
      <c r="BY71" s="4" t="str">
        <f t="shared" si="38"/>
        <v>OK</v>
      </c>
      <c r="DJ71" s="7"/>
      <c r="DK71" s="7"/>
      <c r="DL71" s="7"/>
      <c r="DM71" s="7"/>
      <c r="DN71" s="7"/>
      <c r="DO71" s="83"/>
      <c r="DP71" s="7"/>
      <c r="DQ71" s="7"/>
      <c r="DR71" s="7"/>
      <c r="DS71" s="7"/>
      <c r="EA71" s="56"/>
      <c r="EB71" s="56"/>
      <c r="EC71" s="4"/>
      <c r="ED71" s="44"/>
      <c r="EE71" s="4"/>
      <c r="EF71" s="5"/>
      <c r="EG71" s="44"/>
      <c r="EH71" s="4"/>
      <c r="EI71" s="53"/>
      <c r="EJ71" s="53"/>
      <c r="EL71" s="54"/>
      <c r="EM71" s="55"/>
      <c r="EN71" s="56"/>
      <c r="EO71" s="44"/>
      <c r="EP71" s="4"/>
      <c r="EQ71" s="56"/>
      <c r="ER71" s="56"/>
      <c r="ES71" s="44"/>
      <c r="ET71" s="4"/>
      <c r="EU71" s="56"/>
      <c r="EW71" s="4"/>
      <c r="EY71" s="4"/>
    </row>
    <row r="72" spans="8:155" ht="12.95" customHeight="1">
      <c r="H72" s="159" t="str">
        <f>"- Tỉ số cường độ chịu kéo tính toán của thép bu lông:"</f>
        <v>- Tỉ số cường độ chịu kéo tính toán của thép bu lông:</v>
      </c>
      <c r="I72" s="137"/>
      <c r="J72" s="137"/>
      <c r="K72" s="27"/>
      <c r="L72" s="135"/>
      <c r="M72" s="136"/>
      <c r="N72" s="2"/>
      <c r="O72" s="2"/>
      <c r="P72" s="2"/>
      <c r="Q72" s="27" t="s">
        <v>113</v>
      </c>
      <c r="R72" s="143">
        <f>R19/(0.8*235)</f>
        <v>1.2765957446808511</v>
      </c>
      <c r="S72" s="121"/>
      <c r="T72" s="117"/>
      <c r="AA72" s="29" t="s">
        <v>197</v>
      </c>
      <c r="AB72" s="29" t="s">
        <v>321</v>
      </c>
      <c r="AC72" s="29" t="s">
        <v>320</v>
      </c>
      <c r="AD72" s="30">
        <v>0</v>
      </c>
      <c r="AE72" s="24">
        <v>674</v>
      </c>
      <c r="AF72" s="24">
        <v>350</v>
      </c>
      <c r="AG72" s="24">
        <v>8</v>
      </c>
      <c r="AH72" s="24">
        <v>12</v>
      </c>
      <c r="AI72" s="24">
        <v>650</v>
      </c>
      <c r="AJ72" s="7">
        <f t="shared" si="10"/>
        <v>704</v>
      </c>
      <c r="AK72" s="7">
        <f t="shared" si="11"/>
        <v>350</v>
      </c>
      <c r="AL72" s="7">
        <f t="shared" si="12"/>
        <v>22</v>
      </c>
      <c r="AM72" s="7">
        <f t="shared" si="13"/>
        <v>6</v>
      </c>
      <c r="AN72" s="7">
        <f t="shared" si="14"/>
        <v>24</v>
      </c>
      <c r="AO72" s="83" t="str" cm="1">
        <f t="array" ref="AO72">_xll.Dce_Name_SectI(AE72,AE72,AF72,AG72,AH72,"x","-",$V$14)</f>
        <v>674x350x8x12</v>
      </c>
      <c r="AP72" s="7" t="str">
        <f t="shared" si="15"/>
        <v>704x350x22-6M24</v>
      </c>
      <c r="AQ72" s="7"/>
      <c r="AR72" s="7"/>
      <c r="AS72" s="7"/>
      <c r="AT72" s="29" t="s">
        <v>313</v>
      </c>
      <c r="AU72" s="60">
        <v>-98.909587239263203</v>
      </c>
      <c r="AV72" s="60">
        <v>2.3201926491189795E-17</v>
      </c>
      <c r="AW72" s="25">
        <v>0.11021437023585923</v>
      </c>
      <c r="AX72" s="25">
        <v>0</v>
      </c>
      <c r="AY72" s="25">
        <v>0</v>
      </c>
      <c r="AZ72" s="25">
        <v>0</v>
      </c>
      <c r="BA72" s="56">
        <f t="shared" si="16"/>
        <v>0</v>
      </c>
      <c r="BB72" s="56">
        <f t="shared" si="17"/>
        <v>0</v>
      </c>
      <c r="BC72" s="4">
        <f>HLOOKUP(AN72,Data!$BW$28:$CF$31,4,FALSE)</f>
        <v>353</v>
      </c>
      <c r="BD72" s="44">
        <f t="shared" si="18"/>
        <v>0</v>
      </c>
      <c r="BE72" s="4" t="str">
        <f t="shared" si="19"/>
        <v>OK</v>
      </c>
      <c r="BF72" s="5">
        <f t="shared" si="20"/>
        <v>3572.8</v>
      </c>
      <c r="BG72" s="44">
        <f t="shared" si="21"/>
        <v>2.7684053750353561E-2</v>
      </c>
      <c r="BH72" s="4" t="str">
        <f t="shared" si="22"/>
        <v>OK</v>
      </c>
      <c r="BI72" s="53" t="str">
        <f t="shared" si="23"/>
        <v>Y</v>
      </c>
      <c r="BJ72" s="53">
        <f t="shared" si="24"/>
        <v>215</v>
      </c>
      <c r="BK72" s="38">
        <f t="shared" si="25"/>
        <v>171</v>
      </c>
      <c r="BL72" s="54">
        <f>noisuy1chieu(BK72/BJ72,Data!$BW$39:$CG$39,Data!$BW$40:$CG$40)</f>
        <v>9.6581399440765381E-2</v>
      </c>
      <c r="BM72" s="55">
        <f t="shared" si="26"/>
        <v>1.792124181001204E-3</v>
      </c>
      <c r="BN72" s="56">
        <f t="shared" si="27"/>
        <v>5.34510015239655</v>
      </c>
      <c r="BO72" s="44">
        <f t="shared" si="28"/>
        <v>0.24295909783620681</v>
      </c>
      <c r="BP72" s="4" t="str">
        <f t="shared" si="29"/>
        <v>OK</v>
      </c>
      <c r="BQ72" s="56">
        <f t="shared" si="30"/>
        <v>304.99199999999996</v>
      </c>
      <c r="BR72" s="56">
        <f t="shared" si="31"/>
        <v>0.11021437023585923</v>
      </c>
      <c r="BS72" s="23">
        <f t="shared" si="32"/>
        <v>3.6136806944398294E-4</v>
      </c>
      <c r="BT72" s="4" t="str">
        <f t="shared" si="33"/>
        <v>OK</v>
      </c>
      <c r="BU72" s="56">
        <f t="shared" si="34"/>
        <v>49.454793619631602</v>
      </c>
      <c r="BV72" s="54">
        <f t="shared" si="35"/>
        <v>9.8816304647675809E-2</v>
      </c>
      <c r="BW72" s="4" t="str">
        <f t="shared" si="36"/>
        <v>OK</v>
      </c>
      <c r="BX72" s="54">
        <f t="shared" si="37"/>
        <v>1.1389547188725532E-4</v>
      </c>
      <c r="BY72" s="4" t="str">
        <f t="shared" si="38"/>
        <v>OK</v>
      </c>
      <c r="DJ72" s="7"/>
      <c r="DK72" s="7"/>
      <c r="DL72" s="7"/>
      <c r="DM72" s="7"/>
      <c r="DN72" s="7"/>
      <c r="DO72" s="83"/>
      <c r="DP72" s="7"/>
      <c r="DQ72" s="7"/>
      <c r="DR72" s="7"/>
      <c r="DS72" s="7"/>
      <c r="EA72" s="56"/>
      <c r="EB72" s="56"/>
      <c r="EC72" s="4"/>
      <c r="ED72" s="44"/>
      <c r="EE72" s="4"/>
      <c r="EF72" s="5"/>
      <c r="EG72" s="44"/>
      <c r="EH72" s="4"/>
      <c r="EI72" s="53"/>
      <c r="EJ72" s="53"/>
      <c r="EL72" s="54"/>
      <c r="EM72" s="55"/>
      <c r="EN72" s="56"/>
      <c r="EO72" s="44"/>
      <c r="EP72" s="4"/>
      <c r="EQ72" s="56"/>
      <c r="ER72" s="56"/>
      <c r="ES72" s="44"/>
      <c r="ET72" s="4"/>
      <c r="EU72" s="56"/>
      <c r="EW72" s="4"/>
      <c r="EY72" s="4"/>
    </row>
    <row r="73" spans="8:155" ht="12.95" customHeight="1">
      <c r="H73" s="159" t="str">
        <f>"- Chiều sâu ngàm tối thiểu H (Bê tông B12.5 &amp; mác thép S235C):"</f>
        <v>- Chiều sâu ngàm tối thiểu H (Bê tông B12.5 &amp; mác thép S235C):</v>
      </c>
      <c r="I73" s="137"/>
      <c r="J73" s="137"/>
      <c r="K73" s="27"/>
      <c r="L73" s="27"/>
      <c r="M73" s="136"/>
      <c r="N73" s="2"/>
      <c r="O73" s="27" t="str">
        <f>VLOOKUP(R16,Data!$BV$49:$CB$54,2,FALSE)</f>
        <v>25db</v>
      </c>
      <c r="P73" s="136" t="s">
        <v>118</v>
      </c>
      <c r="Q73" s="27" t="s">
        <v>117</v>
      </c>
      <c r="R73" s="139">
        <f>IFERROR(VALUE(LEFT(O73,2)),VALUE(LEFT(O73,1)))*R20</f>
        <v>600</v>
      </c>
      <c r="S73" s="121" t="s">
        <v>1</v>
      </c>
      <c r="T73" s="117"/>
      <c r="AA73" s="29" t="s">
        <v>197</v>
      </c>
      <c r="AB73" s="29" t="s">
        <v>321</v>
      </c>
      <c r="AC73" s="29" t="s">
        <v>320</v>
      </c>
      <c r="AD73" s="30">
        <v>0</v>
      </c>
      <c r="AE73" s="24">
        <v>674</v>
      </c>
      <c r="AF73" s="24">
        <v>350</v>
      </c>
      <c r="AG73" s="24">
        <v>8</v>
      </c>
      <c r="AH73" s="24">
        <v>12</v>
      </c>
      <c r="AI73" s="24">
        <v>650</v>
      </c>
      <c r="AJ73" s="7">
        <f t="shared" si="10"/>
        <v>704</v>
      </c>
      <c r="AK73" s="7">
        <f t="shared" si="11"/>
        <v>350</v>
      </c>
      <c r="AL73" s="7">
        <f t="shared" si="12"/>
        <v>22</v>
      </c>
      <c r="AM73" s="7">
        <f t="shared" si="13"/>
        <v>6</v>
      </c>
      <c r="AN73" s="7">
        <f t="shared" si="14"/>
        <v>24</v>
      </c>
      <c r="AO73" s="83" t="str" cm="1">
        <f t="array" ref="AO73">_xll.Dce_Name_SectI(AE73,AE73,AF73,AG73,AH73,"x","-",$V$14)</f>
        <v>674x350x8x12</v>
      </c>
      <c r="AP73" s="7" t="str">
        <f t="shared" si="15"/>
        <v>704x350x22-6M24</v>
      </c>
      <c r="AQ73" s="7"/>
      <c r="AR73" s="7"/>
      <c r="AS73" s="7"/>
      <c r="AT73" s="29" t="s">
        <v>314</v>
      </c>
      <c r="AU73" s="60">
        <v>34.508283442589075</v>
      </c>
      <c r="AV73" s="60">
        <v>4.5102810375396984E-17</v>
      </c>
      <c r="AW73" s="25">
        <v>0.22488350628138068</v>
      </c>
      <c r="AX73" s="25">
        <v>0</v>
      </c>
      <c r="AY73" s="25">
        <v>0</v>
      </c>
      <c r="AZ73" s="25">
        <v>0</v>
      </c>
      <c r="BA73" s="56">
        <f t="shared" si="16"/>
        <v>5.7513805737648456</v>
      </c>
      <c r="BB73" s="56">
        <f t="shared" si="17"/>
        <v>25.162290010221202</v>
      </c>
      <c r="BC73" s="4">
        <f>HLOOKUP(AN73,Data!$BW$28:$CF$31,4,FALSE)</f>
        <v>353</v>
      </c>
      <c r="BD73" s="44">
        <f t="shared" si="18"/>
        <v>7.1281274816490658E-2</v>
      </c>
      <c r="BE73" s="4" t="str">
        <f t="shared" si="19"/>
        <v>OK</v>
      </c>
      <c r="BF73" s="5">
        <f t="shared" si="20"/>
        <v>3572.8</v>
      </c>
      <c r="BG73" s="44">
        <f t="shared" si="21"/>
        <v>0</v>
      </c>
      <c r="BH73" s="4" t="str">
        <f t="shared" si="22"/>
        <v>OK</v>
      </c>
      <c r="BI73" s="53" t="str">
        <f t="shared" si="23"/>
        <v>Y</v>
      </c>
      <c r="BJ73" s="53">
        <f t="shared" si="24"/>
        <v>215</v>
      </c>
      <c r="BK73" s="38">
        <f t="shared" si="25"/>
        <v>171</v>
      </c>
      <c r="BL73" s="54">
        <f>noisuy1chieu(BK73/BJ73,Data!$BW$39:$CG$39,Data!$BW$40:$CG$40)</f>
        <v>9.6581399440765381E-2</v>
      </c>
      <c r="BM73" s="55">
        <f t="shared" si="26"/>
        <v>0</v>
      </c>
      <c r="BN73" s="56">
        <f t="shared" si="27"/>
        <v>0</v>
      </c>
      <c r="BO73" s="44">
        <f t="shared" si="28"/>
        <v>0</v>
      </c>
      <c r="BP73" s="4" t="str">
        <f t="shared" si="29"/>
        <v>OK</v>
      </c>
      <c r="BQ73" s="56">
        <f t="shared" si="30"/>
        <v>304.99199999999996</v>
      </c>
      <c r="BR73" s="56">
        <f t="shared" si="31"/>
        <v>34.508283442589075</v>
      </c>
      <c r="BS73" s="23">
        <f t="shared" si="32"/>
        <v>0.11314488066109629</v>
      </c>
      <c r="BT73" s="4" t="str">
        <f t="shared" si="33"/>
        <v>OK</v>
      </c>
      <c r="BU73" s="56">
        <f t="shared" si="34"/>
        <v>17.254141721294538</v>
      </c>
      <c r="BV73" s="54">
        <f t="shared" si="35"/>
        <v>3.4475738345590839E-2</v>
      </c>
      <c r="BW73" s="4" t="str">
        <f t="shared" si="36"/>
        <v>OK</v>
      </c>
      <c r="BX73" s="54">
        <f t="shared" si="37"/>
        <v>2.3239449640519665E-4</v>
      </c>
      <c r="BY73" s="4" t="str">
        <f t="shared" si="38"/>
        <v>OK</v>
      </c>
      <c r="DJ73" s="7"/>
      <c r="DK73" s="7"/>
      <c r="DL73" s="7"/>
      <c r="DM73" s="7"/>
      <c r="DN73" s="7"/>
      <c r="DO73" s="83"/>
      <c r="DP73" s="7"/>
      <c r="DQ73" s="7"/>
      <c r="DR73" s="7"/>
      <c r="DS73" s="7"/>
      <c r="EA73" s="56"/>
      <c r="EB73" s="56"/>
      <c r="EC73" s="4"/>
      <c r="ED73" s="44"/>
      <c r="EE73" s="4"/>
      <c r="EF73" s="5"/>
      <c r="EG73" s="44"/>
      <c r="EH73" s="4"/>
      <c r="EI73" s="53"/>
      <c r="EJ73" s="53"/>
      <c r="EL73" s="54"/>
      <c r="EM73" s="55"/>
      <c r="EN73" s="56"/>
      <c r="EO73" s="44"/>
      <c r="EP73" s="4"/>
      <c r="EQ73" s="56"/>
      <c r="ER73" s="56"/>
      <c r="ES73" s="44"/>
      <c r="ET73" s="4"/>
      <c r="EU73" s="56"/>
      <c r="EW73" s="4"/>
      <c r="EY73" s="4"/>
    </row>
    <row r="74" spans="8:155" ht="12.95" customHeight="1">
      <c r="H74" s="159" t="s">
        <v>119</v>
      </c>
      <c r="I74" s="137"/>
      <c r="J74" s="137"/>
      <c r="K74" s="27"/>
      <c r="L74" s="27"/>
      <c r="M74" s="136"/>
      <c r="N74" s="2"/>
      <c r="O74" s="2"/>
      <c r="P74" s="2"/>
      <c r="Q74" s="27" t="s">
        <v>120</v>
      </c>
      <c r="R74" s="139">
        <f>R73*R71*R72</f>
        <v>481.45896656534956</v>
      </c>
      <c r="S74" s="121" t="s">
        <v>1</v>
      </c>
      <c r="T74" s="117"/>
      <c r="AA74" s="29" t="s">
        <v>197</v>
      </c>
      <c r="AB74" s="29" t="s">
        <v>321</v>
      </c>
      <c r="AC74" s="29" t="s">
        <v>320</v>
      </c>
      <c r="AD74" s="30">
        <v>0</v>
      </c>
      <c r="AE74" s="24">
        <v>674</v>
      </c>
      <c r="AF74" s="24">
        <v>350</v>
      </c>
      <c r="AG74" s="24">
        <v>8</v>
      </c>
      <c r="AH74" s="24">
        <v>12</v>
      </c>
      <c r="AI74" s="24">
        <v>650</v>
      </c>
      <c r="AJ74" s="7">
        <f t="shared" si="10"/>
        <v>704</v>
      </c>
      <c r="AK74" s="7">
        <f t="shared" si="11"/>
        <v>350</v>
      </c>
      <c r="AL74" s="7">
        <f t="shared" si="12"/>
        <v>22</v>
      </c>
      <c r="AM74" s="7">
        <f t="shared" si="13"/>
        <v>6</v>
      </c>
      <c r="AN74" s="7">
        <f t="shared" si="14"/>
        <v>24</v>
      </c>
      <c r="AO74" s="83" t="str" cm="1">
        <f t="array" ref="AO74">_xll.Dce_Name_SectI(AE74,AE74,AF74,AG74,AH74,"x","-",$V$14)</f>
        <v>674x350x8x12</v>
      </c>
      <c r="AP74" s="7" t="str">
        <f t="shared" si="15"/>
        <v>704x350x22-6M24</v>
      </c>
      <c r="AQ74" s="7"/>
      <c r="AR74" s="7"/>
      <c r="AS74" s="7"/>
      <c r="AT74" s="29" t="s">
        <v>315</v>
      </c>
      <c r="AU74" s="60">
        <v>28.485342470195931</v>
      </c>
      <c r="AV74" s="60">
        <v>1.0842021724855044E-18</v>
      </c>
      <c r="AW74" s="25">
        <v>0.18674095161558524</v>
      </c>
      <c r="AX74" s="25">
        <v>0</v>
      </c>
      <c r="AY74" s="25">
        <v>0</v>
      </c>
      <c r="AZ74" s="25">
        <v>0</v>
      </c>
      <c r="BA74" s="56">
        <f t="shared" si="16"/>
        <v>4.7475570783659888</v>
      </c>
      <c r="BB74" s="56">
        <f t="shared" si="17"/>
        <v>20.770562217851204</v>
      </c>
      <c r="BC74" s="4">
        <f>HLOOKUP(AN74,Data!$BW$28:$CF$31,4,FALSE)</f>
        <v>353</v>
      </c>
      <c r="BD74" s="44">
        <f t="shared" si="18"/>
        <v>5.8840119597312189E-2</v>
      </c>
      <c r="BE74" s="4" t="str">
        <f t="shared" si="19"/>
        <v>OK</v>
      </c>
      <c r="BF74" s="5">
        <f t="shared" si="20"/>
        <v>3572.8</v>
      </c>
      <c r="BG74" s="44">
        <f t="shared" si="21"/>
        <v>0</v>
      </c>
      <c r="BH74" s="4" t="str">
        <f t="shared" si="22"/>
        <v>OK</v>
      </c>
      <c r="BI74" s="53" t="str">
        <f t="shared" si="23"/>
        <v>Y</v>
      </c>
      <c r="BJ74" s="53">
        <f t="shared" si="24"/>
        <v>215</v>
      </c>
      <c r="BK74" s="38">
        <f t="shared" si="25"/>
        <v>171</v>
      </c>
      <c r="BL74" s="54">
        <f>noisuy1chieu(BK74/BJ74,Data!$BW$39:$CG$39,Data!$BW$40:$CG$40)</f>
        <v>9.6581399440765381E-2</v>
      </c>
      <c r="BM74" s="55">
        <f t="shared" si="26"/>
        <v>0</v>
      </c>
      <c r="BN74" s="56">
        <f t="shared" si="27"/>
        <v>0</v>
      </c>
      <c r="BO74" s="44">
        <f t="shared" si="28"/>
        <v>0</v>
      </c>
      <c r="BP74" s="4" t="str">
        <f t="shared" si="29"/>
        <v>OK</v>
      </c>
      <c r="BQ74" s="56">
        <f t="shared" si="30"/>
        <v>304.99199999999996</v>
      </c>
      <c r="BR74" s="56">
        <f t="shared" si="31"/>
        <v>28.485342470195931</v>
      </c>
      <c r="BS74" s="23">
        <f t="shared" si="32"/>
        <v>9.3397015233828873E-2</v>
      </c>
      <c r="BT74" s="4" t="str">
        <f t="shared" si="33"/>
        <v>OK</v>
      </c>
      <c r="BU74" s="56">
        <f t="shared" si="34"/>
        <v>14.242671235097966</v>
      </c>
      <c r="BV74" s="54">
        <f t="shared" si="35"/>
        <v>2.8458477667278024E-2</v>
      </c>
      <c r="BW74" s="4" t="str">
        <f t="shared" si="36"/>
        <v>OK</v>
      </c>
      <c r="BX74" s="54">
        <f t="shared" si="37"/>
        <v>1.929780005948095E-4</v>
      </c>
      <c r="BY74" s="4" t="str">
        <f t="shared" si="38"/>
        <v>OK</v>
      </c>
      <c r="DJ74" s="7"/>
      <c r="DK74" s="7"/>
      <c r="DL74" s="7"/>
      <c r="DM74" s="7"/>
      <c r="DN74" s="7"/>
      <c r="DO74" s="83"/>
      <c r="DP74" s="7"/>
      <c r="DQ74" s="7"/>
      <c r="DR74" s="7"/>
      <c r="DS74" s="7"/>
      <c r="EA74" s="56"/>
      <c r="EB74" s="56"/>
      <c r="EC74" s="4"/>
      <c r="ED74" s="44"/>
      <c r="EE74" s="4"/>
      <c r="EF74" s="5"/>
      <c r="EG74" s="44"/>
      <c r="EH74" s="4"/>
      <c r="EI74" s="53"/>
      <c r="EJ74" s="53"/>
      <c r="EL74" s="54"/>
      <c r="EM74" s="55"/>
      <c r="EN74" s="56"/>
      <c r="EO74" s="44"/>
      <c r="EP74" s="4"/>
      <c r="EQ74" s="56"/>
      <c r="ER74" s="56"/>
      <c r="ES74" s="44"/>
      <c r="ET74" s="4"/>
      <c r="EU74" s="56"/>
      <c r="EW74" s="4"/>
      <c r="EY74" s="4"/>
    </row>
    <row r="75" spans="8:155" ht="12.95" customHeight="1">
      <c r="H75" s="158" t="s">
        <v>121</v>
      </c>
      <c r="I75" s="2"/>
      <c r="J75" s="2"/>
      <c r="K75" s="27"/>
      <c r="L75" s="135"/>
      <c r="M75" s="136"/>
      <c r="N75" s="2"/>
      <c r="O75" s="2"/>
      <c r="P75" s="2"/>
      <c r="Q75" s="2"/>
      <c r="R75" s="2"/>
      <c r="S75" s="120"/>
      <c r="T75" s="117"/>
      <c r="AA75" s="29" t="s">
        <v>197</v>
      </c>
      <c r="AB75" s="29" t="s">
        <v>322</v>
      </c>
      <c r="AC75" s="29" t="s">
        <v>320</v>
      </c>
      <c r="AD75" s="30">
        <v>0</v>
      </c>
      <c r="AE75" s="24">
        <v>674</v>
      </c>
      <c r="AF75" s="24">
        <v>350</v>
      </c>
      <c r="AG75" s="24">
        <v>8</v>
      </c>
      <c r="AH75" s="24">
        <v>12</v>
      </c>
      <c r="AI75" s="24">
        <v>650</v>
      </c>
      <c r="AJ75" s="7">
        <f t="shared" si="10"/>
        <v>704</v>
      </c>
      <c r="AK75" s="7">
        <f t="shared" si="11"/>
        <v>350</v>
      </c>
      <c r="AL75" s="7">
        <f t="shared" si="12"/>
        <v>22</v>
      </c>
      <c r="AM75" s="7">
        <f t="shared" si="13"/>
        <v>6</v>
      </c>
      <c r="AN75" s="7">
        <f t="shared" si="14"/>
        <v>24</v>
      </c>
      <c r="AO75" s="83" t="str" cm="1">
        <f t="array" ref="AO75">_xll.Dce_Name_SectI(AE75,AE75,AF75,AG75,AH75,"x","-",$V$14)</f>
        <v>674x350x8x12</v>
      </c>
      <c r="AP75" s="7" t="str">
        <f t="shared" si="15"/>
        <v>704x350x22-6M24</v>
      </c>
      <c r="AQ75" s="7"/>
      <c r="AR75" s="7"/>
      <c r="AS75" s="7"/>
      <c r="AT75" s="29" t="s">
        <v>290</v>
      </c>
      <c r="AU75" s="60">
        <v>-72.873930334486033</v>
      </c>
      <c r="AV75" s="60">
        <v>6.8882731858090421E-2</v>
      </c>
      <c r="AW75" s="25">
        <v>1.4150790526977682E-2</v>
      </c>
      <c r="AX75" s="25">
        <v>0</v>
      </c>
      <c r="AY75" s="25">
        <v>0</v>
      </c>
      <c r="AZ75" s="25">
        <v>0</v>
      </c>
      <c r="BA75" s="56">
        <f t="shared" si="16"/>
        <v>0</v>
      </c>
      <c r="BB75" s="56">
        <f t="shared" si="17"/>
        <v>0</v>
      </c>
      <c r="BC75" s="4">
        <f>HLOOKUP(AN75,Data!$BW$28:$CF$31,4,FALSE)</f>
        <v>353</v>
      </c>
      <c r="BD75" s="44">
        <f t="shared" si="18"/>
        <v>0</v>
      </c>
      <c r="BE75" s="4" t="str">
        <f t="shared" si="19"/>
        <v>OK</v>
      </c>
      <c r="BF75" s="5">
        <f t="shared" si="20"/>
        <v>3572.8</v>
      </c>
      <c r="BG75" s="44">
        <f t="shared" si="21"/>
        <v>2.0396868096307107E-2</v>
      </c>
      <c r="BH75" s="4" t="str">
        <f t="shared" si="22"/>
        <v>OK</v>
      </c>
      <c r="BI75" s="53" t="str">
        <f t="shared" si="23"/>
        <v>Y</v>
      </c>
      <c r="BJ75" s="53">
        <f t="shared" si="24"/>
        <v>215</v>
      </c>
      <c r="BK75" s="38">
        <f t="shared" si="25"/>
        <v>171</v>
      </c>
      <c r="BL75" s="54">
        <f>noisuy1chieu(BK75/BJ75,Data!$BW$39:$CG$39,Data!$BW$40:$CG$40)</f>
        <v>9.6581399440765381E-2</v>
      </c>
      <c r="BM75" s="55">
        <f t="shared" si="26"/>
        <v>1.3203890175085763E-3</v>
      </c>
      <c r="BN75" s="56">
        <f t="shared" si="27"/>
        <v>4.5879930241083802</v>
      </c>
      <c r="BO75" s="44">
        <f t="shared" si="28"/>
        <v>0.20854513745947181</v>
      </c>
      <c r="BP75" s="4" t="str">
        <f t="shared" si="29"/>
        <v>OK</v>
      </c>
      <c r="BQ75" s="56">
        <f t="shared" si="30"/>
        <v>304.99199999999996</v>
      </c>
      <c r="BR75" s="56">
        <f t="shared" si="31"/>
        <v>7.0321231649993057E-2</v>
      </c>
      <c r="BS75" s="23">
        <f t="shared" si="32"/>
        <v>2.3056746291703737E-4</v>
      </c>
      <c r="BT75" s="4" t="str">
        <f t="shared" si="33"/>
        <v>OK</v>
      </c>
      <c r="BU75" s="56">
        <f t="shared" si="34"/>
        <v>36.436965167243017</v>
      </c>
      <c r="BV75" s="54">
        <f t="shared" si="35"/>
        <v>7.2805202223586982E-2</v>
      </c>
      <c r="BW75" s="4" t="str">
        <f t="shared" si="36"/>
        <v>OK</v>
      </c>
      <c r="BX75" s="54">
        <f t="shared" si="37"/>
        <v>7.2669923580101955E-5</v>
      </c>
      <c r="BY75" s="4" t="str">
        <f t="shared" si="38"/>
        <v>OK</v>
      </c>
      <c r="DJ75" s="7"/>
      <c r="DK75" s="7"/>
      <c r="DL75" s="7"/>
      <c r="DM75" s="7"/>
      <c r="DN75" s="7"/>
      <c r="DO75" s="83"/>
      <c r="DP75" s="7"/>
      <c r="DQ75" s="7"/>
      <c r="DR75" s="7"/>
      <c r="DS75" s="7"/>
      <c r="EA75" s="56"/>
      <c r="EB75" s="56"/>
      <c r="EC75" s="4"/>
      <c r="ED75" s="44"/>
      <c r="EE75" s="4"/>
      <c r="EF75" s="5"/>
      <c r="EG75" s="44"/>
      <c r="EH75" s="4"/>
      <c r="EI75" s="53"/>
      <c r="EJ75" s="53"/>
      <c r="EL75" s="54"/>
      <c r="EM75" s="55"/>
      <c r="EN75" s="56"/>
      <c r="EO75" s="44"/>
      <c r="EP75" s="4"/>
      <c r="EQ75" s="56"/>
      <c r="ER75" s="56"/>
      <c r="ES75" s="44"/>
      <c r="ET75" s="4"/>
      <c r="EU75" s="56"/>
      <c r="EW75" s="4"/>
      <c r="EY75" s="4"/>
    </row>
    <row r="76" spans="8:155" ht="12.95" customHeight="1">
      <c r="H76" s="159" t="str">
        <f>"- Ứng suất dưới tác dụng lực dọc:"</f>
        <v>- Ứng suất dưới tác dụng lực dọc:</v>
      </c>
      <c r="I76" s="2"/>
      <c r="J76" s="2"/>
      <c r="K76" s="27"/>
      <c r="L76" s="135"/>
      <c r="M76" s="12"/>
      <c r="N76" s="136"/>
      <c r="O76" s="136"/>
      <c r="P76" s="136"/>
      <c r="Q76" s="12" t="s">
        <v>77</v>
      </c>
      <c r="R76" s="144">
        <f>MAX(-M59,0)/(R47*R48)*1000</f>
        <v>0</v>
      </c>
      <c r="S76" s="120" t="s">
        <v>21</v>
      </c>
      <c r="T76" s="117"/>
      <c r="AA76" s="29" t="s">
        <v>197</v>
      </c>
      <c r="AB76" s="29" t="s">
        <v>322</v>
      </c>
      <c r="AC76" s="29" t="s">
        <v>320</v>
      </c>
      <c r="AD76" s="30">
        <v>0</v>
      </c>
      <c r="AE76" s="24">
        <v>674</v>
      </c>
      <c r="AF76" s="24">
        <v>350</v>
      </c>
      <c r="AG76" s="24">
        <v>8</v>
      </c>
      <c r="AH76" s="24">
        <v>12</v>
      </c>
      <c r="AI76" s="24">
        <v>650</v>
      </c>
      <c r="AJ76" s="7">
        <f t="shared" si="10"/>
        <v>704</v>
      </c>
      <c r="AK76" s="7">
        <f t="shared" si="11"/>
        <v>350</v>
      </c>
      <c r="AL76" s="7">
        <f t="shared" si="12"/>
        <v>22</v>
      </c>
      <c r="AM76" s="7">
        <f t="shared" si="13"/>
        <v>6</v>
      </c>
      <c r="AN76" s="7">
        <f t="shared" si="14"/>
        <v>24</v>
      </c>
      <c r="AO76" s="83" t="str" cm="1">
        <f t="array" ref="AO76">_xll.Dce_Name_SectI(AE76,AE76,AF76,AG76,AH76,"x","-",$V$14)</f>
        <v>674x350x8x12</v>
      </c>
      <c r="AP76" s="7" t="str">
        <f t="shared" si="15"/>
        <v>704x350x22-6M24</v>
      </c>
      <c r="AQ76" s="7"/>
      <c r="AR76" s="7"/>
      <c r="AS76" s="7"/>
      <c r="AT76" s="29" t="s">
        <v>291</v>
      </c>
      <c r="AU76" s="60">
        <v>-96.085004758520029</v>
      </c>
      <c r="AV76" s="60">
        <v>0.15371893339440207</v>
      </c>
      <c r="AW76" s="25">
        <v>2.7178772017626387E-2</v>
      </c>
      <c r="AX76" s="25">
        <v>0</v>
      </c>
      <c r="AY76" s="25">
        <v>0</v>
      </c>
      <c r="AZ76" s="25">
        <v>0</v>
      </c>
      <c r="BA76" s="56">
        <f t="shared" si="16"/>
        <v>0</v>
      </c>
      <c r="BB76" s="56">
        <f t="shared" si="17"/>
        <v>0</v>
      </c>
      <c r="BC76" s="4">
        <f>HLOOKUP(AN76,Data!$BW$28:$CF$31,4,FALSE)</f>
        <v>353</v>
      </c>
      <c r="BD76" s="44">
        <f t="shared" si="18"/>
        <v>0</v>
      </c>
      <c r="BE76" s="4" t="str">
        <f t="shared" si="19"/>
        <v>OK</v>
      </c>
      <c r="BF76" s="5">
        <f t="shared" si="20"/>
        <v>3572.8</v>
      </c>
      <c r="BG76" s="44">
        <f t="shared" si="21"/>
        <v>2.6893474238278106E-2</v>
      </c>
      <c r="BH76" s="4" t="str">
        <f t="shared" si="22"/>
        <v>OK</v>
      </c>
      <c r="BI76" s="53" t="str">
        <f t="shared" si="23"/>
        <v>Y</v>
      </c>
      <c r="BJ76" s="53">
        <f t="shared" si="24"/>
        <v>215</v>
      </c>
      <c r="BK76" s="38">
        <f t="shared" si="25"/>
        <v>171</v>
      </c>
      <c r="BL76" s="54">
        <f>noisuy1chieu(BK76/BJ76,Data!$BW$39:$CG$39,Data!$BW$40:$CG$40)</f>
        <v>9.6581399440765381E-2</v>
      </c>
      <c r="BM76" s="55">
        <f t="shared" si="26"/>
        <v>1.740946103058899E-3</v>
      </c>
      <c r="BN76" s="56">
        <f t="shared" si="27"/>
        <v>5.2682267640232476</v>
      </c>
      <c r="BO76" s="44">
        <f t="shared" si="28"/>
        <v>0.23946485291014763</v>
      </c>
      <c r="BP76" s="4" t="str">
        <f t="shared" si="29"/>
        <v>OK</v>
      </c>
      <c r="BQ76" s="56">
        <f t="shared" si="30"/>
        <v>304.99199999999996</v>
      </c>
      <c r="BR76" s="56">
        <f t="shared" si="31"/>
        <v>0.1561031586237086</v>
      </c>
      <c r="BS76" s="23">
        <f t="shared" si="32"/>
        <v>5.1182705980389195E-4</v>
      </c>
      <c r="BT76" s="4" t="str">
        <f t="shared" si="33"/>
        <v>OK</v>
      </c>
      <c r="BU76" s="56">
        <f t="shared" si="34"/>
        <v>48.042502379260014</v>
      </c>
      <c r="BV76" s="54">
        <f t="shared" si="35"/>
        <v>9.5994386058081208E-2</v>
      </c>
      <c r="BW76" s="4" t="str">
        <f t="shared" si="36"/>
        <v>OK</v>
      </c>
      <c r="BX76" s="54">
        <f t="shared" si="37"/>
        <v>1.6131692152747667E-4</v>
      </c>
      <c r="BY76" s="4" t="str">
        <f t="shared" si="38"/>
        <v>OK</v>
      </c>
      <c r="DJ76" s="7"/>
      <c r="DK76" s="7"/>
      <c r="DL76" s="7"/>
      <c r="DM76" s="7"/>
      <c r="DN76" s="7"/>
      <c r="DO76" s="83"/>
      <c r="DP76" s="7"/>
      <c r="DQ76" s="7"/>
      <c r="DR76" s="7"/>
      <c r="DS76" s="7"/>
      <c r="EA76" s="56"/>
      <c r="EB76" s="56"/>
      <c r="EC76" s="4"/>
      <c r="ED76" s="44"/>
      <c r="EE76" s="4"/>
      <c r="EF76" s="5"/>
      <c r="EG76" s="44"/>
      <c r="EH76" s="4"/>
      <c r="EI76" s="53"/>
      <c r="EJ76" s="53"/>
      <c r="EL76" s="54"/>
      <c r="EM76" s="55"/>
      <c r="EN76" s="56"/>
      <c r="EO76" s="44"/>
      <c r="EP76" s="4"/>
      <c r="EQ76" s="56"/>
      <c r="ER76" s="56"/>
      <c r="ES76" s="44"/>
      <c r="ET76" s="4"/>
      <c r="EU76" s="56"/>
      <c r="EW76" s="4"/>
      <c r="EY76" s="4"/>
    </row>
    <row r="77" spans="8:155" ht="12.95" customHeight="1">
      <c r="H77" s="159" t="str">
        <f>"- Cường độ chịu nén cục bộ của bê tông:"</f>
        <v>- Cường độ chịu nén cục bộ của bê tông:</v>
      </c>
      <c r="I77" s="2"/>
      <c r="J77" s="2"/>
      <c r="K77" s="27"/>
      <c r="L77" s="135"/>
      <c r="M77" s="12" t="s">
        <v>64</v>
      </c>
      <c r="N77" s="140">
        <v>1</v>
      </c>
      <c r="O77" s="12" t="s">
        <v>72</v>
      </c>
      <c r="P77" s="140">
        <v>1</v>
      </c>
      <c r="Q77" s="27" t="s">
        <v>67</v>
      </c>
      <c r="R77" s="28">
        <f>N77*R38</f>
        <v>14.5</v>
      </c>
      <c r="S77" s="120" t="s">
        <v>21</v>
      </c>
      <c r="T77" s="117"/>
      <c r="AA77" s="29" t="s">
        <v>197</v>
      </c>
      <c r="AB77" s="29" t="s">
        <v>322</v>
      </c>
      <c r="AC77" s="29" t="s">
        <v>320</v>
      </c>
      <c r="AD77" s="30">
        <v>0</v>
      </c>
      <c r="AE77" s="24">
        <v>674</v>
      </c>
      <c r="AF77" s="24">
        <v>350</v>
      </c>
      <c r="AG77" s="24">
        <v>8</v>
      </c>
      <c r="AH77" s="24">
        <v>12</v>
      </c>
      <c r="AI77" s="24">
        <v>650</v>
      </c>
      <c r="AJ77" s="7">
        <f t="shared" si="10"/>
        <v>704</v>
      </c>
      <c r="AK77" s="7">
        <f t="shared" si="11"/>
        <v>350</v>
      </c>
      <c r="AL77" s="7">
        <f t="shared" si="12"/>
        <v>22</v>
      </c>
      <c r="AM77" s="7">
        <f t="shared" si="13"/>
        <v>6</v>
      </c>
      <c r="AN77" s="7">
        <f t="shared" si="14"/>
        <v>24</v>
      </c>
      <c r="AO77" s="83" t="str" cm="1">
        <f t="array" ref="AO77">_xll.Dce_Name_SectI(AE77,AE77,AF77,AG77,AH77,"x","-",$V$14)</f>
        <v>674x350x8x12</v>
      </c>
      <c r="AP77" s="7" t="str">
        <f t="shared" si="15"/>
        <v>704x350x22-6M24</v>
      </c>
      <c r="AQ77" s="7"/>
      <c r="AR77" s="7"/>
      <c r="AS77" s="7"/>
      <c r="AT77" s="29" t="s">
        <v>292</v>
      </c>
      <c r="AU77" s="60">
        <v>-61.905364016188955</v>
      </c>
      <c r="AV77" s="60">
        <v>10.572379864808171</v>
      </c>
      <c r="AW77" s="25">
        <v>6.5910946165361903E-2</v>
      </c>
      <c r="AX77" s="25">
        <v>0</v>
      </c>
      <c r="AY77" s="25">
        <v>0</v>
      </c>
      <c r="AZ77" s="25">
        <v>0</v>
      </c>
      <c r="BA77" s="56">
        <f t="shared" si="16"/>
        <v>0</v>
      </c>
      <c r="BB77" s="56">
        <f t="shared" si="17"/>
        <v>0</v>
      </c>
      <c r="BC77" s="4">
        <f>HLOOKUP(AN77,Data!$BW$28:$CF$31,4,FALSE)</f>
        <v>353</v>
      </c>
      <c r="BD77" s="44">
        <f t="shared" si="18"/>
        <v>0</v>
      </c>
      <c r="BE77" s="4" t="str">
        <f t="shared" si="19"/>
        <v>OK</v>
      </c>
      <c r="BF77" s="5">
        <f t="shared" si="20"/>
        <v>3572.8</v>
      </c>
      <c r="BG77" s="44">
        <f t="shared" si="21"/>
        <v>1.7326848414741646E-2</v>
      </c>
      <c r="BH77" s="4" t="str">
        <f t="shared" si="22"/>
        <v>OK</v>
      </c>
      <c r="BI77" s="53" t="str">
        <f t="shared" si="23"/>
        <v>Y</v>
      </c>
      <c r="BJ77" s="53">
        <f t="shared" si="24"/>
        <v>215</v>
      </c>
      <c r="BK77" s="38">
        <f t="shared" si="25"/>
        <v>171</v>
      </c>
      <c r="BL77" s="54">
        <f>noisuy1chieu(BK77/BJ77,Data!$BW$39:$CG$39,Data!$BW$40:$CG$40)</f>
        <v>9.6581399440765381E-2</v>
      </c>
      <c r="BM77" s="55">
        <f t="shared" si="26"/>
        <v>1.121651630379612E-3</v>
      </c>
      <c r="BN77" s="56">
        <f t="shared" si="27"/>
        <v>4.2286407749007529</v>
      </c>
      <c r="BO77" s="44">
        <f t="shared" si="28"/>
        <v>0.19221094431367058</v>
      </c>
      <c r="BP77" s="4" t="str">
        <f t="shared" si="29"/>
        <v>OK</v>
      </c>
      <c r="BQ77" s="56">
        <f t="shared" si="30"/>
        <v>304.99199999999996</v>
      </c>
      <c r="BR77" s="56">
        <f t="shared" si="31"/>
        <v>10.572585315741163</v>
      </c>
      <c r="BS77" s="23">
        <f t="shared" si="32"/>
        <v>3.466512339910937E-2</v>
      </c>
      <c r="BT77" s="4" t="str">
        <f t="shared" si="33"/>
        <v>OK</v>
      </c>
      <c r="BU77" s="56">
        <f t="shared" si="34"/>
        <v>30.952682008094477</v>
      </c>
      <c r="BV77" s="54">
        <f t="shared" si="35"/>
        <v>6.1846980466628468E-2</v>
      </c>
      <c r="BW77" s="4" t="str">
        <f t="shared" si="36"/>
        <v>OK</v>
      </c>
      <c r="BX77" s="54">
        <f t="shared" si="37"/>
        <v>1.0925704071326436E-2</v>
      </c>
      <c r="BY77" s="4" t="str">
        <f t="shared" si="38"/>
        <v>OK</v>
      </c>
      <c r="DJ77" s="7"/>
      <c r="DK77" s="7"/>
      <c r="DL77" s="7"/>
      <c r="DM77" s="7"/>
      <c r="DN77" s="7"/>
      <c r="DO77" s="83"/>
      <c r="DP77" s="7"/>
      <c r="DQ77" s="7"/>
      <c r="DR77" s="7"/>
      <c r="DS77" s="7"/>
      <c r="EA77" s="56"/>
      <c r="EB77" s="56"/>
      <c r="EC77" s="4"/>
      <c r="ED77" s="44"/>
      <c r="EE77" s="4"/>
      <c r="EF77" s="5"/>
      <c r="EG77" s="44"/>
      <c r="EH77" s="4"/>
      <c r="EI77" s="53"/>
      <c r="EJ77" s="53"/>
      <c r="EL77" s="54"/>
      <c r="EM77" s="55"/>
      <c r="EN77" s="56"/>
      <c r="EO77" s="44"/>
      <c r="EP77" s="4"/>
      <c r="EQ77" s="56"/>
      <c r="ER77" s="56"/>
      <c r="ES77" s="44"/>
      <c r="ET77" s="4"/>
      <c r="EU77" s="56"/>
      <c r="EW77" s="4"/>
      <c r="EY77" s="4"/>
    </row>
    <row r="78" spans="8:155" ht="12.95" customHeight="1">
      <c r="H78" s="159" t="str">
        <f>"- Diện tích chịu nén cục bộ:"</f>
        <v>- Diện tích chịu nén cục bộ:</v>
      </c>
      <c r="I78" s="2"/>
      <c r="J78" s="2"/>
      <c r="K78" s="27"/>
      <c r="L78" s="135"/>
      <c r="M78" s="136"/>
      <c r="N78" s="2"/>
      <c r="O78" s="2"/>
      <c r="P78" s="2"/>
      <c r="Q78" s="27" t="s">
        <v>73</v>
      </c>
      <c r="R78" s="28">
        <f>R47*R48</f>
        <v>249200</v>
      </c>
      <c r="S78" s="120" t="s">
        <v>48</v>
      </c>
      <c r="T78" s="117"/>
      <c r="AA78" s="29" t="s">
        <v>197</v>
      </c>
      <c r="AB78" s="29" t="s">
        <v>322</v>
      </c>
      <c r="AC78" s="29" t="s">
        <v>320</v>
      </c>
      <c r="AD78" s="30">
        <v>0</v>
      </c>
      <c r="AE78" s="24">
        <v>674</v>
      </c>
      <c r="AF78" s="24">
        <v>350</v>
      </c>
      <c r="AG78" s="24">
        <v>8</v>
      </c>
      <c r="AH78" s="24">
        <v>12</v>
      </c>
      <c r="AI78" s="24">
        <v>650</v>
      </c>
      <c r="AJ78" s="7">
        <f t="shared" si="10"/>
        <v>704</v>
      </c>
      <c r="AK78" s="7">
        <f t="shared" si="11"/>
        <v>350</v>
      </c>
      <c r="AL78" s="7">
        <f t="shared" si="12"/>
        <v>22</v>
      </c>
      <c r="AM78" s="7">
        <f t="shared" si="13"/>
        <v>6</v>
      </c>
      <c r="AN78" s="7">
        <f t="shared" si="14"/>
        <v>24</v>
      </c>
      <c r="AO78" s="83" t="str" cm="1">
        <f t="array" ref="AO78">_xll.Dce_Name_SectI(AE78,AE78,AF78,AG78,AH78,"x","-",$V$14)</f>
        <v>674x350x8x12</v>
      </c>
      <c r="AP78" s="7" t="str">
        <f t="shared" si="15"/>
        <v>704x350x22-6M24</v>
      </c>
      <c r="AQ78" s="7"/>
      <c r="AR78" s="7"/>
      <c r="AS78" s="7"/>
      <c r="AT78" s="29" t="s">
        <v>293</v>
      </c>
      <c r="AU78" s="60">
        <v>-72.691210389122702</v>
      </c>
      <c r="AV78" s="60">
        <v>28.106160650295337</v>
      </c>
      <c r="AW78" s="25">
        <v>2.0397497822822564E-2</v>
      </c>
      <c r="AX78" s="25">
        <v>0</v>
      </c>
      <c r="AY78" s="25">
        <v>0</v>
      </c>
      <c r="AZ78" s="25">
        <v>0</v>
      </c>
      <c r="BA78" s="56">
        <f t="shared" si="16"/>
        <v>0</v>
      </c>
      <c r="BB78" s="56">
        <f t="shared" si="17"/>
        <v>0</v>
      </c>
      <c r="BC78" s="4">
        <f>HLOOKUP(AN78,Data!$BW$28:$CF$31,4,FALSE)</f>
        <v>353</v>
      </c>
      <c r="BD78" s="44">
        <f t="shared" si="18"/>
        <v>0</v>
      </c>
      <c r="BE78" s="4" t="str">
        <f t="shared" si="19"/>
        <v>OK</v>
      </c>
      <c r="BF78" s="5">
        <f t="shared" si="20"/>
        <v>3572.8</v>
      </c>
      <c r="BG78" s="44">
        <f t="shared" si="21"/>
        <v>2.0345726150112712E-2</v>
      </c>
      <c r="BH78" s="4" t="str">
        <f t="shared" si="22"/>
        <v>OK</v>
      </c>
      <c r="BI78" s="53" t="str">
        <f t="shared" si="23"/>
        <v>Y</v>
      </c>
      <c r="BJ78" s="53">
        <f t="shared" si="24"/>
        <v>215</v>
      </c>
      <c r="BK78" s="38">
        <f t="shared" si="25"/>
        <v>171</v>
      </c>
      <c r="BL78" s="54">
        <f>noisuy1chieu(BK78/BJ78,Data!$BW$39:$CG$39,Data!$BW$40:$CG$40)</f>
        <v>9.6581399440765381E-2</v>
      </c>
      <c r="BM78" s="55">
        <f t="shared" si="26"/>
        <v>1.317078349234886E-3</v>
      </c>
      <c r="BN78" s="56">
        <f t="shared" si="27"/>
        <v>4.5822375778310089</v>
      </c>
      <c r="BO78" s="44">
        <f t="shared" si="28"/>
        <v>0.20828352626504587</v>
      </c>
      <c r="BP78" s="4" t="str">
        <f t="shared" si="29"/>
        <v>OK</v>
      </c>
      <c r="BQ78" s="56">
        <f t="shared" si="30"/>
        <v>304.99199999999996</v>
      </c>
      <c r="BR78" s="56">
        <f t="shared" si="31"/>
        <v>28.106168051837436</v>
      </c>
      <c r="BS78" s="23">
        <f t="shared" si="32"/>
        <v>9.2153787810294832E-2</v>
      </c>
      <c r="BT78" s="4" t="str">
        <f t="shared" si="33"/>
        <v>OK</v>
      </c>
      <c r="BU78" s="56">
        <f t="shared" si="34"/>
        <v>36.345605194561351</v>
      </c>
      <c r="BV78" s="54">
        <f t="shared" si="35"/>
        <v>7.2622654603177308E-2</v>
      </c>
      <c r="BW78" s="4" t="str">
        <f t="shared" si="36"/>
        <v>OK</v>
      </c>
      <c r="BX78" s="54">
        <f t="shared" si="37"/>
        <v>2.9044899193780421E-2</v>
      </c>
      <c r="BY78" s="4" t="str">
        <f t="shared" si="38"/>
        <v>OK</v>
      </c>
      <c r="DJ78" s="7"/>
      <c r="DK78" s="7"/>
      <c r="DL78" s="7"/>
      <c r="DM78" s="7"/>
      <c r="DN78" s="7"/>
      <c r="DO78" s="83"/>
      <c r="DP78" s="7"/>
      <c r="DQ78" s="7"/>
      <c r="DR78" s="7"/>
      <c r="DS78" s="7"/>
      <c r="EA78" s="56"/>
      <c r="EB78" s="56"/>
      <c r="EC78" s="4"/>
      <c r="ED78" s="44"/>
      <c r="EE78" s="4"/>
      <c r="EF78" s="5"/>
      <c r="EG78" s="44"/>
      <c r="EH78" s="4"/>
      <c r="EI78" s="53"/>
      <c r="EJ78" s="53"/>
      <c r="EL78" s="54"/>
      <c r="EM78" s="55"/>
      <c r="EN78" s="56"/>
      <c r="EO78" s="44"/>
      <c r="EP78" s="4"/>
      <c r="EQ78" s="56"/>
      <c r="ER78" s="56"/>
      <c r="ES78" s="44"/>
      <c r="ET78" s="4"/>
      <c r="EU78" s="56"/>
      <c r="EW78" s="4"/>
      <c r="EY78" s="4"/>
    </row>
    <row r="79" spans="8:155" ht="12.95" customHeight="1">
      <c r="H79" s="159" t="str">
        <f>"- Tỷ số huy động cấu kiện:"</f>
        <v>- Tỷ số huy động cấu kiện:</v>
      </c>
      <c r="I79" s="2"/>
      <c r="J79" s="2"/>
      <c r="K79" s="27"/>
      <c r="L79" s="135"/>
      <c r="M79" s="136"/>
      <c r="N79" s="2"/>
      <c r="O79" s="2"/>
      <c r="P79" s="2"/>
      <c r="Q79" s="27" t="s">
        <v>76</v>
      </c>
      <c r="R79" s="111">
        <f>MAX(-M59,0)*1000/(P77*R77*R78)</f>
        <v>0</v>
      </c>
      <c r="S79" s="124" t="str">
        <f>IF(R79&lt;=1,"OK","Check")</f>
        <v>OK</v>
      </c>
      <c r="T79" s="117"/>
      <c r="AA79" s="29" t="s">
        <v>197</v>
      </c>
      <c r="AB79" s="29" t="s">
        <v>322</v>
      </c>
      <c r="AC79" s="29" t="s">
        <v>320</v>
      </c>
      <c r="AD79" s="30">
        <v>0</v>
      </c>
      <c r="AE79" s="24">
        <v>674</v>
      </c>
      <c r="AF79" s="24">
        <v>350</v>
      </c>
      <c r="AG79" s="24">
        <v>8</v>
      </c>
      <c r="AH79" s="24">
        <v>12</v>
      </c>
      <c r="AI79" s="24">
        <v>650</v>
      </c>
      <c r="AJ79" s="7">
        <f t="shared" si="10"/>
        <v>704</v>
      </c>
      <c r="AK79" s="7">
        <f t="shared" si="11"/>
        <v>350</v>
      </c>
      <c r="AL79" s="7">
        <f t="shared" si="12"/>
        <v>22</v>
      </c>
      <c r="AM79" s="7">
        <f t="shared" si="13"/>
        <v>6</v>
      </c>
      <c r="AN79" s="7">
        <f t="shared" si="14"/>
        <v>24</v>
      </c>
      <c r="AO79" s="83" t="str" cm="1">
        <f t="array" ref="AO79">_xll.Dce_Name_SectI(AE79,AE79,AF79,AG79,AH79,"x","-",$V$14)</f>
        <v>674x350x8x12</v>
      </c>
      <c r="AP79" s="7" t="str">
        <f t="shared" si="15"/>
        <v>704x350x22-6M24</v>
      </c>
      <c r="AQ79" s="7"/>
      <c r="AR79" s="7"/>
      <c r="AS79" s="7"/>
      <c r="AT79" s="29" t="s">
        <v>294</v>
      </c>
      <c r="AU79" s="60">
        <v>-64.076649135888175</v>
      </c>
      <c r="AV79" s="60">
        <v>22.90118662401721</v>
      </c>
      <c r="AW79" s="25">
        <v>0.11696217679374481</v>
      </c>
      <c r="AX79" s="25">
        <v>0</v>
      </c>
      <c r="AY79" s="25">
        <v>0</v>
      </c>
      <c r="AZ79" s="25">
        <v>0</v>
      </c>
      <c r="BA79" s="56">
        <f t="shared" si="16"/>
        <v>0</v>
      </c>
      <c r="BB79" s="56">
        <f t="shared" si="17"/>
        <v>0</v>
      </c>
      <c r="BC79" s="4">
        <f>HLOOKUP(AN79,Data!$BW$28:$CF$31,4,FALSE)</f>
        <v>353</v>
      </c>
      <c r="BD79" s="44">
        <f t="shared" si="18"/>
        <v>0</v>
      </c>
      <c r="BE79" s="4" t="str">
        <f t="shared" si="19"/>
        <v>OK</v>
      </c>
      <c r="BF79" s="5">
        <f t="shared" si="20"/>
        <v>3572.8</v>
      </c>
      <c r="BG79" s="44">
        <f t="shared" si="21"/>
        <v>1.7934574881294272E-2</v>
      </c>
      <c r="BH79" s="4" t="str">
        <f t="shared" si="22"/>
        <v>OK</v>
      </c>
      <c r="BI79" s="53" t="str">
        <f t="shared" si="23"/>
        <v>Y</v>
      </c>
      <c r="BJ79" s="53">
        <f t="shared" si="24"/>
        <v>215</v>
      </c>
      <c r="BK79" s="38">
        <f t="shared" si="25"/>
        <v>171</v>
      </c>
      <c r="BL79" s="54">
        <f>noisuy1chieu(BK79/BJ79,Data!$BW$39:$CG$39,Data!$BW$40:$CG$40)</f>
        <v>9.6581399440765381E-2</v>
      </c>
      <c r="BM79" s="55">
        <f t="shared" si="26"/>
        <v>1.1609927364894593E-3</v>
      </c>
      <c r="BN79" s="56">
        <f t="shared" si="27"/>
        <v>4.3021599060330544</v>
      </c>
      <c r="BO79" s="44">
        <f t="shared" si="28"/>
        <v>0.19555272300150248</v>
      </c>
      <c r="BP79" s="4" t="str">
        <f t="shared" si="29"/>
        <v>OK</v>
      </c>
      <c r="BQ79" s="56">
        <f t="shared" si="30"/>
        <v>304.99199999999996</v>
      </c>
      <c r="BR79" s="56">
        <f t="shared" si="31"/>
        <v>22.901485299841692</v>
      </c>
      <c r="BS79" s="23">
        <f t="shared" si="32"/>
        <v>7.5088806591129265E-2</v>
      </c>
      <c r="BT79" s="4" t="str">
        <f t="shared" si="33"/>
        <v>OK</v>
      </c>
      <c r="BU79" s="56">
        <f t="shared" si="34"/>
        <v>32.038324567944088</v>
      </c>
      <c r="BV79" s="54">
        <f t="shared" si="35"/>
        <v>6.4016217826260199E-2</v>
      </c>
      <c r="BW79" s="4" t="str">
        <f t="shared" si="36"/>
        <v>OK</v>
      </c>
      <c r="BX79" s="54">
        <f t="shared" si="37"/>
        <v>2.3666382791668418E-2</v>
      </c>
      <c r="BY79" s="4" t="str">
        <f t="shared" si="38"/>
        <v>OK</v>
      </c>
      <c r="DJ79" s="7"/>
      <c r="DK79" s="7"/>
      <c r="DL79" s="7"/>
      <c r="DM79" s="7"/>
      <c r="DN79" s="7"/>
      <c r="DO79" s="83"/>
      <c r="DP79" s="7"/>
      <c r="DQ79" s="7"/>
      <c r="DR79" s="7"/>
      <c r="DS79" s="7"/>
      <c r="EA79" s="56"/>
      <c r="EB79" s="56"/>
      <c r="EC79" s="4"/>
      <c r="ED79" s="44"/>
      <c r="EE79" s="4"/>
      <c r="EF79" s="5"/>
      <c r="EG79" s="44"/>
      <c r="EH79" s="4"/>
      <c r="EI79" s="53"/>
      <c r="EJ79" s="53"/>
      <c r="EL79" s="54"/>
      <c r="EM79" s="55"/>
      <c r="EN79" s="56"/>
      <c r="EO79" s="44"/>
      <c r="EP79" s="4"/>
      <c r="EQ79" s="56"/>
      <c r="ER79" s="56"/>
      <c r="ET79" s="4"/>
      <c r="EU79" s="56"/>
      <c r="EW79" s="4"/>
      <c r="EY79" s="4"/>
    </row>
    <row r="80" spans="8:155" ht="12.95" customHeight="1">
      <c r="H80" s="158" t="s">
        <v>134</v>
      </c>
      <c r="I80" s="2"/>
      <c r="J80" s="2"/>
      <c r="K80" s="27"/>
      <c r="L80" s="135"/>
      <c r="M80" s="136"/>
      <c r="N80" s="2"/>
      <c r="O80" s="2"/>
      <c r="P80" s="2"/>
      <c r="Q80" s="2"/>
      <c r="R80" s="105"/>
      <c r="S80" s="120"/>
      <c r="T80" s="117"/>
      <c r="AA80" s="29" t="s">
        <v>197</v>
      </c>
      <c r="AB80" s="29" t="s">
        <v>322</v>
      </c>
      <c r="AC80" s="29" t="s">
        <v>320</v>
      </c>
      <c r="AD80" s="30">
        <v>0</v>
      </c>
      <c r="AE80" s="24">
        <v>674</v>
      </c>
      <c r="AF80" s="24">
        <v>350</v>
      </c>
      <c r="AG80" s="24">
        <v>8</v>
      </c>
      <c r="AH80" s="24">
        <v>12</v>
      </c>
      <c r="AI80" s="24">
        <v>650</v>
      </c>
      <c r="AJ80" s="7">
        <f t="shared" si="10"/>
        <v>704</v>
      </c>
      <c r="AK80" s="7">
        <f t="shared" si="11"/>
        <v>350</v>
      </c>
      <c r="AL80" s="7">
        <f t="shared" si="12"/>
        <v>22</v>
      </c>
      <c r="AM80" s="7">
        <f t="shared" si="13"/>
        <v>6</v>
      </c>
      <c r="AN80" s="7">
        <f t="shared" si="14"/>
        <v>24</v>
      </c>
      <c r="AO80" s="83" t="str" cm="1">
        <f t="array" ref="AO80">_xll.Dce_Name_SectI(AE80,AE80,AF80,AG80,AH80,"x","-",$V$14)</f>
        <v>674x350x8x12</v>
      </c>
      <c r="AP80" s="7" t="str">
        <f t="shared" si="15"/>
        <v>704x350x22-6M24</v>
      </c>
      <c r="AQ80" s="7"/>
      <c r="AR80" s="7"/>
      <c r="AS80" s="7"/>
      <c r="AT80" s="29" t="s">
        <v>295</v>
      </c>
      <c r="AU80" s="60">
        <v>-75.053547627937306</v>
      </c>
      <c r="AV80" s="60">
        <v>5.3674028433946432</v>
      </c>
      <c r="AW80" s="25">
        <v>6.3741295670233233E-2</v>
      </c>
      <c r="AX80" s="25">
        <v>0</v>
      </c>
      <c r="AY80" s="25">
        <v>0</v>
      </c>
      <c r="AZ80" s="25">
        <v>0</v>
      </c>
      <c r="BA80" s="56">
        <f t="shared" si="16"/>
        <v>0</v>
      </c>
      <c r="BB80" s="56">
        <f t="shared" si="17"/>
        <v>0</v>
      </c>
      <c r="BC80" s="4">
        <f>HLOOKUP(AN80,Data!$BW$28:$CF$31,4,FALSE)</f>
        <v>353</v>
      </c>
      <c r="BD80" s="44">
        <f t="shared" si="18"/>
        <v>0</v>
      </c>
      <c r="BE80" s="4" t="str">
        <f t="shared" si="19"/>
        <v>OK</v>
      </c>
      <c r="BF80" s="5">
        <f t="shared" si="20"/>
        <v>3572.8</v>
      </c>
      <c r="BG80" s="44">
        <f t="shared" si="21"/>
        <v>2.1006926675978869E-2</v>
      </c>
      <c r="BH80" s="4" t="str">
        <f t="shared" si="22"/>
        <v>OK</v>
      </c>
      <c r="BI80" s="53" t="str">
        <f t="shared" si="23"/>
        <v>Y</v>
      </c>
      <c r="BJ80" s="53">
        <f t="shared" si="24"/>
        <v>215</v>
      </c>
      <c r="BK80" s="38">
        <f t="shared" si="25"/>
        <v>171</v>
      </c>
      <c r="BL80" s="54">
        <f>noisuy1chieu(BK80/BJ80,Data!$BW$39:$CG$39,Data!$BW$40:$CG$40)</f>
        <v>9.6581399440765381E-2</v>
      </c>
      <c r="BM80" s="55">
        <f t="shared" si="26"/>
        <v>1.3598810927052246E-3</v>
      </c>
      <c r="BN80" s="56">
        <f t="shared" si="27"/>
        <v>4.6560996334646836</v>
      </c>
      <c r="BO80" s="44">
        <f t="shared" si="28"/>
        <v>0.21164089243021289</v>
      </c>
      <c r="BP80" s="4" t="str">
        <f t="shared" si="29"/>
        <v>OK</v>
      </c>
      <c r="BQ80" s="56">
        <f t="shared" si="30"/>
        <v>304.99199999999996</v>
      </c>
      <c r="BR80" s="56">
        <f t="shared" si="31"/>
        <v>5.3677813141049828</v>
      </c>
      <c r="BS80" s="23">
        <f t="shared" si="32"/>
        <v>1.7599744629711544E-2</v>
      </c>
      <c r="BT80" s="4" t="str">
        <f t="shared" si="33"/>
        <v>OK</v>
      </c>
      <c r="BU80" s="56">
        <f t="shared" si="34"/>
        <v>37.526773813968653</v>
      </c>
      <c r="BV80" s="54">
        <f t="shared" si="35"/>
        <v>7.4982763898816834E-2</v>
      </c>
      <c r="BW80" s="4" t="str">
        <f t="shared" si="36"/>
        <v>OK</v>
      </c>
      <c r="BX80" s="54">
        <f t="shared" si="37"/>
        <v>5.5470623699001567E-3</v>
      </c>
      <c r="BY80" s="4" t="str">
        <f t="shared" si="38"/>
        <v>OK</v>
      </c>
      <c r="DJ80" s="7"/>
      <c r="DK80" s="7"/>
      <c r="DL80" s="7"/>
      <c r="DM80" s="7"/>
      <c r="DN80" s="7"/>
      <c r="DO80" s="83"/>
      <c r="DP80" s="7"/>
      <c r="DQ80" s="7"/>
      <c r="DR80" s="7"/>
      <c r="DS80" s="7"/>
      <c r="EA80" s="56"/>
      <c r="EB80" s="56"/>
      <c r="EC80" s="4"/>
      <c r="ED80" s="44"/>
      <c r="EE80" s="4"/>
      <c r="EF80" s="5"/>
      <c r="EG80" s="44"/>
      <c r="EH80" s="4"/>
      <c r="EI80" s="53"/>
      <c r="EJ80" s="53"/>
      <c r="EL80" s="54"/>
      <c r="EM80" s="55"/>
      <c r="EN80" s="56"/>
      <c r="EO80" s="44"/>
      <c r="EP80" s="4"/>
      <c r="EQ80" s="56"/>
      <c r="ER80" s="56"/>
      <c r="ET80" s="4"/>
      <c r="EU80" s="56"/>
      <c r="EW80" s="4"/>
      <c r="EY80" s="4"/>
    </row>
    <row r="81" spans="8:155" ht="12.95" customHeight="1">
      <c r="H81" s="159"/>
      <c r="I81" s="2"/>
      <c r="J81" s="2"/>
      <c r="K81" s="27"/>
      <c r="L81" s="135"/>
      <c r="M81" s="136"/>
      <c r="N81" s="2"/>
      <c r="O81" s="2"/>
      <c r="P81" s="2"/>
      <c r="Q81" s="2"/>
      <c r="R81" s="2"/>
      <c r="S81" s="120"/>
      <c r="T81" s="117"/>
      <c r="AA81" s="29" t="s">
        <v>197</v>
      </c>
      <c r="AB81" s="29" t="s">
        <v>322</v>
      </c>
      <c r="AC81" s="29" t="s">
        <v>320</v>
      </c>
      <c r="AD81" s="30">
        <v>0</v>
      </c>
      <c r="AE81" s="24">
        <v>674</v>
      </c>
      <c r="AF81" s="24">
        <v>350</v>
      </c>
      <c r="AG81" s="24">
        <v>8</v>
      </c>
      <c r="AH81" s="24">
        <v>12</v>
      </c>
      <c r="AI81" s="24">
        <v>650</v>
      </c>
      <c r="AJ81" s="7">
        <f t="shared" si="10"/>
        <v>704</v>
      </c>
      <c r="AK81" s="7">
        <f t="shared" si="11"/>
        <v>350</v>
      </c>
      <c r="AL81" s="7">
        <f t="shared" si="12"/>
        <v>22</v>
      </c>
      <c r="AM81" s="7">
        <f t="shared" si="13"/>
        <v>6</v>
      </c>
      <c r="AN81" s="7">
        <f t="shared" si="14"/>
        <v>24</v>
      </c>
      <c r="AO81" s="83" t="str" cm="1">
        <f t="array" ref="AO81">_xll.Dce_Name_SectI(AE81,AE81,AF81,AG81,AH81,"x","-",$V$14)</f>
        <v>674x350x8x12</v>
      </c>
      <c r="AP81" s="7" t="str">
        <f t="shared" si="15"/>
        <v>704x350x22-6M24</v>
      </c>
      <c r="AQ81" s="7"/>
      <c r="AR81" s="7"/>
      <c r="AS81" s="7"/>
      <c r="AT81" s="29" t="s">
        <v>296</v>
      </c>
      <c r="AU81" s="60">
        <v>-25.894542499414754</v>
      </c>
      <c r="AV81" s="60">
        <v>0.18693567728207877</v>
      </c>
      <c r="AW81" s="25">
        <v>0.11171404142279828</v>
      </c>
      <c r="AX81" s="25">
        <v>0</v>
      </c>
      <c r="AY81" s="25">
        <v>0</v>
      </c>
      <c r="AZ81" s="25">
        <v>0</v>
      </c>
      <c r="BA81" s="56">
        <f t="shared" si="16"/>
        <v>0</v>
      </c>
      <c r="BB81" s="56">
        <f t="shared" si="17"/>
        <v>0</v>
      </c>
      <c r="BC81" s="4">
        <f>HLOOKUP(AN81,Data!$BW$28:$CF$31,4,FALSE)</f>
        <v>353</v>
      </c>
      <c r="BD81" s="44">
        <f t="shared" si="18"/>
        <v>0</v>
      </c>
      <c r="BE81" s="4" t="str">
        <f t="shared" si="19"/>
        <v>OK</v>
      </c>
      <c r="BF81" s="5">
        <f t="shared" si="20"/>
        <v>3572.8</v>
      </c>
      <c r="BG81" s="44">
        <f t="shared" si="21"/>
        <v>7.247688787341792E-3</v>
      </c>
      <c r="BH81" s="4" t="str">
        <f t="shared" si="22"/>
        <v>OK</v>
      </c>
      <c r="BI81" s="53" t="str">
        <f t="shared" si="23"/>
        <v>Y</v>
      </c>
      <c r="BJ81" s="53">
        <f t="shared" si="24"/>
        <v>215</v>
      </c>
      <c r="BK81" s="38">
        <f t="shared" si="25"/>
        <v>171</v>
      </c>
      <c r="BL81" s="54">
        <f>noisuy1chieu(BK81/BJ81,Data!$BW$39:$CG$39,Data!$BW$40:$CG$40)</f>
        <v>9.6581399440765381E-2</v>
      </c>
      <c r="BM81" s="55">
        <f t="shared" si="26"/>
        <v>4.6917833816157193E-4</v>
      </c>
      <c r="BN81" s="56">
        <f t="shared" si="27"/>
        <v>2.7348957322618173</v>
      </c>
      <c r="BO81" s="44">
        <f t="shared" si="28"/>
        <v>0.12431344237553715</v>
      </c>
      <c r="BP81" s="4" t="str">
        <f t="shared" si="29"/>
        <v>OK</v>
      </c>
      <c r="BQ81" s="56">
        <f t="shared" si="30"/>
        <v>304.99199999999996</v>
      </c>
      <c r="BR81" s="56">
        <f t="shared" si="31"/>
        <v>0.21777275883802408</v>
      </c>
      <c r="BS81" s="23">
        <f t="shared" si="32"/>
        <v>7.1402777396792079E-4</v>
      </c>
      <c r="BT81" s="4" t="str">
        <f t="shared" si="33"/>
        <v>OK</v>
      </c>
      <c r="BU81" s="56">
        <f t="shared" si="34"/>
        <v>12.947271249707377</v>
      </c>
      <c r="BV81" s="54">
        <f t="shared" si="35"/>
        <v>2.5870121105091549E-2</v>
      </c>
      <c r="BW81" s="4" t="str">
        <f t="shared" si="36"/>
        <v>OK</v>
      </c>
      <c r="BX81" s="54">
        <f t="shared" si="37"/>
        <v>2.250462537595322E-4</v>
      </c>
      <c r="BY81" s="4" t="str">
        <f t="shared" si="38"/>
        <v>OK</v>
      </c>
      <c r="DJ81" s="7"/>
      <c r="DK81" s="7"/>
      <c r="DL81" s="7"/>
      <c r="DM81" s="7"/>
      <c r="DN81" s="7"/>
      <c r="DO81" s="83"/>
      <c r="DP81" s="7"/>
      <c r="DQ81" s="7"/>
      <c r="DR81" s="7"/>
      <c r="DS81" s="7"/>
      <c r="EA81" s="56"/>
      <c r="EB81" s="56"/>
      <c r="EC81" s="4"/>
      <c r="ED81" s="44"/>
      <c r="EE81" s="4"/>
      <c r="EF81" s="5"/>
      <c r="EG81" s="44"/>
      <c r="EH81" s="4"/>
      <c r="EI81" s="53"/>
      <c r="EJ81" s="53"/>
      <c r="EL81" s="54"/>
      <c r="EM81" s="55"/>
      <c r="EN81" s="56"/>
      <c r="EO81" s="44"/>
      <c r="EP81" s="4"/>
      <c r="EQ81" s="56"/>
      <c r="ER81" s="56"/>
      <c r="ET81" s="4"/>
      <c r="EU81" s="56"/>
      <c r="EW81" s="4"/>
      <c r="EY81" s="4"/>
    </row>
    <row r="82" spans="8:155" ht="12.95" customHeight="1">
      <c r="H82" s="159"/>
      <c r="I82" s="2"/>
      <c r="J82" s="2"/>
      <c r="K82" s="99" t="s">
        <v>81</v>
      </c>
      <c r="L82" s="99" t="s">
        <v>126</v>
      </c>
      <c r="M82" s="99" t="s">
        <v>127</v>
      </c>
      <c r="N82" s="116" t="s">
        <v>125</v>
      </c>
      <c r="O82" s="98"/>
      <c r="P82" s="2"/>
      <c r="Q82" s="2"/>
      <c r="R82" s="2"/>
      <c r="S82" s="120"/>
      <c r="T82" s="117"/>
      <c r="AA82" s="29" t="s">
        <v>197</v>
      </c>
      <c r="AB82" s="29" t="s">
        <v>322</v>
      </c>
      <c r="AC82" s="29" t="s">
        <v>320</v>
      </c>
      <c r="AD82" s="30">
        <v>0</v>
      </c>
      <c r="AE82" s="24">
        <v>674</v>
      </c>
      <c r="AF82" s="24">
        <v>350</v>
      </c>
      <c r="AG82" s="24">
        <v>8</v>
      </c>
      <c r="AH82" s="24">
        <v>12</v>
      </c>
      <c r="AI82" s="24">
        <v>650</v>
      </c>
      <c r="AJ82" s="7">
        <f t="shared" si="10"/>
        <v>704</v>
      </c>
      <c r="AK82" s="7">
        <f t="shared" si="11"/>
        <v>350</v>
      </c>
      <c r="AL82" s="7">
        <f t="shared" si="12"/>
        <v>22</v>
      </c>
      <c r="AM82" s="7">
        <f t="shared" si="13"/>
        <v>6</v>
      </c>
      <c r="AN82" s="7">
        <f t="shared" si="14"/>
        <v>24</v>
      </c>
      <c r="AO82" s="83" t="str" cm="1">
        <f t="array" ref="AO82">_xll.Dce_Name_SectI(AE82,AE82,AF82,AG82,AH82,"x","-",$V$14)</f>
        <v>674x350x8x12</v>
      </c>
      <c r="AP82" s="7" t="str">
        <f t="shared" si="15"/>
        <v>704x350x22-6M24</v>
      </c>
      <c r="AQ82" s="7"/>
      <c r="AR82" s="7"/>
      <c r="AS82" s="7"/>
      <c r="AT82" s="29" t="s">
        <v>297</v>
      </c>
      <c r="AU82" s="60">
        <v>-37.55278979631354</v>
      </c>
      <c r="AV82" s="60">
        <v>0.18697804931475581</v>
      </c>
      <c r="AW82" s="25">
        <v>5.7903449064811569E-2</v>
      </c>
      <c r="AX82" s="25">
        <v>0</v>
      </c>
      <c r="AY82" s="25">
        <v>0</v>
      </c>
      <c r="AZ82" s="25">
        <v>0</v>
      </c>
      <c r="BA82" s="56">
        <f t="shared" si="16"/>
        <v>0</v>
      </c>
      <c r="BB82" s="56">
        <f t="shared" si="17"/>
        <v>0</v>
      </c>
      <c r="BC82" s="4">
        <f>HLOOKUP(AN82,Data!$BW$28:$CF$31,4,FALSE)</f>
        <v>353</v>
      </c>
      <c r="BD82" s="44">
        <f t="shared" si="18"/>
        <v>0</v>
      </c>
      <c r="BE82" s="4" t="str">
        <f t="shared" si="19"/>
        <v>OK</v>
      </c>
      <c r="BF82" s="5">
        <f t="shared" si="20"/>
        <v>3572.8</v>
      </c>
      <c r="BG82" s="44">
        <f t="shared" si="21"/>
        <v>1.0510745016881309E-2</v>
      </c>
      <c r="BH82" s="4" t="str">
        <f t="shared" si="22"/>
        <v>OK</v>
      </c>
      <c r="BI82" s="53" t="str">
        <f t="shared" si="23"/>
        <v>Y</v>
      </c>
      <c r="BJ82" s="53">
        <f t="shared" si="24"/>
        <v>215</v>
      </c>
      <c r="BK82" s="38">
        <f t="shared" si="25"/>
        <v>171</v>
      </c>
      <c r="BL82" s="54">
        <f>noisuy1chieu(BK82/BJ82,Data!$BW$39:$CG$39,Data!$BW$40:$CG$40)</f>
        <v>9.6581399440765381E-2</v>
      </c>
      <c r="BM82" s="55">
        <f t="shared" si="26"/>
        <v>6.8041192503646021E-4</v>
      </c>
      <c r="BN82" s="56">
        <f t="shared" si="27"/>
        <v>3.2935006651002867</v>
      </c>
      <c r="BO82" s="44">
        <f t="shared" si="28"/>
        <v>0.14970457568637666</v>
      </c>
      <c r="BP82" s="4" t="str">
        <f t="shared" si="29"/>
        <v>OK</v>
      </c>
      <c r="BQ82" s="56">
        <f t="shared" si="30"/>
        <v>304.99199999999996</v>
      </c>
      <c r="BR82" s="56">
        <f t="shared" si="31"/>
        <v>0.19573860206702326</v>
      </c>
      <c r="BS82" s="23">
        <f t="shared" si="32"/>
        <v>6.4178274206216327E-4</v>
      </c>
      <c r="BT82" s="4" t="str">
        <f t="shared" si="33"/>
        <v>OK</v>
      </c>
      <c r="BU82" s="56">
        <f t="shared" si="34"/>
        <v>18.77639489815677</v>
      </c>
      <c r="BV82" s="54">
        <f t="shared" si="35"/>
        <v>3.7517373395827884E-2</v>
      </c>
      <c r="BW82" s="4" t="str">
        <f t="shared" si="36"/>
        <v>OK</v>
      </c>
      <c r="BX82" s="54">
        <f t="shared" si="37"/>
        <v>2.0227616781066395E-4</v>
      </c>
      <c r="BY82" s="4" t="str">
        <f t="shared" si="38"/>
        <v>OK</v>
      </c>
      <c r="DJ82" s="7"/>
      <c r="DK82" s="7"/>
      <c r="DL82" s="7"/>
      <c r="DM82" s="7"/>
      <c r="DN82" s="7"/>
      <c r="DO82" s="83"/>
      <c r="DP82" s="7"/>
      <c r="DQ82" s="7"/>
      <c r="DR82" s="7"/>
      <c r="DS82" s="7"/>
      <c r="EA82" s="56"/>
      <c r="EB82" s="56"/>
      <c r="EC82" s="4"/>
      <c r="ED82" s="44"/>
      <c r="EE82" s="4"/>
      <c r="EF82" s="5"/>
      <c r="EG82" s="44"/>
      <c r="EH82" s="4"/>
      <c r="EI82" s="53"/>
      <c r="EJ82" s="53"/>
      <c r="EL82" s="54"/>
      <c r="EM82" s="55"/>
      <c r="EN82" s="56"/>
      <c r="EO82" s="44"/>
      <c r="EP82" s="4"/>
      <c r="EQ82" s="56"/>
      <c r="ER82" s="56"/>
      <c r="ET82" s="4"/>
      <c r="EU82" s="56"/>
      <c r="EW82" s="4"/>
      <c r="EY82" s="4"/>
    </row>
    <row r="83" spans="8:155" ht="12.95" customHeight="1">
      <c r="H83" s="159"/>
      <c r="I83" s="2"/>
      <c r="J83" s="2"/>
      <c r="K83" s="101" t="s">
        <v>82</v>
      </c>
      <c r="L83" s="112" cm="1">
        <f t="array" ref="L83">BPThkd1(R41-R44,IF(R51&gt;0,"Y","N"),R46,R51)</f>
        <v>220.33332824707031</v>
      </c>
      <c r="M83" s="101">
        <f>R52</f>
        <v>169</v>
      </c>
      <c r="N83" s="113">
        <f>noisuy1chieu(M83/L83,Data!$BW$39:$CG$39,Data!$BW$40:$CG$40)</f>
        <v>9.4031773507595062E-2</v>
      </c>
      <c r="O83" s="98"/>
      <c r="P83" s="2"/>
      <c r="Q83" s="2"/>
      <c r="R83" s="2"/>
      <c r="S83" s="120"/>
      <c r="T83" s="117"/>
      <c r="AA83" s="29" t="s">
        <v>197</v>
      </c>
      <c r="AB83" s="29" t="s">
        <v>322</v>
      </c>
      <c r="AC83" s="29" t="s">
        <v>320</v>
      </c>
      <c r="AD83" s="30">
        <v>0</v>
      </c>
      <c r="AE83" s="24">
        <v>674</v>
      </c>
      <c r="AF83" s="24">
        <v>350</v>
      </c>
      <c r="AG83" s="24">
        <v>8</v>
      </c>
      <c r="AH83" s="24">
        <v>12</v>
      </c>
      <c r="AI83" s="24">
        <v>650</v>
      </c>
      <c r="AJ83" s="7">
        <f t="shared" si="10"/>
        <v>704</v>
      </c>
      <c r="AK83" s="7">
        <f t="shared" si="11"/>
        <v>350</v>
      </c>
      <c r="AL83" s="7">
        <f t="shared" si="12"/>
        <v>22</v>
      </c>
      <c r="AM83" s="7">
        <f t="shared" si="13"/>
        <v>6</v>
      </c>
      <c r="AN83" s="7">
        <f t="shared" si="14"/>
        <v>24</v>
      </c>
      <c r="AO83" s="83" t="str" cm="1">
        <f t="array" ref="AO83">_xll.Dce_Name_SectI(AE83,AE83,AF83,AG83,AH83,"x","-",$V$14)</f>
        <v>674x350x8x12</v>
      </c>
      <c r="AP83" s="7" t="str">
        <f t="shared" si="15"/>
        <v>704x350x22-6M24</v>
      </c>
      <c r="AQ83" s="7"/>
      <c r="AR83" s="7"/>
      <c r="AS83" s="7"/>
      <c r="AT83" s="29" t="s">
        <v>298</v>
      </c>
      <c r="AU83" s="60">
        <v>-91.994169296033789</v>
      </c>
      <c r="AV83" s="60">
        <v>0.18702061022333222</v>
      </c>
      <c r="AW83" s="25">
        <v>0.15847248280812401</v>
      </c>
      <c r="AX83" s="25">
        <v>0</v>
      </c>
      <c r="AY83" s="25">
        <v>0</v>
      </c>
      <c r="AZ83" s="25">
        <v>0</v>
      </c>
      <c r="BA83" s="56">
        <f t="shared" si="16"/>
        <v>0</v>
      </c>
      <c r="BB83" s="56">
        <f t="shared" si="17"/>
        <v>0</v>
      </c>
      <c r="BC83" s="4">
        <f>HLOOKUP(AN83,Data!$BW$28:$CF$31,4,FALSE)</f>
        <v>353</v>
      </c>
      <c r="BD83" s="44">
        <f t="shared" si="18"/>
        <v>0</v>
      </c>
      <c r="BE83" s="4" t="str">
        <f t="shared" si="19"/>
        <v>OK</v>
      </c>
      <c r="BF83" s="5">
        <f t="shared" si="20"/>
        <v>3572.8</v>
      </c>
      <c r="BG83" s="44">
        <f t="shared" si="21"/>
        <v>2.5748479986574615E-2</v>
      </c>
      <c r="BH83" s="4" t="str">
        <f t="shared" si="22"/>
        <v>OK</v>
      </c>
      <c r="BI83" s="53" t="str">
        <f t="shared" si="23"/>
        <v>Y</v>
      </c>
      <c r="BJ83" s="53">
        <f t="shared" si="24"/>
        <v>215</v>
      </c>
      <c r="BK83" s="38">
        <f t="shared" si="25"/>
        <v>171</v>
      </c>
      <c r="BL83" s="54">
        <f>noisuy1chieu(BK83/BJ83,Data!$BW$39:$CG$39,Data!$BW$40:$CG$40)</f>
        <v>9.6581399440765381E-2</v>
      </c>
      <c r="BM83" s="55">
        <f t="shared" si="26"/>
        <v>1.6668250258463899E-3</v>
      </c>
      <c r="BN83" s="56">
        <f t="shared" si="27"/>
        <v>5.1548591518888287</v>
      </c>
      <c r="BO83" s="44">
        <f t="shared" si="28"/>
        <v>0.23431177963131039</v>
      </c>
      <c r="BP83" s="4" t="str">
        <f t="shared" si="29"/>
        <v>OK</v>
      </c>
      <c r="BQ83" s="56">
        <f t="shared" si="30"/>
        <v>304.99199999999996</v>
      </c>
      <c r="BR83" s="56">
        <f t="shared" si="31"/>
        <v>0.24513309946981601</v>
      </c>
      <c r="BS83" s="23">
        <f t="shared" si="32"/>
        <v>8.0373616183314984E-4</v>
      </c>
      <c r="BT83" s="4" t="str">
        <f t="shared" si="33"/>
        <v>OK</v>
      </c>
      <c r="BU83" s="56">
        <f t="shared" si="34"/>
        <v>45.997084648016894</v>
      </c>
      <c r="BV83" s="54">
        <f t="shared" si="35"/>
        <v>9.1907408702218904E-2</v>
      </c>
      <c r="BW83" s="4" t="str">
        <f t="shared" si="36"/>
        <v>OK</v>
      </c>
      <c r="BX83" s="54">
        <f t="shared" si="37"/>
        <v>2.5332041529205527E-4</v>
      </c>
      <c r="BY83" s="4" t="str">
        <f t="shared" si="38"/>
        <v>OK</v>
      </c>
      <c r="DJ83" s="7"/>
      <c r="DK83" s="7"/>
      <c r="DL83" s="7"/>
      <c r="DM83" s="7"/>
      <c r="DN83" s="7"/>
      <c r="DO83" s="83"/>
      <c r="DP83" s="7"/>
      <c r="DQ83" s="7"/>
      <c r="DR83" s="7"/>
      <c r="DS83" s="7"/>
      <c r="EA83" s="56"/>
      <c r="EB83" s="56"/>
      <c r="EC83" s="4"/>
      <c r="ED83" s="44"/>
      <c r="EE83" s="4"/>
      <c r="EF83" s="5"/>
      <c r="EG83" s="44"/>
      <c r="EH83" s="4"/>
      <c r="EI83" s="53"/>
      <c r="EJ83" s="53"/>
      <c r="EL83" s="54"/>
      <c r="EM83" s="55"/>
      <c r="EN83" s="56"/>
      <c r="EO83" s="44"/>
      <c r="EP83" s="4"/>
      <c r="EQ83" s="56"/>
      <c r="ER83" s="56"/>
      <c r="ET83" s="4"/>
      <c r="EU83" s="56"/>
      <c r="EW83" s="4"/>
      <c r="EY83" s="4"/>
    </row>
    <row r="84" spans="8:155" ht="12.95" customHeight="1">
      <c r="H84" s="159"/>
      <c r="I84" s="2"/>
      <c r="J84" s="2"/>
      <c r="K84" s="105" t="s">
        <v>129</v>
      </c>
      <c r="L84" s="105"/>
      <c r="M84" s="105"/>
      <c r="N84" s="105"/>
      <c r="O84" s="2"/>
      <c r="P84" s="2"/>
      <c r="Q84" s="27" t="s">
        <v>130</v>
      </c>
      <c r="R84" s="145">
        <f>N83*R76*L83^2/1000</f>
        <v>0</v>
      </c>
      <c r="S84" s="120" t="s">
        <v>349</v>
      </c>
      <c r="AA84" s="29" t="s">
        <v>197</v>
      </c>
      <c r="AB84" s="29" t="s">
        <v>322</v>
      </c>
      <c r="AC84" s="29" t="s">
        <v>320</v>
      </c>
      <c r="AD84" s="30">
        <v>0</v>
      </c>
      <c r="AE84" s="24">
        <v>674</v>
      </c>
      <c r="AF84" s="24">
        <v>350</v>
      </c>
      <c r="AG84" s="24">
        <v>8</v>
      </c>
      <c r="AH84" s="24">
        <v>12</v>
      </c>
      <c r="AI84" s="24">
        <v>650</v>
      </c>
      <c r="AJ84" s="7">
        <f t="shared" si="10"/>
        <v>704</v>
      </c>
      <c r="AK84" s="7">
        <f t="shared" si="11"/>
        <v>350</v>
      </c>
      <c r="AL84" s="7">
        <f t="shared" si="12"/>
        <v>22</v>
      </c>
      <c r="AM84" s="7">
        <f t="shared" si="13"/>
        <v>6</v>
      </c>
      <c r="AN84" s="7">
        <f t="shared" si="14"/>
        <v>24</v>
      </c>
      <c r="AO84" s="83" t="str" cm="1">
        <f t="array" ref="AO84">_xll.Dce_Name_SectI(AE84,AE84,AF84,AG84,AH84,"x","-",$V$14)</f>
        <v>674x350x8x12</v>
      </c>
      <c r="AP84" s="7" t="str">
        <f t="shared" si="15"/>
        <v>704x350x22-6M24</v>
      </c>
      <c r="AQ84" s="7"/>
      <c r="AR84" s="7"/>
      <c r="AS84" s="7"/>
      <c r="AT84" s="29" t="s">
        <v>299</v>
      </c>
      <c r="AU84" s="60">
        <v>-104.18539056940999</v>
      </c>
      <c r="AV84" s="60">
        <v>0.18697809984678931</v>
      </c>
      <c r="AW84" s="25">
        <v>0.19762203570472156</v>
      </c>
      <c r="AX84" s="25">
        <v>0</v>
      </c>
      <c r="AY84" s="25">
        <v>0</v>
      </c>
      <c r="AZ84" s="25">
        <v>0</v>
      </c>
      <c r="BA84" s="56">
        <f t="shared" si="16"/>
        <v>0</v>
      </c>
      <c r="BB84" s="56">
        <f t="shared" si="17"/>
        <v>0</v>
      </c>
      <c r="BC84" s="4">
        <f>HLOOKUP(AN84,Data!$BW$28:$CF$31,4,FALSE)</f>
        <v>353</v>
      </c>
      <c r="BD84" s="44">
        <f t="shared" si="18"/>
        <v>0</v>
      </c>
      <c r="BE84" s="4" t="str">
        <f t="shared" si="19"/>
        <v>OK</v>
      </c>
      <c r="BF84" s="5">
        <f t="shared" si="20"/>
        <v>3572.8</v>
      </c>
      <c r="BG84" s="44">
        <f t="shared" si="21"/>
        <v>2.9160711646162667E-2</v>
      </c>
      <c r="BH84" s="4" t="str">
        <f t="shared" si="22"/>
        <v>OK</v>
      </c>
      <c r="BI84" s="53" t="str">
        <f t="shared" si="23"/>
        <v>Y</v>
      </c>
      <c r="BJ84" s="53">
        <f t="shared" si="24"/>
        <v>215</v>
      </c>
      <c r="BK84" s="38">
        <f t="shared" si="25"/>
        <v>171</v>
      </c>
      <c r="BL84" s="54">
        <f>noisuy1chieu(BK84/BJ84,Data!$BW$39:$CG$39,Data!$BW$40:$CG$40)</f>
        <v>9.6581399440765381E-2</v>
      </c>
      <c r="BM84" s="55">
        <f t="shared" si="26"/>
        <v>1.8877154678123729E-3</v>
      </c>
      <c r="BN84" s="56">
        <f t="shared" si="27"/>
        <v>5.485801190733695</v>
      </c>
      <c r="BO84" s="44">
        <f t="shared" si="28"/>
        <v>0.24935459957880432</v>
      </c>
      <c r="BP84" s="4" t="str">
        <f t="shared" si="29"/>
        <v>OK</v>
      </c>
      <c r="BQ84" s="56">
        <f t="shared" si="30"/>
        <v>304.99199999999996</v>
      </c>
      <c r="BR84" s="56">
        <f t="shared" si="31"/>
        <v>0.27205749175200844</v>
      </c>
      <c r="BS84" s="23">
        <f t="shared" si="32"/>
        <v>8.9201517335539451E-4</v>
      </c>
      <c r="BT84" s="4" t="str">
        <f t="shared" si="33"/>
        <v>OK</v>
      </c>
      <c r="BU84" s="56">
        <f t="shared" si="34"/>
        <v>52.092695284704995</v>
      </c>
      <c r="BV84" s="54">
        <f t="shared" si="35"/>
        <v>0.10408713231650323</v>
      </c>
      <c r="BW84" s="4" t="str">
        <f t="shared" si="36"/>
        <v>OK</v>
      </c>
      <c r="BX84" s="54">
        <f t="shared" si="37"/>
        <v>2.8114406803076271E-4</v>
      </c>
      <c r="BY84" s="4" t="str">
        <f t="shared" si="38"/>
        <v>OK</v>
      </c>
      <c r="DJ84" s="7"/>
      <c r="DK84" s="7"/>
      <c r="DL84" s="7"/>
      <c r="DM84" s="7"/>
      <c r="DN84" s="7"/>
      <c r="DO84" s="83"/>
      <c r="DP84" s="7"/>
      <c r="DQ84" s="7"/>
      <c r="DR84" s="7"/>
      <c r="DS84" s="7"/>
      <c r="EA84" s="56"/>
      <c r="EB84" s="56"/>
      <c r="EC84" s="4"/>
      <c r="ED84" s="44"/>
      <c r="EE84" s="4"/>
      <c r="EF84" s="5"/>
      <c r="EG84" s="44"/>
      <c r="EH84" s="4"/>
      <c r="EI84" s="53"/>
      <c r="EJ84" s="53"/>
      <c r="EL84" s="54"/>
      <c r="EM84" s="55"/>
      <c r="EN84" s="56"/>
      <c r="EO84" s="44"/>
      <c r="EP84" s="4"/>
      <c r="EQ84" s="56"/>
      <c r="ER84" s="56"/>
      <c r="ET84" s="4"/>
      <c r="EU84" s="56"/>
      <c r="EW84" s="4"/>
      <c r="EY84" s="4"/>
    </row>
    <row r="85" spans="8:155" ht="12.95" customHeight="1">
      <c r="H85" s="159"/>
      <c r="I85" s="2"/>
      <c r="J85" s="2"/>
      <c r="K85" s="2" t="s">
        <v>131</v>
      </c>
      <c r="L85" s="2"/>
      <c r="M85" s="2"/>
      <c r="N85" s="2"/>
      <c r="O85" s="2"/>
      <c r="P85" s="2"/>
      <c r="Q85" s="27" t="s">
        <v>132</v>
      </c>
      <c r="R85" s="146">
        <f>SQRT(6*R84*1000/(R27*R28))</f>
        <v>0</v>
      </c>
      <c r="S85" s="120" t="s">
        <v>1</v>
      </c>
      <c r="AA85" s="29" t="s">
        <v>197</v>
      </c>
      <c r="AB85" s="29" t="s">
        <v>322</v>
      </c>
      <c r="AC85" s="29" t="s">
        <v>320</v>
      </c>
      <c r="AD85" s="30">
        <v>0</v>
      </c>
      <c r="AE85" s="24">
        <v>674</v>
      </c>
      <c r="AF85" s="24">
        <v>350</v>
      </c>
      <c r="AG85" s="24">
        <v>8</v>
      </c>
      <c r="AH85" s="24">
        <v>12</v>
      </c>
      <c r="AI85" s="24">
        <v>650</v>
      </c>
      <c r="AJ85" s="7">
        <f t="shared" si="10"/>
        <v>704</v>
      </c>
      <c r="AK85" s="7">
        <f t="shared" si="11"/>
        <v>350</v>
      </c>
      <c r="AL85" s="7">
        <f t="shared" si="12"/>
        <v>22</v>
      </c>
      <c r="AM85" s="7">
        <f t="shared" si="13"/>
        <v>6</v>
      </c>
      <c r="AN85" s="7">
        <f t="shared" si="14"/>
        <v>24</v>
      </c>
      <c r="AO85" s="83" t="str" cm="1">
        <f t="array" ref="AO85">_xll.Dce_Name_SectI(AE85,AE85,AF85,AG85,AH85,"x","-",$V$14)</f>
        <v>674x350x8x12</v>
      </c>
      <c r="AP85" s="7" t="str">
        <f t="shared" si="15"/>
        <v>704x350x22-6M24</v>
      </c>
      <c r="AQ85" s="7"/>
      <c r="AR85" s="7"/>
      <c r="AS85" s="7"/>
      <c r="AT85" s="29" t="s">
        <v>300</v>
      </c>
      <c r="AU85" s="60">
        <v>1.5690606025452398</v>
      </c>
      <c r="AV85" s="60">
        <v>20.925958080488304</v>
      </c>
      <c r="AW85" s="25">
        <v>8.3181677542791571E-2</v>
      </c>
      <c r="AX85" s="25">
        <v>0</v>
      </c>
      <c r="AY85" s="25">
        <v>0</v>
      </c>
      <c r="AZ85" s="25">
        <v>0</v>
      </c>
      <c r="BA85" s="56">
        <f t="shared" si="16"/>
        <v>0.26151010042420664</v>
      </c>
      <c r="BB85" s="56">
        <f t="shared" si="17"/>
        <v>1.1441066893559042</v>
      </c>
      <c r="BC85" s="4">
        <f>HLOOKUP(AN85,Data!$BW$28:$CF$31,4,FALSE)</f>
        <v>353</v>
      </c>
      <c r="BD85" s="44">
        <f t="shared" si="18"/>
        <v>3.2410954372688503E-3</v>
      </c>
      <c r="BE85" s="4" t="str">
        <f t="shared" si="19"/>
        <v>OK</v>
      </c>
      <c r="BF85" s="5">
        <f t="shared" si="20"/>
        <v>3572.8</v>
      </c>
      <c r="BG85" s="44">
        <f t="shared" si="21"/>
        <v>0</v>
      </c>
      <c r="BH85" s="4" t="str">
        <f t="shared" si="22"/>
        <v>OK</v>
      </c>
      <c r="BI85" s="53" t="str">
        <f t="shared" si="23"/>
        <v>Y</v>
      </c>
      <c r="BJ85" s="53">
        <f t="shared" si="24"/>
        <v>215</v>
      </c>
      <c r="BK85" s="38">
        <f t="shared" si="25"/>
        <v>171</v>
      </c>
      <c r="BL85" s="54">
        <f>noisuy1chieu(BK85/BJ85,Data!$BW$39:$CG$39,Data!$BW$40:$CG$40)</f>
        <v>9.6581399440765381E-2</v>
      </c>
      <c r="BM85" s="55">
        <f t="shared" si="26"/>
        <v>0</v>
      </c>
      <c r="BN85" s="56">
        <f t="shared" si="27"/>
        <v>0</v>
      </c>
      <c r="BO85" s="44">
        <f t="shared" si="28"/>
        <v>0</v>
      </c>
      <c r="BP85" s="4" t="str">
        <f t="shared" si="29"/>
        <v>OK</v>
      </c>
      <c r="BQ85" s="56">
        <f t="shared" si="30"/>
        <v>304.99199999999996</v>
      </c>
      <c r="BR85" s="56">
        <f t="shared" si="31"/>
        <v>20.926123405395291</v>
      </c>
      <c r="BS85" s="23">
        <f t="shared" si="32"/>
        <v>6.8612040333501517E-2</v>
      </c>
      <c r="BT85" s="4" t="str">
        <f t="shared" si="33"/>
        <v>OK</v>
      </c>
      <c r="BU85" s="56">
        <f t="shared" si="34"/>
        <v>0.78453030127261991</v>
      </c>
      <c r="BV85" s="54">
        <f t="shared" si="35"/>
        <v>1.5675808062641267E-3</v>
      </c>
      <c r="BW85" s="4" t="str">
        <f t="shared" si="36"/>
        <v>OK</v>
      </c>
      <c r="BX85" s="54">
        <f t="shared" si="37"/>
        <v>2.1625044855112529E-2</v>
      </c>
      <c r="BY85" s="4" t="str">
        <f t="shared" si="38"/>
        <v>OK</v>
      </c>
      <c r="DJ85" s="7"/>
      <c r="DK85" s="7"/>
      <c r="DL85" s="7"/>
      <c r="DM85" s="7"/>
      <c r="DN85" s="7"/>
      <c r="DO85" s="83"/>
      <c r="DP85" s="7"/>
      <c r="DQ85" s="7"/>
      <c r="DR85" s="7"/>
      <c r="DS85" s="7"/>
      <c r="EA85" s="56"/>
      <c r="EB85" s="56"/>
      <c r="EC85" s="4"/>
      <c r="ED85" s="44"/>
      <c r="EE85" s="4"/>
      <c r="EF85" s="5"/>
      <c r="EG85" s="44"/>
      <c r="EH85" s="4"/>
      <c r="EI85" s="53"/>
      <c r="EJ85" s="53"/>
      <c r="EL85" s="54"/>
      <c r="EM85" s="55"/>
      <c r="EN85" s="56"/>
      <c r="EO85" s="44"/>
      <c r="EP85" s="4"/>
      <c r="EQ85" s="56"/>
      <c r="ER85" s="56"/>
      <c r="ET85" s="4"/>
      <c r="EU85" s="56"/>
      <c r="EW85" s="4"/>
      <c r="EY85" s="4"/>
    </row>
    <row r="86" spans="8:155" ht="12.95" customHeight="1">
      <c r="H86" s="159" t="str">
        <f>"- Tỷ số huy động cấu kiện:"</f>
        <v>- Tỷ số huy động cấu kiện:</v>
      </c>
      <c r="I86" s="2"/>
      <c r="J86" s="2"/>
      <c r="K86" s="27"/>
      <c r="L86" s="135"/>
      <c r="M86" s="136"/>
      <c r="N86" s="2"/>
      <c r="O86" s="2"/>
      <c r="P86" s="2"/>
      <c r="Q86" s="27"/>
      <c r="R86" s="111">
        <f>R85/R49</f>
        <v>0</v>
      </c>
      <c r="S86" s="124" t="str">
        <f>IF(R86&lt;=1,"OK","Check")</f>
        <v>OK</v>
      </c>
      <c r="T86" s="117"/>
      <c r="AA86" s="29" t="s">
        <v>197</v>
      </c>
      <c r="AB86" s="29" t="s">
        <v>322</v>
      </c>
      <c r="AC86" s="29" t="s">
        <v>320</v>
      </c>
      <c r="AD86" s="30">
        <v>0</v>
      </c>
      <c r="AE86" s="24">
        <v>674</v>
      </c>
      <c r="AF86" s="24">
        <v>350</v>
      </c>
      <c r="AG86" s="24">
        <v>8</v>
      </c>
      <c r="AH86" s="24">
        <v>12</v>
      </c>
      <c r="AI86" s="24">
        <v>650</v>
      </c>
      <c r="AJ86" s="7">
        <f t="shared" si="10"/>
        <v>704</v>
      </c>
      <c r="AK86" s="7">
        <f t="shared" si="11"/>
        <v>350</v>
      </c>
      <c r="AL86" s="7">
        <f t="shared" si="12"/>
        <v>22</v>
      </c>
      <c r="AM86" s="7">
        <f t="shared" si="13"/>
        <v>6</v>
      </c>
      <c r="AN86" s="7">
        <f t="shared" si="14"/>
        <v>24</v>
      </c>
      <c r="AO86" s="83" t="str" cm="1">
        <f t="array" ref="AO86">_xll.Dce_Name_SectI(AE86,AE86,AF86,AG86,AH86,"x","-",$V$14)</f>
        <v>674x350x8x12</v>
      </c>
      <c r="AP86" s="7" t="str">
        <f t="shared" si="15"/>
        <v>704x350x22-6M24</v>
      </c>
      <c r="AQ86" s="7"/>
      <c r="AR86" s="7"/>
      <c r="AS86" s="7"/>
      <c r="AT86" s="29" t="s">
        <v>301</v>
      </c>
      <c r="AU86" s="60">
        <v>-22.790741860812762</v>
      </c>
      <c r="AV86" s="60">
        <v>55.993516842843448</v>
      </c>
      <c r="AW86" s="25">
        <v>7.6992996137407177E-3</v>
      </c>
      <c r="AX86" s="25">
        <v>0</v>
      </c>
      <c r="AY86" s="25">
        <v>0</v>
      </c>
      <c r="AZ86" s="25">
        <v>0</v>
      </c>
      <c r="BA86" s="56">
        <f t="shared" si="16"/>
        <v>0</v>
      </c>
      <c r="BB86" s="56">
        <f t="shared" si="17"/>
        <v>0</v>
      </c>
      <c r="BC86" s="4">
        <f>HLOOKUP(AN86,Data!$BW$28:$CF$31,4,FALSE)</f>
        <v>353</v>
      </c>
      <c r="BD86" s="44">
        <f t="shared" si="18"/>
        <v>0</v>
      </c>
      <c r="BE86" s="4" t="str">
        <f t="shared" si="19"/>
        <v>OK</v>
      </c>
      <c r="BF86" s="5">
        <f t="shared" si="20"/>
        <v>3572.8</v>
      </c>
      <c r="BG86" s="44">
        <f t="shared" si="21"/>
        <v>6.3789582010783594E-3</v>
      </c>
      <c r="BH86" s="4" t="str">
        <f t="shared" si="22"/>
        <v>OK</v>
      </c>
      <c r="BI86" s="53" t="str">
        <f t="shared" si="23"/>
        <v>Y</v>
      </c>
      <c r="BJ86" s="53">
        <f t="shared" si="24"/>
        <v>215</v>
      </c>
      <c r="BK86" s="38">
        <f t="shared" si="25"/>
        <v>171</v>
      </c>
      <c r="BL86" s="54">
        <f>noisuy1chieu(BK86/BJ86,Data!$BW$39:$CG$39,Data!$BW$40:$CG$40)</f>
        <v>9.6581399440765381E-2</v>
      </c>
      <c r="BM86" s="55">
        <f t="shared" si="26"/>
        <v>4.1294115900936183E-4</v>
      </c>
      <c r="BN86" s="56">
        <f t="shared" si="27"/>
        <v>2.5657591325446361</v>
      </c>
      <c r="BO86" s="44">
        <f t="shared" si="28"/>
        <v>0.11662541511566528</v>
      </c>
      <c r="BP86" s="4" t="str">
        <f t="shared" si="29"/>
        <v>OK</v>
      </c>
      <c r="BQ86" s="56">
        <f t="shared" si="30"/>
        <v>304.99199999999996</v>
      </c>
      <c r="BR86" s="56">
        <f t="shared" si="31"/>
        <v>55.993517372183426</v>
      </c>
      <c r="BS86" s="23">
        <f t="shared" si="32"/>
        <v>0.1835901183381316</v>
      </c>
      <c r="BT86" s="4" t="str">
        <f t="shared" si="33"/>
        <v>OK</v>
      </c>
      <c r="BU86" s="56">
        <f t="shared" si="34"/>
        <v>11.395370930406381</v>
      </c>
      <c r="BV86" s="54">
        <f t="shared" si="35"/>
        <v>2.2769247690992468E-2</v>
      </c>
      <c r="BW86" s="4" t="str">
        <f t="shared" si="36"/>
        <v>OK</v>
      </c>
      <c r="BX86" s="54">
        <f t="shared" si="37"/>
        <v>5.7863671226214691E-2</v>
      </c>
      <c r="BY86" s="4" t="str">
        <f t="shared" si="38"/>
        <v>OK</v>
      </c>
      <c r="DJ86" s="7"/>
      <c r="DK86" s="7"/>
      <c r="DL86" s="7"/>
      <c r="DM86" s="7"/>
      <c r="DN86" s="7"/>
      <c r="DO86" s="83"/>
      <c r="DP86" s="7"/>
      <c r="DQ86" s="7"/>
      <c r="DR86" s="7"/>
      <c r="DS86" s="7"/>
      <c r="EA86" s="56"/>
      <c r="EB86" s="56"/>
      <c r="EC86" s="4"/>
      <c r="ED86" s="44"/>
      <c r="EE86" s="4"/>
      <c r="EF86" s="5"/>
      <c r="EG86" s="44"/>
      <c r="EH86" s="4"/>
      <c r="EI86" s="53"/>
      <c r="EJ86" s="53"/>
      <c r="EL86" s="54"/>
      <c r="EM86" s="55"/>
      <c r="EN86" s="56"/>
      <c r="EO86" s="44"/>
      <c r="EP86" s="4"/>
      <c r="EQ86" s="56"/>
      <c r="ER86" s="56"/>
      <c r="ET86" s="4"/>
      <c r="EU86" s="56"/>
      <c r="EW86" s="4"/>
      <c r="EY86" s="4"/>
    </row>
    <row r="87" spans="8:155" ht="12.95" customHeight="1">
      <c r="H87" s="158" t="s">
        <v>278</v>
      </c>
      <c r="I87" s="2"/>
      <c r="J87" s="2"/>
      <c r="K87" s="27"/>
      <c r="L87" s="135"/>
      <c r="M87" s="136"/>
      <c r="N87" s="2"/>
      <c r="O87" s="2"/>
      <c r="P87" s="2"/>
      <c r="Q87" s="2"/>
      <c r="R87" s="105"/>
      <c r="S87" s="120"/>
      <c r="T87" s="117"/>
      <c r="AA87" s="29" t="s">
        <v>197</v>
      </c>
      <c r="AB87" s="29" t="s">
        <v>322</v>
      </c>
      <c r="AC87" s="29" t="s">
        <v>320</v>
      </c>
      <c r="AD87" s="30">
        <v>0</v>
      </c>
      <c r="AE87" s="24">
        <v>674</v>
      </c>
      <c r="AF87" s="24">
        <v>350</v>
      </c>
      <c r="AG87" s="24">
        <v>8</v>
      </c>
      <c r="AH87" s="24">
        <v>12</v>
      </c>
      <c r="AI87" s="24">
        <v>650</v>
      </c>
      <c r="AJ87" s="7">
        <f t="shared" si="10"/>
        <v>704</v>
      </c>
      <c r="AK87" s="7">
        <f t="shared" si="11"/>
        <v>350</v>
      </c>
      <c r="AL87" s="7">
        <f t="shared" si="12"/>
        <v>22</v>
      </c>
      <c r="AM87" s="7">
        <f t="shared" si="13"/>
        <v>6</v>
      </c>
      <c r="AN87" s="7">
        <f t="shared" si="14"/>
        <v>24</v>
      </c>
      <c r="AO87" s="83" t="str" cm="1">
        <f t="array" ref="AO87">_xll.Dce_Name_SectI(AE87,AE87,AF87,AG87,AH87,"x","-",$V$14)</f>
        <v>674x350x8x12</v>
      </c>
      <c r="AP87" s="7" t="str">
        <f t="shared" si="15"/>
        <v>704x350x22-6M24</v>
      </c>
      <c r="AQ87" s="7"/>
      <c r="AR87" s="7"/>
      <c r="AS87" s="7"/>
      <c r="AT87" s="29" t="s">
        <v>302</v>
      </c>
      <c r="AU87" s="60">
        <v>-9.3356900191315884</v>
      </c>
      <c r="AV87" s="60">
        <v>46.021186813707345</v>
      </c>
      <c r="AW87" s="25">
        <v>0.19409958098092844</v>
      </c>
      <c r="AX87" s="25">
        <v>0</v>
      </c>
      <c r="AY87" s="25">
        <v>0</v>
      </c>
      <c r="AZ87" s="25">
        <v>0</v>
      </c>
      <c r="BA87" s="56">
        <f t="shared" si="16"/>
        <v>0</v>
      </c>
      <c r="BB87" s="56">
        <f t="shared" si="17"/>
        <v>0</v>
      </c>
      <c r="BC87" s="4">
        <f>HLOOKUP(AN87,Data!$BW$28:$CF$31,4,FALSE)</f>
        <v>353</v>
      </c>
      <c r="BD87" s="44">
        <f t="shared" si="18"/>
        <v>0</v>
      </c>
      <c r="BE87" s="4" t="str">
        <f t="shared" si="19"/>
        <v>OK</v>
      </c>
      <c r="BF87" s="5">
        <f t="shared" si="20"/>
        <v>3572.8</v>
      </c>
      <c r="BG87" s="44">
        <f t="shared" si="21"/>
        <v>2.6129898172670141E-3</v>
      </c>
      <c r="BH87" s="4" t="str">
        <f t="shared" si="22"/>
        <v>OK</v>
      </c>
      <c r="BI87" s="53" t="str">
        <f t="shared" si="23"/>
        <v>Y</v>
      </c>
      <c r="BJ87" s="53">
        <f t="shared" si="24"/>
        <v>215</v>
      </c>
      <c r="BK87" s="38">
        <f t="shared" si="25"/>
        <v>171</v>
      </c>
      <c r="BL87" s="54">
        <f>noisuy1chieu(BK87/BJ87,Data!$BW$39:$CG$39,Data!$BW$40:$CG$40)</f>
        <v>9.6581399440765381E-2</v>
      </c>
      <c r="BM87" s="55">
        <f t="shared" si="26"/>
        <v>1.6915160902598408E-4</v>
      </c>
      <c r="BN87" s="56">
        <f t="shared" si="27"/>
        <v>1.6421388047413736</v>
      </c>
      <c r="BO87" s="44">
        <f t="shared" si="28"/>
        <v>7.4642672942789715E-2</v>
      </c>
      <c r="BP87" s="4" t="str">
        <f t="shared" si="29"/>
        <v>OK</v>
      </c>
      <c r="BQ87" s="56">
        <f t="shared" si="30"/>
        <v>304.99199999999996</v>
      </c>
      <c r="BR87" s="56">
        <f t="shared" si="31"/>
        <v>46.021596130398258</v>
      </c>
      <c r="BS87" s="23">
        <f t="shared" si="32"/>
        <v>0.15089443700293209</v>
      </c>
      <c r="BT87" s="4" t="str">
        <f t="shared" si="33"/>
        <v>OK</v>
      </c>
      <c r="BU87" s="56">
        <f t="shared" si="34"/>
        <v>4.6678450095657942</v>
      </c>
      <c r="BV87" s="54">
        <f t="shared" si="35"/>
        <v>9.3268854392769135E-3</v>
      </c>
      <c r="BW87" s="4" t="str">
        <f t="shared" si="36"/>
        <v>OK</v>
      </c>
      <c r="BX87" s="54">
        <f t="shared" si="37"/>
        <v>4.7558693091102701E-2</v>
      </c>
      <c r="BY87" s="4" t="str">
        <f t="shared" si="38"/>
        <v>OK</v>
      </c>
      <c r="DJ87" s="7"/>
      <c r="DK87" s="7"/>
      <c r="DL87" s="7"/>
      <c r="DM87" s="7"/>
      <c r="DN87" s="7"/>
      <c r="DO87" s="83"/>
      <c r="DP87" s="7"/>
      <c r="DQ87" s="7"/>
      <c r="DR87" s="7"/>
      <c r="DS87" s="7"/>
      <c r="EA87" s="56"/>
      <c r="EB87" s="56"/>
      <c r="EC87" s="4"/>
      <c r="ED87" s="44"/>
      <c r="EE87" s="4"/>
      <c r="EF87" s="5"/>
      <c r="EG87" s="44"/>
      <c r="EH87" s="4"/>
      <c r="EI87" s="53"/>
      <c r="EJ87" s="53"/>
      <c r="EL87" s="54"/>
      <c r="EM87" s="55"/>
      <c r="EN87" s="56"/>
      <c r="EO87" s="44"/>
      <c r="EP87" s="4"/>
      <c r="EQ87" s="56"/>
      <c r="ER87" s="56"/>
      <c r="ET87" s="4"/>
      <c r="EU87" s="56"/>
      <c r="EW87" s="4"/>
      <c r="EY87" s="4"/>
    </row>
    <row r="88" spans="8:155" ht="12.95" customHeight="1">
      <c r="H88" s="161"/>
      <c r="I88" s="2"/>
      <c r="J88" s="2"/>
      <c r="K88" s="2"/>
      <c r="L88" s="2"/>
      <c r="M88" s="2"/>
      <c r="N88" s="2"/>
      <c r="O88" s="2"/>
      <c r="P88" s="2"/>
      <c r="Q88" s="2"/>
      <c r="R88" s="2"/>
      <c r="S88" s="120"/>
      <c r="T88" s="117"/>
      <c r="AA88" s="29" t="s">
        <v>197</v>
      </c>
      <c r="AB88" s="29" t="s">
        <v>322</v>
      </c>
      <c r="AC88" s="29" t="s">
        <v>320</v>
      </c>
      <c r="AD88" s="30">
        <v>0</v>
      </c>
      <c r="AE88" s="24">
        <v>674</v>
      </c>
      <c r="AF88" s="24">
        <v>350</v>
      </c>
      <c r="AG88" s="24">
        <v>8</v>
      </c>
      <c r="AH88" s="24">
        <v>12</v>
      </c>
      <c r="AI88" s="24">
        <v>650</v>
      </c>
      <c r="AJ88" s="7">
        <f t="shared" ref="AJ88:AJ151" si="39">AE88+2*$E$13</f>
        <v>704</v>
      </c>
      <c r="AK88" s="7">
        <f t="shared" ref="AK88:AK151" si="40">INDEX($A$23:$A$33,IFERROR(MATCH(AF88,$A$23:$A$33,0),MATCH(AF88,$A$23:$A$33,1)+1))</f>
        <v>350</v>
      </c>
      <c r="AL88" s="7">
        <f t="shared" ref="AL88:AL151" si="41">INDEX($E$23:$E$40,IFERROR(MATCH(AE88,$B$23:$B$40,0),MATCH(AE88,$B$23:$B$40,1)+1))</f>
        <v>22</v>
      </c>
      <c r="AM88" s="7">
        <f t="shared" ref="AM88:AM151" si="42">INDEX($C$23:$C$40,IFERROR(MATCH(AE88,$B$23:$B$40,0),MATCH(AE88,$B$23:$B$40,1)+1))</f>
        <v>6</v>
      </c>
      <c r="AN88" s="7">
        <f t="shared" ref="AN88:AN151" si="43">INDEX($D$23:$D$40,IFERROR(MATCH(AE88,$B$23:$B$40,0),MATCH(AE88,$B$23:$B$40,1)+1))</f>
        <v>24</v>
      </c>
      <c r="AO88" s="83" t="str" cm="1">
        <f t="array" ref="AO88">_xll.Dce_Name_SectI(AE88,AE88,AF88,AG88,AH88,"x","-",$V$14)</f>
        <v>674x350x8x12</v>
      </c>
      <c r="AP88" s="7" t="str">
        <f t="shared" ref="AP88:AP151" si="44">AJ88&amp;"x"&amp;AK88&amp;"x"&amp;AL88&amp;"-"&amp;AM88&amp;"M"&amp;AN88</f>
        <v>704x350x22-6M24</v>
      </c>
      <c r="AQ88" s="7"/>
      <c r="AR88" s="7"/>
      <c r="AS88" s="7"/>
      <c r="AT88" s="29" t="s">
        <v>303</v>
      </c>
      <c r="AU88" s="60">
        <v>-31.331530970416694</v>
      </c>
      <c r="AV88" s="60">
        <v>10.953615876811813</v>
      </c>
      <c r="AW88" s="25">
        <v>8.9613024188655216E-2</v>
      </c>
      <c r="AX88" s="25">
        <v>0</v>
      </c>
      <c r="AY88" s="25">
        <v>0</v>
      </c>
      <c r="AZ88" s="25">
        <v>0</v>
      </c>
      <c r="BA88" s="56">
        <f t="shared" ref="BA88:BA151" si="45">MAX(AU88,0)/AM88</f>
        <v>0</v>
      </c>
      <c r="BB88" s="56">
        <f t="shared" ref="BB88:BB151" si="46">($R$60*BA88*1000/$R$19)</f>
        <v>0</v>
      </c>
      <c r="BC88" s="4">
        <f>HLOOKUP(AN88,Data!$BW$28:$CF$31,4,FALSE)</f>
        <v>353</v>
      </c>
      <c r="BD88" s="44">
        <f t="shared" ref="BD88:BD151" si="47">BB88/BC88</f>
        <v>0</v>
      </c>
      <c r="BE88" s="4" t="str">
        <f t="shared" ref="BE88:BE151" si="48">IF(BD88&lt;=1,"OK","Check")</f>
        <v>OK</v>
      </c>
      <c r="BF88" s="5">
        <f t="shared" ref="BF88:BF151" si="49">$P$77*$R$77*AJ88*AK88/1000</f>
        <v>3572.8</v>
      </c>
      <c r="BG88" s="44">
        <f t="shared" ref="BG88:BG151" si="50">MAX(-AU88,0)/BF88</f>
        <v>8.7694611986164055E-3</v>
      </c>
      <c r="BH88" s="4" t="str">
        <f t="shared" ref="BH88:BH151" si="51">IF(BG88&lt;=1,"OK","Check")</f>
        <v>OK</v>
      </c>
      <c r="BI88" s="53" t="str">
        <f t="shared" ref="BI88:BI151" si="52">VLOOKUP(INDEX($B$23:$B$40,IFERROR(MATCH(AE88,$B$23:$B$40,0),MATCH(AE88,$B$23:$B$40,1)+1)),$B$23:$F$40,5,FALSE)</f>
        <v>Y</v>
      </c>
      <c r="BJ88" s="53">
        <f t="shared" ref="BJ88:BJ151" si="53">BPThkd1(AI88, BI88, AM88, $E$14)</f>
        <v>215</v>
      </c>
      <c r="BK88" s="38">
        <f t="shared" ref="BK88:BK151" si="54">(AF88-AG88)/2</f>
        <v>171</v>
      </c>
      <c r="BL88" s="54">
        <f>noisuy1chieu(BK88/BJ88,Data!$BW$39:$CG$39,Data!$BW$40:$CG$40)</f>
        <v>9.6581399440765381E-2</v>
      </c>
      <c r="BM88" s="55">
        <f t="shared" ref="BM88:BM151" si="55">BL88*(MAX(-AU88,0)/(AJ88*AK88)*1000)*BJ88^2/1000000</f>
        <v>5.6769010817975122E-4</v>
      </c>
      <c r="BN88" s="56">
        <f t="shared" ref="BN88:BN151" si="56">SQRT((6*BM88)/($R$27*$R$28))*1000</f>
        <v>3.0083437568514904</v>
      </c>
      <c r="BO88" s="44">
        <f t="shared" ref="BO88:BO151" si="57">BN88/AL88</f>
        <v>0.1367428980387041</v>
      </c>
      <c r="BP88" s="4" t="str">
        <f t="shared" ref="BP88:BP151" si="58">IF(BO88&lt;=1,"OK","Check")</f>
        <v>OK</v>
      </c>
      <c r="BQ88" s="56">
        <f t="shared" ref="BQ88:BQ151" si="59">0.6*BC88*$R$19*AM88/1000</f>
        <v>304.99199999999996</v>
      </c>
      <c r="BR88" s="56">
        <f t="shared" ref="BR88:BR151" si="60">MAX(SQRT(AV88^2+AW88^2),MAX(AU88,0))</f>
        <v>10.953982438859763</v>
      </c>
      <c r="BS88" s="23">
        <f t="shared" ref="BS88:BS151" si="61">BR88/BQ88</f>
        <v>3.5915638570387959E-2</v>
      </c>
      <c r="BT88" s="4" t="str">
        <f t="shared" ref="BT88:BT151" si="62">IF(BS88&lt;=1,"OK","Check")</f>
        <v>OK</v>
      </c>
      <c r="BU88" s="56">
        <f t="shared" ref="BU88:BU151" si="63">ABS(AU88)/2</f>
        <v>15.665765485208347</v>
      </c>
      <c r="BV88" s="54">
        <f t="shared" ref="BV88:BV151" si="64">BU88*1000/($R$53*((AF88*2-AG88)-30)*$R$35)</f>
        <v>3.1301981899503568E-2</v>
      </c>
      <c r="BW88" s="4" t="str">
        <f t="shared" ref="BW88:BW151" si="65">IF(BV88&lt;=1,"OK","Check")</f>
        <v>OK</v>
      </c>
      <c r="BX88" s="54">
        <f t="shared" ref="BX88:BX151" si="66">SQRT(AV88^2+AW88^2)*1000/($R$54*(2*(AE88-2*AH88)-20)*$R$35)</f>
        <v>1.1319839656559775E-2</v>
      </c>
      <c r="BY88" s="4" t="str">
        <f t="shared" ref="BY88:BY151" si="67">IF(BX88&lt;=1,"OK","Check")</f>
        <v>OK</v>
      </c>
      <c r="DJ88" s="7"/>
      <c r="DK88" s="7"/>
      <c r="DL88" s="7"/>
      <c r="DM88" s="7"/>
      <c r="DN88" s="7"/>
      <c r="DO88" s="83"/>
      <c r="DP88" s="7"/>
      <c r="DQ88" s="7"/>
      <c r="DR88" s="7"/>
      <c r="DS88" s="7"/>
      <c r="EA88" s="56"/>
      <c r="EB88" s="56"/>
      <c r="EC88" s="4"/>
      <c r="ED88" s="44"/>
      <c r="EE88" s="4"/>
      <c r="EF88" s="5"/>
      <c r="EG88" s="44"/>
      <c r="EH88" s="4"/>
      <c r="EI88" s="53"/>
      <c r="EJ88" s="53"/>
      <c r="EL88" s="54"/>
      <c r="EM88" s="55"/>
      <c r="EN88" s="56"/>
      <c r="EO88" s="44"/>
      <c r="EP88" s="4"/>
      <c r="EQ88" s="56"/>
      <c r="ER88" s="56"/>
      <c r="ET88" s="4"/>
      <c r="EU88" s="56"/>
      <c r="EW88" s="4"/>
      <c r="EY88" s="4"/>
    </row>
    <row r="89" spans="8:155" ht="12.95" customHeight="1">
      <c r="H89" s="161"/>
      <c r="I89" s="2"/>
      <c r="J89" s="2"/>
      <c r="K89" s="2"/>
      <c r="L89" s="2"/>
      <c r="M89" s="2"/>
      <c r="N89" s="2"/>
      <c r="O89" s="2"/>
      <c r="P89" s="2"/>
      <c r="Q89" s="2"/>
      <c r="R89" s="2"/>
      <c r="S89" s="120"/>
      <c r="T89" s="117"/>
      <c r="AA89" s="29" t="s">
        <v>197</v>
      </c>
      <c r="AB89" s="29" t="s">
        <v>322</v>
      </c>
      <c r="AC89" s="29" t="s">
        <v>320</v>
      </c>
      <c r="AD89" s="30">
        <v>0</v>
      </c>
      <c r="AE89" s="24">
        <v>674</v>
      </c>
      <c r="AF89" s="24">
        <v>350</v>
      </c>
      <c r="AG89" s="24">
        <v>8</v>
      </c>
      <c r="AH89" s="24">
        <v>12</v>
      </c>
      <c r="AI89" s="24">
        <v>650</v>
      </c>
      <c r="AJ89" s="7">
        <f t="shared" si="39"/>
        <v>704</v>
      </c>
      <c r="AK89" s="7">
        <f t="shared" si="40"/>
        <v>350</v>
      </c>
      <c r="AL89" s="7">
        <f t="shared" si="41"/>
        <v>22</v>
      </c>
      <c r="AM89" s="7">
        <f t="shared" si="42"/>
        <v>6</v>
      </c>
      <c r="AN89" s="7">
        <f t="shared" si="43"/>
        <v>24</v>
      </c>
      <c r="AO89" s="83" t="str" cm="1">
        <f t="array" ref="AO89">_xll.Dce_Name_SectI(AE89,AE89,AF89,AG89,AH89,"x","-",$V$14)</f>
        <v>674x350x8x12</v>
      </c>
      <c r="AP89" s="7" t="str">
        <f t="shared" si="44"/>
        <v>704x350x22-6M24</v>
      </c>
      <c r="AQ89" s="7"/>
      <c r="AR89" s="7"/>
      <c r="AS89" s="7"/>
      <c r="AT89" s="29" t="s">
        <v>304</v>
      </c>
      <c r="AU89" s="60">
        <v>57.557239278436114</v>
      </c>
      <c r="AV89" s="60">
        <v>0.59270865321174326</v>
      </c>
      <c r="AW89" s="25">
        <v>0.1934520913729309</v>
      </c>
      <c r="AX89" s="25">
        <v>0</v>
      </c>
      <c r="AY89" s="25">
        <v>0</v>
      </c>
      <c r="AZ89" s="25">
        <v>0</v>
      </c>
      <c r="BA89" s="56">
        <f t="shared" si="45"/>
        <v>9.5928732130726857</v>
      </c>
      <c r="BB89" s="56">
        <f t="shared" si="46"/>
        <v>41.968820307192999</v>
      </c>
      <c r="BC89" s="4">
        <f>HLOOKUP(AN89,Data!$BW$28:$CF$31,4,FALSE)</f>
        <v>353</v>
      </c>
      <c r="BD89" s="44">
        <f t="shared" si="47"/>
        <v>0.1188918422300085</v>
      </c>
      <c r="BE89" s="4" t="str">
        <f t="shared" si="48"/>
        <v>OK</v>
      </c>
      <c r="BF89" s="5">
        <f t="shared" si="49"/>
        <v>3572.8</v>
      </c>
      <c r="BG89" s="44">
        <f t="shared" si="50"/>
        <v>0</v>
      </c>
      <c r="BH89" s="4" t="str">
        <f t="shared" si="51"/>
        <v>OK</v>
      </c>
      <c r="BI89" s="53" t="str">
        <f t="shared" si="52"/>
        <v>Y</v>
      </c>
      <c r="BJ89" s="53">
        <f t="shared" si="53"/>
        <v>215</v>
      </c>
      <c r="BK89" s="38">
        <f t="shared" si="54"/>
        <v>171</v>
      </c>
      <c r="BL89" s="54">
        <f>noisuy1chieu(BK89/BJ89,Data!$BW$39:$CG$39,Data!$BW$40:$CG$40)</f>
        <v>9.6581399440765381E-2</v>
      </c>
      <c r="BM89" s="55">
        <f t="shared" si="55"/>
        <v>0</v>
      </c>
      <c r="BN89" s="56">
        <f t="shared" si="56"/>
        <v>0</v>
      </c>
      <c r="BO89" s="44">
        <f t="shared" si="57"/>
        <v>0</v>
      </c>
      <c r="BP89" s="4" t="str">
        <f t="shared" si="58"/>
        <v>OK</v>
      </c>
      <c r="BQ89" s="56">
        <f t="shared" si="59"/>
        <v>304.99199999999996</v>
      </c>
      <c r="BR89" s="56">
        <f t="shared" si="60"/>
        <v>57.557239278436114</v>
      </c>
      <c r="BS89" s="23">
        <f t="shared" si="61"/>
        <v>0.18871720988890239</v>
      </c>
      <c r="BT89" s="4" t="str">
        <f t="shared" si="62"/>
        <v>OK</v>
      </c>
      <c r="BU89" s="56">
        <f t="shared" si="63"/>
        <v>28.778619639218057</v>
      </c>
      <c r="BV89" s="54">
        <f t="shared" si="64"/>
        <v>5.7502956487511907E-2</v>
      </c>
      <c r="BW89" s="4" t="str">
        <f t="shared" si="65"/>
        <v>OK</v>
      </c>
      <c r="BX89" s="54">
        <f t="shared" si="66"/>
        <v>6.4430385972547488E-4</v>
      </c>
      <c r="BY89" s="4" t="str">
        <f t="shared" si="67"/>
        <v>OK</v>
      </c>
      <c r="DJ89" s="7"/>
      <c r="DK89" s="7"/>
      <c r="DL89" s="7"/>
      <c r="DM89" s="7"/>
      <c r="DN89" s="7"/>
      <c r="DO89" s="83"/>
      <c r="DP89" s="7"/>
      <c r="DQ89" s="7"/>
      <c r="DR89" s="7"/>
      <c r="DS89" s="7"/>
      <c r="EA89" s="56"/>
      <c r="EB89" s="56"/>
      <c r="EC89" s="4"/>
      <c r="ED89" s="44"/>
      <c r="EE89" s="4"/>
      <c r="EF89" s="5"/>
      <c r="EG89" s="44"/>
      <c r="EH89" s="4"/>
      <c r="EI89" s="53"/>
      <c r="EJ89" s="53"/>
      <c r="EL89" s="54"/>
      <c r="EM89" s="55"/>
      <c r="EN89" s="56"/>
      <c r="EO89" s="44"/>
      <c r="EP89" s="4"/>
      <c r="EQ89" s="56"/>
      <c r="ER89" s="56"/>
      <c r="ET89" s="4"/>
      <c r="EU89" s="56"/>
      <c r="EW89" s="4"/>
      <c r="EY89" s="4"/>
    </row>
    <row r="90" spans="8:155" ht="12.95" customHeight="1">
      <c r="H90" s="161"/>
      <c r="I90" s="2"/>
      <c r="J90" s="2"/>
      <c r="K90" s="2"/>
      <c r="L90" s="2"/>
      <c r="M90" s="2"/>
      <c r="N90" s="2"/>
      <c r="O90" s="2"/>
      <c r="P90" s="2"/>
      <c r="Q90" s="2"/>
      <c r="R90" s="2"/>
      <c r="S90" s="120"/>
      <c r="T90" s="117"/>
      <c r="AA90" s="29" t="s">
        <v>197</v>
      </c>
      <c r="AB90" s="29" t="s">
        <v>322</v>
      </c>
      <c r="AC90" s="29" t="s">
        <v>320</v>
      </c>
      <c r="AD90" s="30">
        <v>0</v>
      </c>
      <c r="AE90" s="24">
        <v>674</v>
      </c>
      <c r="AF90" s="24">
        <v>350</v>
      </c>
      <c r="AG90" s="24">
        <v>8</v>
      </c>
      <c r="AH90" s="24">
        <v>12</v>
      </c>
      <c r="AI90" s="24">
        <v>650</v>
      </c>
      <c r="AJ90" s="7">
        <f t="shared" si="39"/>
        <v>704</v>
      </c>
      <c r="AK90" s="7">
        <f t="shared" si="40"/>
        <v>350</v>
      </c>
      <c r="AL90" s="7">
        <f t="shared" si="41"/>
        <v>22</v>
      </c>
      <c r="AM90" s="7">
        <f t="shared" si="42"/>
        <v>6</v>
      </c>
      <c r="AN90" s="7">
        <f t="shared" si="43"/>
        <v>24</v>
      </c>
      <c r="AO90" s="83" t="str" cm="1">
        <f t="array" ref="AO90">_xll.Dce_Name_SectI(AE90,AE90,AF90,AG90,AH90,"x","-",$V$14)</f>
        <v>674x350x8x12</v>
      </c>
      <c r="AP90" s="7" t="str">
        <f t="shared" si="44"/>
        <v>704x350x22-6M24</v>
      </c>
      <c r="AQ90" s="7"/>
      <c r="AR90" s="7"/>
      <c r="AS90" s="7"/>
      <c r="AT90" s="29" t="s">
        <v>305</v>
      </c>
      <c r="AU90" s="60">
        <v>36.626576189852464</v>
      </c>
      <c r="AV90" s="60">
        <v>0.59272372308816801</v>
      </c>
      <c r="AW90" s="25">
        <v>9.3153525345213539E-2</v>
      </c>
      <c r="AX90" s="25">
        <v>0</v>
      </c>
      <c r="AY90" s="25">
        <v>0</v>
      </c>
      <c r="AZ90" s="25">
        <v>0</v>
      </c>
      <c r="BA90" s="56">
        <f t="shared" si="45"/>
        <v>6.1044293649754104</v>
      </c>
      <c r="BB90" s="56">
        <f t="shared" si="46"/>
        <v>26.706878471767421</v>
      </c>
      <c r="BC90" s="4">
        <f>HLOOKUP(AN90,Data!$BW$28:$CF$31,4,FALSE)</f>
        <v>353</v>
      </c>
      <c r="BD90" s="44">
        <f t="shared" si="47"/>
        <v>7.5656879523420456E-2</v>
      </c>
      <c r="BE90" s="4" t="str">
        <f t="shared" si="48"/>
        <v>OK</v>
      </c>
      <c r="BF90" s="5">
        <f t="shared" si="49"/>
        <v>3572.8</v>
      </c>
      <c r="BG90" s="44">
        <f t="shared" si="50"/>
        <v>0</v>
      </c>
      <c r="BH90" s="4" t="str">
        <f t="shared" si="51"/>
        <v>OK</v>
      </c>
      <c r="BI90" s="53" t="str">
        <f t="shared" si="52"/>
        <v>Y</v>
      </c>
      <c r="BJ90" s="53">
        <f t="shared" si="53"/>
        <v>215</v>
      </c>
      <c r="BK90" s="38">
        <f t="shared" si="54"/>
        <v>171</v>
      </c>
      <c r="BL90" s="54">
        <f>noisuy1chieu(BK90/BJ90,Data!$BW$39:$CG$39,Data!$BW$40:$CG$40)</f>
        <v>9.6581399440765381E-2</v>
      </c>
      <c r="BM90" s="55">
        <f t="shared" si="55"/>
        <v>0</v>
      </c>
      <c r="BN90" s="56">
        <f t="shared" si="56"/>
        <v>0</v>
      </c>
      <c r="BO90" s="44">
        <f t="shared" si="57"/>
        <v>0</v>
      </c>
      <c r="BP90" s="4" t="str">
        <f t="shared" si="58"/>
        <v>OK</v>
      </c>
      <c r="BQ90" s="56">
        <f t="shared" si="59"/>
        <v>304.99199999999996</v>
      </c>
      <c r="BR90" s="56">
        <f t="shared" si="60"/>
        <v>36.626576189852464</v>
      </c>
      <c r="BS90" s="23">
        <f t="shared" si="61"/>
        <v>0.12009028495781027</v>
      </c>
      <c r="BT90" s="4" t="str">
        <f t="shared" si="62"/>
        <v>OK</v>
      </c>
      <c r="BU90" s="56">
        <f t="shared" si="63"/>
        <v>18.313288094926232</v>
      </c>
      <c r="BV90" s="54">
        <f t="shared" si="64"/>
        <v>3.6592033310407446E-2</v>
      </c>
      <c r="BW90" s="4" t="str">
        <f t="shared" si="65"/>
        <v>OK</v>
      </c>
      <c r="BX90" s="54">
        <f t="shared" si="66"/>
        <v>6.2003881379091741E-4</v>
      </c>
      <c r="BY90" s="4" t="str">
        <f t="shared" si="67"/>
        <v>OK</v>
      </c>
      <c r="DJ90" s="7"/>
      <c r="DK90" s="7"/>
      <c r="DL90" s="7"/>
      <c r="DM90" s="7"/>
      <c r="DN90" s="7"/>
      <c r="DO90" s="83"/>
      <c r="DP90" s="7"/>
      <c r="DQ90" s="7"/>
      <c r="DR90" s="7"/>
      <c r="DS90" s="7"/>
      <c r="EA90" s="56"/>
      <c r="EB90" s="56"/>
      <c r="EC90" s="4"/>
      <c r="ED90" s="44"/>
      <c r="EE90" s="4"/>
      <c r="EF90" s="5"/>
      <c r="EG90" s="44"/>
      <c r="EH90" s="4"/>
      <c r="EI90" s="53"/>
      <c r="EJ90" s="53"/>
      <c r="EL90" s="54"/>
      <c r="EM90" s="55"/>
      <c r="EN90" s="56"/>
      <c r="EO90" s="44"/>
      <c r="EP90" s="4"/>
      <c r="EQ90" s="56"/>
      <c r="ER90" s="56"/>
      <c r="ET90" s="4"/>
      <c r="EU90" s="56"/>
      <c r="EW90" s="4"/>
      <c r="EY90" s="4"/>
    </row>
    <row r="91" spans="8:155" ht="12.95" customHeight="1">
      <c r="H91" s="161"/>
      <c r="I91" s="2"/>
      <c r="J91" s="2"/>
      <c r="K91" s="2"/>
      <c r="L91" s="2"/>
      <c r="M91" s="2"/>
      <c r="N91" s="2"/>
      <c r="O91" s="2"/>
      <c r="P91" s="2"/>
      <c r="Q91" s="2"/>
      <c r="R91" s="2"/>
      <c r="S91" s="120"/>
      <c r="T91" s="117"/>
      <c r="AA91" s="29" t="s">
        <v>197</v>
      </c>
      <c r="AB91" s="29" t="s">
        <v>322</v>
      </c>
      <c r="AC91" s="29" t="s">
        <v>320</v>
      </c>
      <c r="AD91" s="30">
        <v>0</v>
      </c>
      <c r="AE91" s="24">
        <v>674</v>
      </c>
      <c r="AF91" s="24">
        <v>350</v>
      </c>
      <c r="AG91" s="24">
        <v>8</v>
      </c>
      <c r="AH91" s="24">
        <v>12</v>
      </c>
      <c r="AI91" s="24">
        <v>650</v>
      </c>
      <c r="AJ91" s="7">
        <f t="shared" si="39"/>
        <v>704</v>
      </c>
      <c r="AK91" s="7">
        <f t="shared" si="40"/>
        <v>350</v>
      </c>
      <c r="AL91" s="7">
        <f t="shared" si="41"/>
        <v>22</v>
      </c>
      <c r="AM91" s="7">
        <f t="shared" si="42"/>
        <v>6</v>
      </c>
      <c r="AN91" s="7">
        <f t="shared" si="43"/>
        <v>24</v>
      </c>
      <c r="AO91" s="83" t="str" cm="1">
        <f t="array" ref="AO91">_xll.Dce_Name_SectI(AE91,AE91,AF91,AG91,AH91,"x","-",$V$14)</f>
        <v>674x350x8x12</v>
      </c>
      <c r="AP91" s="7" t="str">
        <f t="shared" si="44"/>
        <v>704x350x22-6M24</v>
      </c>
      <c r="AQ91" s="7"/>
      <c r="AR91" s="7"/>
      <c r="AS91" s="7"/>
      <c r="AT91" s="29" t="s">
        <v>306</v>
      </c>
      <c r="AU91" s="60">
        <v>-53.792958524230428</v>
      </c>
      <c r="AV91" s="60">
        <v>0.5928187200495566</v>
      </c>
      <c r="AW91" s="25">
        <v>0.35795753561460159</v>
      </c>
      <c r="AX91" s="25">
        <v>0</v>
      </c>
      <c r="AY91" s="25">
        <v>0</v>
      </c>
      <c r="AZ91" s="25">
        <v>0</v>
      </c>
      <c r="BA91" s="56">
        <f t="shared" si="45"/>
        <v>0</v>
      </c>
      <c r="BB91" s="56">
        <f t="shared" si="46"/>
        <v>0</v>
      </c>
      <c r="BC91" s="4">
        <f>HLOOKUP(AN91,Data!$BW$28:$CF$31,4,FALSE)</f>
        <v>353</v>
      </c>
      <c r="BD91" s="44">
        <f t="shared" si="47"/>
        <v>0</v>
      </c>
      <c r="BE91" s="4" t="str">
        <f t="shared" si="48"/>
        <v>OK</v>
      </c>
      <c r="BF91" s="5">
        <f t="shared" si="49"/>
        <v>3572.8</v>
      </c>
      <c r="BG91" s="44">
        <f t="shared" si="50"/>
        <v>1.5056246788017921E-2</v>
      </c>
      <c r="BH91" s="4" t="str">
        <f t="shared" si="51"/>
        <v>OK</v>
      </c>
      <c r="BI91" s="53" t="str">
        <f t="shared" si="52"/>
        <v>Y</v>
      </c>
      <c r="BJ91" s="53">
        <f t="shared" si="53"/>
        <v>215</v>
      </c>
      <c r="BK91" s="38">
        <f t="shared" si="54"/>
        <v>171</v>
      </c>
      <c r="BL91" s="54">
        <f>noisuy1chieu(BK91/BJ91,Data!$BW$39:$CG$39,Data!$BW$40:$CG$40)</f>
        <v>9.6581399440765381E-2</v>
      </c>
      <c r="BM91" s="55">
        <f t="shared" si="55"/>
        <v>9.7466448328883276E-4</v>
      </c>
      <c r="BN91" s="56">
        <f t="shared" si="56"/>
        <v>3.9418434068003032</v>
      </c>
      <c r="BO91" s="44">
        <f t="shared" si="57"/>
        <v>0.17917470030910468</v>
      </c>
      <c r="BP91" s="4" t="str">
        <f t="shared" si="58"/>
        <v>OK</v>
      </c>
      <c r="BQ91" s="56">
        <f t="shared" si="59"/>
        <v>304.99199999999996</v>
      </c>
      <c r="BR91" s="56">
        <f t="shared" si="60"/>
        <v>0.69250821810609098</v>
      </c>
      <c r="BS91" s="23">
        <f t="shared" si="61"/>
        <v>2.2705783040410602E-3</v>
      </c>
      <c r="BT91" s="4" t="str">
        <f t="shared" si="62"/>
        <v>OK</v>
      </c>
      <c r="BU91" s="56">
        <f t="shared" si="63"/>
        <v>26.896479262115214</v>
      </c>
      <c r="BV91" s="54">
        <f t="shared" si="64"/>
        <v>5.3742225863015754E-2</v>
      </c>
      <c r="BW91" s="4" t="str">
        <f t="shared" si="65"/>
        <v>OK</v>
      </c>
      <c r="BX91" s="54">
        <f t="shared" si="66"/>
        <v>7.1563762618436996E-4</v>
      </c>
      <c r="BY91" s="4" t="str">
        <f t="shared" si="67"/>
        <v>OK</v>
      </c>
      <c r="DJ91" s="7"/>
      <c r="DK91" s="7"/>
      <c r="DL91" s="7"/>
      <c r="DM91" s="7"/>
      <c r="DN91" s="7"/>
      <c r="DO91" s="83"/>
      <c r="DP91" s="7"/>
      <c r="DQ91" s="7"/>
      <c r="DR91" s="7"/>
      <c r="DS91" s="7"/>
      <c r="EA91" s="56"/>
      <c r="EB91" s="56"/>
      <c r="EC91" s="4"/>
      <c r="ED91" s="44"/>
      <c r="EE91" s="4"/>
      <c r="EF91" s="5"/>
      <c r="EG91" s="44"/>
      <c r="EH91" s="4"/>
      <c r="EI91" s="53"/>
      <c r="EJ91" s="53"/>
      <c r="EL91" s="54"/>
      <c r="EM91" s="55"/>
      <c r="EN91" s="56"/>
      <c r="EO91" s="44"/>
      <c r="EP91" s="4"/>
      <c r="EQ91" s="56"/>
      <c r="ER91" s="56"/>
      <c r="ET91" s="4"/>
      <c r="EU91" s="56"/>
      <c r="EW91" s="4"/>
      <c r="EY91" s="4"/>
    </row>
    <row r="92" spans="8:155" ht="12.95" customHeight="1">
      <c r="H92" s="161"/>
      <c r="I92" s="2"/>
      <c r="J92" s="2"/>
      <c r="K92" s="2"/>
      <c r="L92" s="2"/>
      <c r="M92" s="2"/>
      <c r="N92" s="2"/>
      <c r="O92" s="2"/>
      <c r="P92" s="2"/>
      <c r="Q92" s="2"/>
      <c r="R92" s="2"/>
      <c r="S92" s="120"/>
      <c r="T92" s="117"/>
      <c r="AA92" s="29" t="s">
        <v>197</v>
      </c>
      <c r="AB92" s="29" t="s">
        <v>322</v>
      </c>
      <c r="AC92" s="29" t="s">
        <v>320</v>
      </c>
      <c r="AD92" s="30">
        <v>0</v>
      </c>
      <c r="AE92" s="24">
        <v>674</v>
      </c>
      <c r="AF92" s="24">
        <v>350</v>
      </c>
      <c r="AG92" s="24">
        <v>8</v>
      </c>
      <c r="AH92" s="24">
        <v>12</v>
      </c>
      <c r="AI92" s="24">
        <v>650</v>
      </c>
      <c r="AJ92" s="7">
        <f t="shared" si="39"/>
        <v>704</v>
      </c>
      <c r="AK92" s="7">
        <f t="shared" si="40"/>
        <v>350</v>
      </c>
      <c r="AL92" s="7">
        <f t="shared" si="41"/>
        <v>22</v>
      </c>
      <c r="AM92" s="7">
        <f t="shared" si="42"/>
        <v>6</v>
      </c>
      <c r="AN92" s="7">
        <f t="shared" si="43"/>
        <v>24</v>
      </c>
      <c r="AO92" s="83" t="str" cm="1">
        <f t="array" ref="AO92">_xll.Dce_Name_SectI(AE92,AE92,AF92,AG92,AH92,"x","-",$V$14)</f>
        <v>674x350x8x12</v>
      </c>
      <c r="AP92" s="7" t="str">
        <f t="shared" si="44"/>
        <v>704x350x22-6M24</v>
      </c>
      <c r="AQ92" s="7"/>
      <c r="AR92" s="7"/>
      <c r="AS92" s="7"/>
      <c r="AT92" s="29" t="s">
        <v>307</v>
      </c>
      <c r="AU92" s="60">
        <v>-80.347120412512226</v>
      </c>
      <c r="AV92" s="60">
        <v>0.59280370285838591</v>
      </c>
      <c r="AW92" s="25">
        <v>0.43061091967568815</v>
      </c>
      <c r="AX92" s="25">
        <v>0</v>
      </c>
      <c r="AY92" s="25">
        <v>0</v>
      </c>
      <c r="AZ92" s="25">
        <v>0</v>
      </c>
      <c r="BA92" s="56">
        <f t="shared" si="45"/>
        <v>0</v>
      </c>
      <c r="BB92" s="56">
        <f t="shared" si="46"/>
        <v>0</v>
      </c>
      <c r="BC92" s="4">
        <f>HLOOKUP(AN92,Data!$BW$28:$CF$31,4,FALSE)</f>
        <v>353</v>
      </c>
      <c r="BD92" s="44">
        <f t="shared" si="47"/>
        <v>0</v>
      </c>
      <c r="BE92" s="4" t="str">
        <f t="shared" si="48"/>
        <v>OK</v>
      </c>
      <c r="BF92" s="5">
        <f t="shared" si="49"/>
        <v>3572.8</v>
      </c>
      <c r="BG92" s="44">
        <f t="shared" si="50"/>
        <v>2.2488558109189493E-2</v>
      </c>
      <c r="BH92" s="4" t="str">
        <f t="shared" si="51"/>
        <v>OK</v>
      </c>
      <c r="BI92" s="53" t="str">
        <f t="shared" si="52"/>
        <v>Y</v>
      </c>
      <c r="BJ92" s="53">
        <f t="shared" si="53"/>
        <v>215</v>
      </c>
      <c r="BK92" s="38">
        <f t="shared" si="54"/>
        <v>171</v>
      </c>
      <c r="BL92" s="54">
        <f>noisuy1chieu(BK92/BJ92,Data!$BW$39:$CG$39,Data!$BW$40:$CG$40)</f>
        <v>9.6581399440765381E-2</v>
      </c>
      <c r="BM92" s="55">
        <f t="shared" si="55"/>
        <v>1.4557943409141986E-3</v>
      </c>
      <c r="BN92" s="56">
        <f t="shared" si="56"/>
        <v>4.8175009683228476</v>
      </c>
      <c r="BO92" s="44">
        <f t="shared" si="57"/>
        <v>0.21897731674194762</v>
      </c>
      <c r="BP92" s="4" t="str">
        <f t="shared" si="58"/>
        <v>OK</v>
      </c>
      <c r="BQ92" s="56">
        <f t="shared" si="59"/>
        <v>304.99199999999996</v>
      </c>
      <c r="BR92" s="56">
        <f t="shared" si="60"/>
        <v>0.73269502131961795</v>
      </c>
      <c r="BS92" s="23">
        <f t="shared" si="61"/>
        <v>2.4023417706681423E-3</v>
      </c>
      <c r="BT92" s="4" t="str">
        <f t="shared" si="62"/>
        <v>OK</v>
      </c>
      <c r="BU92" s="56">
        <f t="shared" si="63"/>
        <v>40.173560206256113</v>
      </c>
      <c r="BV92" s="54">
        <f t="shared" si="64"/>
        <v>8.0271344263527472E-2</v>
      </c>
      <c r="BW92" s="4" t="str">
        <f t="shared" si="65"/>
        <v>OK</v>
      </c>
      <c r="BX92" s="54">
        <f t="shared" si="66"/>
        <v>7.5716664736236985E-4</v>
      </c>
      <c r="BY92" s="4" t="str">
        <f t="shared" si="67"/>
        <v>OK</v>
      </c>
      <c r="DJ92" s="7"/>
      <c r="DK92" s="7"/>
      <c r="DL92" s="7"/>
      <c r="DM92" s="7"/>
      <c r="DN92" s="7"/>
      <c r="DO92" s="83"/>
      <c r="DP92" s="7"/>
      <c r="DQ92" s="7"/>
      <c r="DR92" s="7"/>
      <c r="DS92" s="7"/>
      <c r="EA92" s="56"/>
      <c r="EB92" s="56"/>
      <c r="EC92" s="4"/>
      <c r="ED92" s="44"/>
      <c r="EE92" s="4"/>
      <c r="EF92" s="5"/>
      <c r="EG92" s="44"/>
      <c r="EH92" s="4"/>
      <c r="EI92" s="53"/>
      <c r="EJ92" s="53"/>
      <c r="EL92" s="54"/>
      <c r="EM92" s="55"/>
      <c r="EN92" s="56"/>
      <c r="EO92" s="44"/>
      <c r="EP92" s="4"/>
      <c r="EQ92" s="56"/>
      <c r="ER92" s="56"/>
      <c r="ET92" s="4"/>
      <c r="EU92" s="56"/>
      <c r="EW92" s="4"/>
      <c r="EY92" s="4"/>
    </row>
    <row r="93" spans="8:155" ht="12.95" customHeight="1">
      <c r="H93" s="161"/>
      <c r="I93" s="2"/>
      <c r="J93" s="2"/>
      <c r="K93" s="2"/>
      <c r="L93" s="2"/>
      <c r="M93" s="2"/>
      <c r="N93" s="2"/>
      <c r="O93" s="2"/>
      <c r="P93" s="2"/>
      <c r="Q93" s="2"/>
      <c r="R93" s="2"/>
      <c r="S93" s="120"/>
      <c r="AA93" s="29" t="s">
        <v>197</v>
      </c>
      <c r="AB93" s="29" t="s">
        <v>322</v>
      </c>
      <c r="AC93" s="29" t="s">
        <v>320</v>
      </c>
      <c r="AD93" s="30">
        <v>0</v>
      </c>
      <c r="AE93" s="24">
        <v>674</v>
      </c>
      <c r="AF93" s="24">
        <v>350</v>
      </c>
      <c r="AG93" s="24">
        <v>8</v>
      </c>
      <c r="AH93" s="24">
        <v>12</v>
      </c>
      <c r="AI93" s="24">
        <v>650</v>
      </c>
      <c r="AJ93" s="7">
        <f t="shared" si="39"/>
        <v>704</v>
      </c>
      <c r="AK93" s="7">
        <f t="shared" si="40"/>
        <v>350</v>
      </c>
      <c r="AL93" s="7">
        <f t="shared" si="41"/>
        <v>22</v>
      </c>
      <c r="AM93" s="7">
        <f t="shared" si="42"/>
        <v>6</v>
      </c>
      <c r="AN93" s="7">
        <f t="shared" si="43"/>
        <v>24</v>
      </c>
      <c r="AO93" s="83" t="str" cm="1">
        <f t="array" ref="AO93">_xll.Dce_Name_SectI(AE93,AE93,AF93,AG93,AH93,"x","-",$V$14)</f>
        <v>674x350x8x12</v>
      </c>
      <c r="AP93" s="7" t="str">
        <f t="shared" si="44"/>
        <v>704x350x22-6M24</v>
      </c>
      <c r="AQ93" s="7"/>
      <c r="AR93" s="7"/>
      <c r="AS93" s="7"/>
      <c r="AT93" s="29" t="s">
        <v>308</v>
      </c>
      <c r="AU93" s="60">
        <v>30.446068738021665</v>
      </c>
      <c r="AV93" s="60">
        <v>20.881611729911434</v>
      </c>
      <c r="AW93" s="25">
        <v>7.2598364866000326E-2</v>
      </c>
      <c r="AX93" s="25">
        <v>0</v>
      </c>
      <c r="AY93" s="25">
        <v>0</v>
      </c>
      <c r="AZ93" s="25">
        <v>0</v>
      </c>
      <c r="BA93" s="56">
        <f t="shared" si="45"/>
        <v>5.0743447896702776</v>
      </c>
      <c r="BB93" s="56">
        <f t="shared" si="46"/>
        <v>22.200258454807464</v>
      </c>
      <c r="BC93" s="4">
        <f>HLOOKUP(AN93,Data!$BW$28:$CF$31,4,FALSE)</f>
        <v>353</v>
      </c>
      <c r="BD93" s="44">
        <f t="shared" si="47"/>
        <v>6.2890250580191112E-2</v>
      </c>
      <c r="BE93" s="4" t="str">
        <f t="shared" si="48"/>
        <v>OK</v>
      </c>
      <c r="BF93" s="5">
        <f t="shared" si="49"/>
        <v>3572.8</v>
      </c>
      <c r="BG93" s="44">
        <f t="shared" si="50"/>
        <v>0</v>
      </c>
      <c r="BH93" s="4" t="str">
        <f t="shared" si="51"/>
        <v>OK</v>
      </c>
      <c r="BI93" s="53" t="str">
        <f t="shared" si="52"/>
        <v>Y</v>
      </c>
      <c r="BJ93" s="53">
        <f t="shared" si="53"/>
        <v>215</v>
      </c>
      <c r="BK93" s="38">
        <f t="shared" si="54"/>
        <v>171</v>
      </c>
      <c r="BL93" s="54">
        <f>noisuy1chieu(BK93/BJ93,Data!$BW$39:$CG$39,Data!$BW$40:$CG$40)</f>
        <v>9.6581399440765381E-2</v>
      </c>
      <c r="BM93" s="55">
        <f t="shared" si="55"/>
        <v>0</v>
      </c>
      <c r="BN93" s="56">
        <f t="shared" si="56"/>
        <v>0</v>
      </c>
      <c r="BO93" s="44">
        <f t="shared" si="57"/>
        <v>0</v>
      </c>
      <c r="BP93" s="4" t="str">
        <f t="shared" si="58"/>
        <v>OK</v>
      </c>
      <c r="BQ93" s="56">
        <f t="shared" si="59"/>
        <v>304.99199999999996</v>
      </c>
      <c r="BR93" s="56">
        <f t="shared" si="60"/>
        <v>30.446068738021665</v>
      </c>
      <c r="BS93" s="23">
        <f t="shared" si="61"/>
        <v>9.9825794571731949E-2</v>
      </c>
      <c r="BT93" s="4" t="str">
        <f t="shared" si="62"/>
        <v>OK</v>
      </c>
      <c r="BU93" s="56">
        <f t="shared" si="63"/>
        <v>15.223034369010833</v>
      </c>
      <c r="BV93" s="54">
        <f t="shared" si="64"/>
        <v>3.0417354755132825E-2</v>
      </c>
      <c r="BW93" s="4" t="str">
        <f t="shared" si="65"/>
        <v>OK</v>
      </c>
      <c r="BX93" s="54">
        <f t="shared" si="66"/>
        <v>2.1579176927931352E-2</v>
      </c>
      <c r="BY93" s="4" t="str">
        <f t="shared" si="67"/>
        <v>OK</v>
      </c>
      <c r="DJ93" s="7"/>
      <c r="DK93" s="7"/>
      <c r="DL93" s="7"/>
      <c r="DM93" s="7"/>
      <c r="DN93" s="7"/>
      <c r="DO93" s="83"/>
      <c r="DP93" s="7"/>
      <c r="DQ93" s="7"/>
      <c r="DR93" s="7"/>
      <c r="DS93" s="7"/>
      <c r="EA93" s="56"/>
      <c r="EB93" s="56"/>
      <c r="EC93" s="4"/>
      <c r="ED93" s="44"/>
      <c r="EE93" s="4"/>
      <c r="EF93" s="5"/>
      <c r="EG93" s="44"/>
      <c r="EH93" s="4"/>
      <c r="EI93" s="53"/>
      <c r="EJ93" s="53"/>
      <c r="EL93" s="54"/>
      <c r="EM93" s="55"/>
      <c r="EN93" s="56"/>
      <c r="EO93" s="44"/>
      <c r="EP93" s="4"/>
      <c r="EQ93" s="56"/>
      <c r="ER93" s="56"/>
      <c r="ET93" s="4"/>
      <c r="EU93" s="56"/>
      <c r="EW93" s="4"/>
      <c r="EY93" s="4"/>
    </row>
    <row r="94" spans="8:155" ht="12.95" customHeight="1">
      <c r="H94" s="161"/>
      <c r="I94" s="2"/>
      <c r="J94" s="2"/>
      <c r="K94" s="2"/>
      <c r="L94" s="2"/>
      <c r="M94" s="2"/>
      <c r="N94" s="2"/>
      <c r="O94" s="2"/>
      <c r="P94" s="2"/>
      <c r="Q94" s="2"/>
      <c r="R94" s="2"/>
      <c r="S94" s="120"/>
      <c r="AA94" s="29" t="s">
        <v>197</v>
      </c>
      <c r="AB94" s="29" t="s">
        <v>322</v>
      </c>
      <c r="AC94" s="29" t="s">
        <v>320</v>
      </c>
      <c r="AD94" s="30">
        <v>0</v>
      </c>
      <c r="AE94" s="24">
        <v>674</v>
      </c>
      <c r="AF94" s="24">
        <v>350</v>
      </c>
      <c r="AG94" s="24">
        <v>8</v>
      </c>
      <c r="AH94" s="24">
        <v>12</v>
      </c>
      <c r="AI94" s="24">
        <v>650</v>
      </c>
      <c r="AJ94" s="7">
        <f t="shared" si="39"/>
        <v>704</v>
      </c>
      <c r="AK94" s="7">
        <f t="shared" si="40"/>
        <v>350</v>
      </c>
      <c r="AL94" s="7">
        <f t="shared" si="41"/>
        <v>22</v>
      </c>
      <c r="AM94" s="7">
        <f t="shared" si="42"/>
        <v>6</v>
      </c>
      <c r="AN94" s="7">
        <f t="shared" si="43"/>
        <v>24</v>
      </c>
      <c r="AO94" s="83" t="str" cm="1">
        <f t="array" ref="AO94">_xll.Dce_Name_SectI(AE94,AE94,AF94,AG94,AH94,"x","-",$V$14)</f>
        <v>674x350x8x12</v>
      </c>
      <c r="AP94" s="7" t="str">
        <f t="shared" si="44"/>
        <v>704x350x22-6M24</v>
      </c>
      <c r="AQ94" s="7"/>
      <c r="AR94" s="7"/>
      <c r="AS94" s="7"/>
      <c r="AT94" s="29" t="s">
        <v>309</v>
      </c>
      <c r="AU94" s="60">
        <v>4.7572842075845649</v>
      </c>
      <c r="AV94" s="60">
        <v>55.949170603652483</v>
      </c>
      <c r="AW94" s="25">
        <v>2.36998134782343E-3</v>
      </c>
      <c r="AX94" s="25">
        <v>0</v>
      </c>
      <c r="AY94" s="25">
        <v>0</v>
      </c>
      <c r="AZ94" s="25">
        <v>0</v>
      </c>
      <c r="BA94" s="56">
        <f t="shared" si="45"/>
        <v>0.79288070126409416</v>
      </c>
      <c r="BB94" s="56">
        <f t="shared" si="46"/>
        <v>3.4688530680304122</v>
      </c>
      <c r="BC94" s="4">
        <f>HLOOKUP(AN94,Data!$BW$28:$CF$31,4,FALSE)</f>
        <v>353</v>
      </c>
      <c r="BD94" s="44">
        <f t="shared" si="47"/>
        <v>9.8267792295479092E-3</v>
      </c>
      <c r="BE94" s="4" t="str">
        <f t="shared" si="48"/>
        <v>OK</v>
      </c>
      <c r="BF94" s="5">
        <f t="shared" si="49"/>
        <v>3572.8</v>
      </c>
      <c r="BG94" s="44">
        <f t="shared" si="50"/>
        <v>0</v>
      </c>
      <c r="BH94" s="4" t="str">
        <f t="shared" si="51"/>
        <v>OK</v>
      </c>
      <c r="BI94" s="53" t="str">
        <f t="shared" si="52"/>
        <v>Y</v>
      </c>
      <c r="BJ94" s="53">
        <f t="shared" si="53"/>
        <v>215</v>
      </c>
      <c r="BK94" s="38">
        <f t="shared" si="54"/>
        <v>171</v>
      </c>
      <c r="BL94" s="54">
        <f>noisuy1chieu(BK94/BJ94,Data!$BW$39:$CG$39,Data!$BW$40:$CG$40)</f>
        <v>9.6581399440765381E-2</v>
      </c>
      <c r="BM94" s="55">
        <f t="shared" si="55"/>
        <v>0</v>
      </c>
      <c r="BN94" s="56">
        <f t="shared" si="56"/>
        <v>0</v>
      </c>
      <c r="BO94" s="44">
        <f t="shared" si="57"/>
        <v>0</v>
      </c>
      <c r="BP94" s="4" t="str">
        <f t="shared" si="58"/>
        <v>OK</v>
      </c>
      <c r="BQ94" s="56">
        <f t="shared" si="59"/>
        <v>304.99199999999996</v>
      </c>
      <c r="BR94" s="56">
        <f t="shared" si="60"/>
        <v>55.949170653848149</v>
      </c>
      <c r="BS94" s="23">
        <f t="shared" si="61"/>
        <v>0.18344471544777619</v>
      </c>
      <c r="BT94" s="4" t="str">
        <f t="shared" si="62"/>
        <v>OK</v>
      </c>
      <c r="BU94" s="56">
        <f t="shared" si="63"/>
        <v>2.3786421037922825</v>
      </c>
      <c r="BV94" s="54">
        <f t="shared" si="64"/>
        <v>4.7527975666816179E-3</v>
      </c>
      <c r="BW94" s="4" t="str">
        <f t="shared" si="65"/>
        <v>OK</v>
      </c>
      <c r="BX94" s="54">
        <f t="shared" si="66"/>
        <v>5.7817843350950894E-2</v>
      </c>
      <c r="BY94" s="4" t="str">
        <f t="shared" si="67"/>
        <v>OK</v>
      </c>
      <c r="DJ94" s="7"/>
      <c r="DK94" s="7"/>
      <c r="DL94" s="7"/>
      <c r="DM94" s="7"/>
      <c r="DN94" s="7"/>
      <c r="DO94" s="83"/>
      <c r="DP94" s="7"/>
      <c r="DQ94" s="7"/>
      <c r="DR94" s="7"/>
      <c r="DS94" s="7"/>
      <c r="EA94" s="56"/>
      <c r="EB94" s="56"/>
      <c r="EC94" s="4"/>
      <c r="ED94" s="44"/>
      <c r="EE94" s="4"/>
      <c r="EF94" s="5"/>
      <c r="EG94" s="44"/>
      <c r="EH94" s="4"/>
      <c r="EI94" s="53"/>
      <c r="EJ94" s="53"/>
      <c r="EL94" s="54"/>
      <c r="EM94" s="55"/>
      <c r="EN94" s="56"/>
      <c r="EO94" s="44"/>
      <c r="EP94" s="4"/>
      <c r="EQ94" s="56"/>
      <c r="ER94" s="56"/>
      <c r="ET94" s="4"/>
      <c r="EU94" s="56"/>
      <c r="EW94" s="4"/>
      <c r="EY94" s="4"/>
    </row>
    <row r="95" spans="8:155" ht="12.95" customHeight="1">
      <c r="H95" s="215" t="s">
        <v>400</v>
      </c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7"/>
      <c r="T95" s="117"/>
      <c r="AA95" s="29" t="s">
        <v>197</v>
      </c>
      <c r="AB95" s="29" t="s">
        <v>322</v>
      </c>
      <c r="AC95" s="29" t="s">
        <v>320</v>
      </c>
      <c r="AD95" s="30">
        <v>0</v>
      </c>
      <c r="AE95" s="24">
        <v>674</v>
      </c>
      <c r="AF95" s="24">
        <v>350</v>
      </c>
      <c r="AG95" s="24">
        <v>8</v>
      </c>
      <c r="AH95" s="24">
        <v>12</v>
      </c>
      <c r="AI95" s="24">
        <v>650</v>
      </c>
      <c r="AJ95" s="7">
        <f t="shared" si="39"/>
        <v>704</v>
      </c>
      <c r="AK95" s="7">
        <f t="shared" si="40"/>
        <v>350</v>
      </c>
      <c r="AL95" s="7">
        <f t="shared" si="41"/>
        <v>22</v>
      </c>
      <c r="AM95" s="7">
        <f t="shared" si="42"/>
        <v>6</v>
      </c>
      <c r="AN95" s="7">
        <f t="shared" si="43"/>
        <v>24</v>
      </c>
      <c r="AO95" s="83" t="str" cm="1">
        <f t="array" ref="AO95">_xll.Dce_Name_SectI(AE95,AE95,AF95,AG95,AH95,"x","-",$V$14)</f>
        <v>674x350x8x12</v>
      </c>
      <c r="AP95" s="7" t="str">
        <f t="shared" si="44"/>
        <v>704x350x22-6M24</v>
      </c>
      <c r="AQ95" s="7"/>
      <c r="AR95" s="7"/>
      <c r="AS95" s="7"/>
      <c r="AT95" s="29" t="s">
        <v>310</v>
      </c>
      <c r="AU95" s="60">
        <v>16.500067765490403</v>
      </c>
      <c r="AV95" s="60">
        <v>46.065533408426688</v>
      </c>
      <c r="AW95" s="25">
        <v>0.17838813558966113</v>
      </c>
      <c r="AX95" s="25">
        <v>0</v>
      </c>
      <c r="AY95" s="25">
        <v>0</v>
      </c>
      <c r="AZ95" s="25">
        <v>0</v>
      </c>
      <c r="BA95" s="56">
        <f t="shared" si="45"/>
        <v>2.7500112942484005</v>
      </c>
      <c r="BB95" s="56">
        <f t="shared" si="46"/>
        <v>12.031299412336752</v>
      </c>
      <c r="BC95" s="4">
        <f>HLOOKUP(AN95,Data!$BW$28:$CF$31,4,FALSE)</f>
        <v>353</v>
      </c>
      <c r="BD95" s="44">
        <f t="shared" si="47"/>
        <v>3.4083001168092784E-2</v>
      </c>
      <c r="BE95" s="4" t="str">
        <f t="shared" si="48"/>
        <v>OK</v>
      </c>
      <c r="BF95" s="5">
        <f t="shared" si="49"/>
        <v>3572.8</v>
      </c>
      <c r="BG95" s="44">
        <f t="shared" si="50"/>
        <v>0</v>
      </c>
      <c r="BH95" s="4" t="str">
        <f t="shared" si="51"/>
        <v>OK</v>
      </c>
      <c r="BI95" s="53" t="str">
        <f t="shared" si="52"/>
        <v>Y</v>
      </c>
      <c r="BJ95" s="53">
        <f t="shared" si="53"/>
        <v>215</v>
      </c>
      <c r="BK95" s="38">
        <f t="shared" si="54"/>
        <v>171</v>
      </c>
      <c r="BL95" s="54">
        <f>noisuy1chieu(BK95/BJ95,Data!$BW$39:$CG$39,Data!$BW$40:$CG$40)</f>
        <v>9.6581399440765381E-2</v>
      </c>
      <c r="BM95" s="55">
        <f t="shared" si="55"/>
        <v>0</v>
      </c>
      <c r="BN95" s="56">
        <f t="shared" si="56"/>
        <v>0</v>
      </c>
      <c r="BO95" s="44">
        <f t="shared" si="57"/>
        <v>0</v>
      </c>
      <c r="BP95" s="4" t="str">
        <f t="shared" si="58"/>
        <v>OK</v>
      </c>
      <c r="BQ95" s="56">
        <f t="shared" si="59"/>
        <v>304.99199999999996</v>
      </c>
      <c r="BR95" s="56">
        <f t="shared" si="60"/>
        <v>46.065878809915205</v>
      </c>
      <c r="BS95" s="23">
        <f t="shared" si="61"/>
        <v>0.15103962992444134</v>
      </c>
      <c r="BT95" s="4" t="str">
        <f t="shared" si="62"/>
        <v>OK</v>
      </c>
      <c r="BU95" s="56">
        <f t="shared" si="63"/>
        <v>8.2500338827452016</v>
      </c>
      <c r="BV95" s="54">
        <f t="shared" si="64"/>
        <v>1.648450639145687E-2</v>
      </c>
      <c r="BW95" s="4" t="str">
        <f t="shared" si="65"/>
        <v>OK</v>
      </c>
      <c r="BX95" s="54">
        <f t="shared" si="66"/>
        <v>4.7604454788685531E-2</v>
      </c>
      <c r="BY95" s="4" t="str">
        <f t="shared" si="67"/>
        <v>OK</v>
      </c>
      <c r="DJ95" s="7"/>
      <c r="DK95" s="7"/>
      <c r="DL95" s="7"/>
      <c r="DM95" s="7"/>
      <c r="DN95" s="7"/>
      <c r="DO95" s="83"/>
      <c r="DP95" s="7"/>
      <c r="DQ95" s="7"/>
      <c r="DR95" s="7"/>
      <c r="DS95" s="7"/>
      <c r="EA95" s="56"/>
      <c r="EB95" s="56"/>
      <c r="EC95" s="4"/>
      <c r="ED95" s="44"/>
      <c r="EE95" s="4"/>
      <c r="EF95" s="5"/>
      <c r="EG95" s="44"/>
      <c r="EH95" s="4"/>
      <c r="EI95" s="53"/>
      <c r="EJ95" s="53"/>
      <c r="EL95" s="54"/>
      <c r="EM95" s="55"/>
      <c r="EN95" s="56"/>
      <c r="EO95" s="44"/>
      <c r="EP95" s="4"/>
      <c r="EQ95" s="56"/>
      <c r="ER95" s="56"/>
      <c r="ET95" s="4"/>
      <c r="EU95" s="56"/>
      <c r="EW95" s="4"/>
      <c r="EY95" s="4"/>
    </row>
    <row r="96" spans="8:155" ht="12.95" customHeight="1">
      <c r="H96" s="215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7"/>
      <c r="AA96" s="29" t="s">
        <v>197</v>
      </c>
      <c r="AB96" s="29" t="s">
        <v>322</v>
      </c>
      <c r="AC96" s="29" t="s">
        <v>320</v>
      </c>
      <c r="AD96" s="30">
        <v>0</v>
      </c>
      <c r="AE96" s="24">
        <v>674</v>
      </c>
      <c r="AF96" s="24">
        <v>350</v>
      </c>
      <c r="AG96" s="24">
        <v>8</v>
      </c>
      <c r="AH96" s="24">
        <v>12</v>
      </c>
      <c r="AI96" s="24">
        <v>650</v>
      </c>
      <c r="AJ96" s="7">
        <f t="shared" si="39"/>
        <v>704</v>
      </c>
      <c r="AK96" s="7">
        <f t="shared" si="40"/>
        <v>350</v>
      </c>
      <c r="AL96" s="7">
        <f t="shared" si="41"/>
        <v>22</v>
      </c>
      <c r="AM96" s="7">
        <f t="shared" si="42"/>
        <v>6</v>
      </c>
      <c r="AN96" s="7">
        <f t="shared" si="43"/>
        <v>24</v>
      </c>
      <c r="AO96" s="83" t="str" cm="1">
        <f t="array" ref="AO96">_xll.Dce_Name_SectI(AE96,AE96,AF96,AG96,AH96,"x","-",$V$14)</f>
        <v>674x350x8x12</v>
      </c>
      <c r="AP96" s="7" t="str">
        <f t="shared" si="44"/>
        <v>704x350x22-6M24</v>
      </c>
      <c r="AQ96" s="7"/>
      <c r="AR96" s="7"/>
      <c r="AS96" s="7"/>
      <c r="AT96" s="29" t="s">
        <v>311</v>
      </c>
      <c r="AU96" s="60">
        <v>-5.0588052030951669</v>
      </c>
      <c r="AV96" s="60">
        <v>10.997963165013202</v>
      </c>
      <c r="AW96" s="25">
        <v>8.2849824948809478E-2</v>
      </c>
      <c r="AX96" s="25">
        <v>0</v>
      </c>
      <c r="AY96" s="25">
        <v>0</v>
      </c>
      <c r="AZ96" s="25">
        <v>0</v>
      </c>
      <c r="BA96" s="56">
        <f t="shared" si="45"/>
        <v>0</v>
      </c>
      <c r="BB96" s="56">
        <f t="shared" si="46"/>
        <v>0</v>
      </c>
      <c r="BC96" s="4">
        <f>HLOOKUP(AN96,Data!$BW$28:$CF$31,4,FALSE)</f>
        <v>353</v>
      </c>
      <c r="BD96" s="44">
        <f t="shared" si="47"/>
        <v>0</v>
      </c>
      <c r="BE96" s="4" t="str">
        <f t="shared" si="48"/>
        <v>OK</v>
      </c>
      <c r="BF96" s="5">
        <f t="shared" si="49"/>
        <v>3572.8</v>
      </c>
      <c r="BG96" s="44">
        <f t="shared" si="50"/>
        <v>1.4159217429173664E-3</v>
      </c>
      <c r="BH96" s="4" t="str">
        <f t="shared" si="51"/>
        <v>OK</v>
      </c>
      <c r="BI96" s="53" t="str">
        <f t="shared" si="52"/>
        <v>Y</v>
      </c>
      <c r="BJ96" s="53">
        <f t="shared" si="53"/>
        <v>215</v>
      </c>
      <c r="BK96" s="38">
        <f t="shared" si="54"/>
        <v>171</v>
      </c>
      <c r="BL96" s="54">
        <f>noisuy1chieu(BK96/BJ96,Data!$BW$39:$CG$39,Data!$BW$40:$CG$40)</f>
        <v>9.6581399440765381E-2</v>
      </c>
      <c r="BM96" s="55">
        <f t="shared" si="55"/>
        <v>9.1659538619960087E-5</v>
      </c>
      <c r="BN96" s="56">
        <f t="shared" si="56"/>
        <v>1.208817199363752</v>
      </c>
      <c r="BO96" s="44">
        <f t="shared" si="57"/>
        <v>5.4946236334716E-2</v>
      </c>
      <c r="BP96" s="4" t="str">
        <f t="shared" si="58"/>
        <v>OK</v>
      </c>
      <c r="BQ96" s="56">
        <f t="shared" si="59"/>
        <v>304.99199999999996</v>
      </c>
      <c r="BR96" s="56">
        <f t="shared" si="60"/>
        <v>10.998275222619283</v>
      </c>
      <c r="BS96" s="23">
        <f t="shared" si="61"/>
        <v>3.6060864621430343E-2</v>
      </c>
      <c r="BT96" s="4" t="str">
        <f t="shared" si="62"/>
        <v>OK</v>
      </c>
      <c r="BU96" s="56">
        <f t="shared" si="63"/>
        <v>2.5294026015475835</v>
      </c>
      <c r="BV96" s="54">
        <f t="shared" si="64"/>
        <v>5.0540341948152618E-3</v>
      </c>
      <c r="BW96" s="4" t="str">
        <f t="shared" si="65"/>
        <v>OK</v>
      </c>
      <c r="BX96" s="54">
        <f t="shared" si="66"/>
        <v>1.1365611795861529E-2</v>
      </c>
      <c r="BY96" s="4" t="str">
        <f t="shared" si="67"/>
        <v>OK</v>
      </c>
      <c r="DJ96" s="7"/>
      <c r="DK96" s="7"/>
      <c r="DL96" s="7"/>
      <c r="DM96" s="7"/>
      <c r="DN96" s="7"/>
      <c r="DO96" s="83"/>
      <c r="DP96" s="7"/>
      <c r="DQ96" s="7"/>
      <c r="DR96" s="7"/>
      <c r="DS96" s="7"/>
      <c r="EA96" s="56"/>
      <c r="EB96" s="56"/>
      <c r="EC96" s="4"/>
      <c r="ED96" s="44"/>
      <c r="EE96" s="4"/>
      <c r="EF96" s="5"/>
      <c r="EG96" s="44"/>
      <c r="EH96" s="4"/>
      <c r="EI96" s="53"/>
      <c r="EJ96" s="53"/>
      <c r="EL96" s="54"/>
      <c r="EM96" s="55"/>
      <c r="EN96" s="56"/>
      <c r="EO96" s="44"/>
      <c r="EP96" s="4"/>
      <c r="EQ96" s="56"/>
      <c r="ER96" s="56"/>
      <c r="ET96" s="4"/>
      <c r="EU96" s="56"/>
      <c r="EW96" s="4"/>
      <c r="EY96" s="4"/>
    </row>
    <row r="97" spans="8:155" ht="12.95" customHeight="1">
      <c r="H97" s="159" t="s">
        <v>282</v>
      </c>
      <c r="I97" s="2"/>
      <c r="J97" s="2"/>
      <c r="K97" s="2"/>
      <c r="L97" s="2"/>
      <c r="M97" s="2"/>
      <c r="N97" s="2"/>
      <c r="O97" s="2"/>
      <c r="P97" s="2"/>
      <c r="Q97" s="2"/>
      <c r="R97" s="2"/>
      <c r="S97" s="120"/>
      <c r="AA97" s="29" t="s">
        <v>197</v>
      </c>
      <c r="AB97" s="29" t="s">
        <v>322</v>
      </c>
      <c r="AC97" s="29" t="s">
        <v>320</v>
      </c>
      <c r="AD97" s="30">
        <v>0</v>
      </c>
      <c r="AE97" s="24">
        <v>674</v>
      </c>
      <c r="AF97" s="24">
        <v>350</v>
      </c>
      <c r="AG97" s="24">
        <v>8</v>
      </c>
      <c r="AH97" s="24">
        <v>12</v>
      </c>
      <c r="AI97" s="24">
        <v>650</v>
      </c>
      <c r="AJ97" s="7">
        <f t="shared" si="39"/>
        <v>704</v>
      </c>
      <c r="AK97" s="7">
        <f t="shared" si="40"/>
        <v>350</v>
      </c>
      <c r="AL97" s="7">
        <f t="shared" si="41"/>
        <v>22</v>
      </c>
      <c r="AM97" s="7">
        <f t="shared" si="42"/>
        <v>6</v>
      </c>
      <c r="AN97" s="7">
        <f t="shared" si="43"/>
        <v>24</v>
      </c>
      <c r="AO97" s="83" t="str" cm="1">
        <f t="array" ref="AO97">_xll.Dce_Name_SectI(AE97,AE97,AF97,AG97,AH97,"x","-",$V$14)</f>
        <v>674x350x8x12</v>
      </c>
      <c r="AP97" s="7" t="str">
        <f t="shared" si="44"/>
        <v>704x350x22-6M24</v>
      </c>
      <c r="AQ97" s="7"/>
      <c r="AR97" s="7"/>
      <c r="AS97" s="7"/>
      <c r="AT97" s="29" t="s">
        <v>312</v>
      </c>
      <c r="AU97" s="60">
        <v>82.051636349265209</v>
      </c>
      <c r="AV97" s="60">
        <v>0.63705951211113399</v>
      </c>
      <c r="AW97" s="25">
        <v>0.18341623999807921</v>
      </c>
      <c r="AX97" s="25">
        <v>0</v>
      </c>
      <c r="AY97" s="25">
        <v>0</v>
      </c>
      <c r="AZ97" s="25">
        <v>0</v>
      </c>
      <c r="BA97" s="56">
        <f t="shared" si="45"/>
        <v>13.675272724877535</v>
      </c>
      <c r="BB97" s="56">
        <f t="shared" si="46"/>
        <v>59.829318171339217</v>
      </c>
      <c r="BC97" s="4">
        <f>HLOOKUP(AN97,Data!$BW$28:$CF$31,4,FALSE)</f>
        <v>353</v>
      </c>
      <c r="BD97" s="44">
        <f t="shared" si="47"/>
        <v>0.16948815345988447</v>
      </c>
      <c r="BE97" s="4" t="str">
        <f t="shared" si="48"/>
        <v>OK</v>
      </c>
      <c r="BF97" s="5">
        <f t="shared" si="49"/>
        <v>3572.8</v>
      </c>
      <c r="BG97" s="44">
        <f t="shared" si="50"/>
        <v>0</v>
      </c>
      <c r="BH97" s="4" t="str">
        <f t="shared" si="51"/>
        <v>OK</v>
      </c>
      <c r="BI97" s="53" t="str">
        <f t="shared" si="52"/>
        <v>Y</v>
      </c>
      <c r="BJ97" s="53">
        <f t="shared" si="53"/>
        <v>215</v>
      </c>
      <c r="BK97" s="38">
        <f t="shared" si="54"/>
        <v>171</v>
      </c>
      <c r="BL97" s="54">
        <f>noisuy1chieu(BK97/BJ97,Data!$BW$39:$CG$39,Data!$BW$40:$CG$40)</f>
        <v>9.6581399440765381E-2</v>
      </c>
      <c r="BM97" s="55">
        <f t="shared" si="55"/>
        <v>0</v>
      </c>
      <c r="BN97" s="56">
        <f t="shared" si="56"/>
        <v>0</v>
      </c>
      <c r="BO97" s="44">
        <f t="shared" si="57"/>
        <v>0</v>
      </c>
      <c r="BP97" s="4" t="str">
        <f t="shared" si="58"/>
        <v>OK</v>
      </c>
      <c r="BQ97" s="56">
        <f t="shared" si="59"/>
        <v>304.99199999999996</v>
      </c>
      <c r="BR97" s="56">
        <f t="shared" si="60"/>
        <v>82.051636349265209</v>
      </c>
      <c r="BS97" s="23">
        <f t="shared" si="61"/>
        <v>0.26902881501568965</v>
      </c>
      <c r="BT97" s="4" t="str">
        <f t="shared" si="62"/>
        <v>OK</v>
      </c>
      <c r="BU97" s="56">
        <f t="shared" si="63"/>
        <v>41.025818174632604</v>
      </c>
      <c r="BV97" s="54">
        <f t="shared" si="64"/>
        <v>8.1974252654759119E-2</v>
      </c>
      <c r="BW97" s="4" t="str">
        <f t="shared" si="65"/>
        <v>OK</v>
      </c>
      <c r="BX97" s="54">
        <f t="shared" si="66"/>
        <v>6.8507942554012918E-4</v>
      </c>
      <c r="BY97" s="4" t="str">
        <f t="shared" si="67"/>
        <v>OK</v>
      </c>
      <c r="DJ97" s="7"/>
      <c r="DK97" s="7"/>
      <c r="DL97" s="7"/>
      <c r="DM97" s="7"/>
      <c r="DN97" s="7"/>
      <c r="DO97" s="83"/>
      <c r="DP97" s="7"/>
      <c r="DQ97" s="7"/>
      <c r="DR97" s="7"/>
      <c r="DS97" s="7"/>
      <c r="EA97" s="56"/>
      <c r="EB97" s="56"/>
      <c r="EC97" s="4"/>
      <c r="ED97" s="44"/>
      <c r="EE97" s="4"/>
      <c r="EF97" s="5"/>
      <c r="EG97" s="44"/>
      <c r="EH97" s="4"/>
      <c r="EI97" s="53"/>
      <c r="EJ97" s="53"/>
      <c r="EL97" s="54"/>
      <c r="EM97" s="55"/>
      <c r="EN97" s="56"/>
      <c r="EO97" s="44"/>
      <c r="EP97" s="4"/>
      <c r="EQ97" s="56"/>
      <c r="ER97" s="56"/>
      <c r="ET97" s="4"/>
      <c r="EU97" s="56"/>
      <c r="EW97" s="4"/>
      <c r="EY97" s="4"/>
    </row>
    <row r="98" spans="8:155" ht="12.95" customHeight="1">
      <c r="H98" s="159" t="str">
        <f>"- Lực tính toán:"</f>
        <v>- Lực tính toán:</v>
      </c>
      <c r="I98" s="2"/>
      <c r="J98" s="2"/>
      <c r="K98" s="2"/>
      <c r="L98" s="27"/>
      <c r="M98" s="27" t="s">
        <v>284</v>
      </c>
      <c r="N98" s="144">
        <f>MAX(M59,0)</f>
        <v>170.44292028276701</v>
      </c>
      <c r="O98" s="2" t="s">
        <v>74</v>
      </c>
      <c r="P98" s="2"/>
      <c r="Q98" s="27" t="s">
        <v>285</v>
      </c>
      <c r="R98" s="144">
        <f>SQRT(N59^2+O59^2)</f>
        <v>21.369066048588955</v>
      </c>
      <c r="S98" s="120" t="s">
        <v>74</v>
      </c>
      <c r="AA98" s="29" t="s">
        <v>197</v>
      </c>
      <c r="AB98" s="29" t="s">
        <v>322</v>
      </c>
      <c r="AC98" s="29" t="s">
        <v>320</v>
      </c>
      <c r="AD98" s="30">
        <v>0</v>
      </c>
      <c r="AE98" s="24">
        <v>674</v>
      </c>
      <c r="AF98" s="24">
        <v>350</v>
      </c>
      <c r="AG98" s="24">
        <v>8</v>
      </c>
      <c r="AH98" s="24">
        <v>12</v>
      </c>
      <c r="AI98" s="24">
        <v>650</v>
      </c>
      <c r="AJ98" s="7">
        <f t="shared" si="39"/>
        <v>704</v>
      </c>
      <c r="AK98" s="7">
        <f t="shared" si="40"/>
        <v>350</v>
      </c>
      <c r="AL98" s="7">
        <f t="shared" si="41"/>
        <v>22</v>
      </c>
      <c r="AM98" s="7">
        <f t="shared" si="42"/>
        <v>6</v>
      </c>
      <c r="AN98" s="7">
        <f t="shared" si="43"/>
        <v>24</v>
      </c>
      <c r="AO98" s="83" t="str" cm="1">
        <f t="array" ref="AO98">_xll.Dce_Name_SectI(AE98,AE98,AF98,AG98,AH98,"x","-",$V$14)</f>
        <v>674x350x8x12</v>
      </c>
      <c r="AP98" s="7" t="str">
        <f t="shared" si="44"/>
        <v>704x350x22-6M24</v>
      </c>
      <c r="AQ98" s="7"/>
      <c r="AR98" s="7"/>
      <c r="AS98" s="7"/>
      <c r="AT98" s="29" t="s">
        <v>313</v>
      </c>
      <c r="AU98" s="60">
        <v>60.542920068884627</v>
      </c>
      <c r="AV98" s="60">
        <v>0.63708635766424626</v>
      </c>
      <c r="AW98" s="25">
        <v>8.5039906304658963E-2</v>
      </c>
      <c r="AX98" s="25">
        <v>0</v>
      </c>
      <c r="AY98" s="25">
        <v>0</v>
      </c>
      <c r="AZ98" s="25">
        <v>0</v>
      </c>
      <c r="BA98" s="56">
        <f t="shared" si="45"/>
        <v>10.090486678147437</v>
      </c>
      <c r="BB98" s="56">
        <f t="shared" si="46"/>
        <v>44.145879216895047</v>
      </c>
      <c r="BC98" s="4">
        <f>HLOOKUP(AN98,Data!$BW$28:$CF$31,4,FALSE)</f>
        <v>353</v>
      </c>
      <c r="BD98" s="44">
        <f t="shared" si="47"/>
        <v>0.12505914792321543</v>
      </c>
      <c r="BE98" s="4" t="str">
        <f t="shared" si="48"/>
        <v>OK</v>
      </c>
      <c r="BF98" s="5">
        <f t="shared" si="49"/>
        <v>3572.8</v>
      </c>
      <c r="BG98" s="44">
        <f t="shared" si="50"/>
        <v>0</v>
      </c>
      <c r="BH98" s="4" t="str">
        <f t="shared" si="51"/>
        <v>OK</v>
      </c>
      <c r="BI98" s="53" t="str">
        <f t="shared" si="52"/>
        <v>Y</v>
      </c>
      <c r="BJ98" s="53">
        <f t="shared" si="53"/>
        <v>215</v>
      </c>
      <c r="BK98" s="38">
        <f t="shared" si="54"/>
        <v>171</v>
      </c>
      <c r="BL98" s="54">
        <f>noisuy1chieu(BK98/BJ98,Data!$BW$39:$CG$39,Data!$BW$40:$CG$40)</f>
        <v>9.6581399440765381E-2</v>
      </c>
      <c r="BM98" s="55">
        <f t="shared" si="55"/>
        <v>0</v>
      </c>
      <c r="BN98" s="56">
        <f t="shared" si="56"/>
        <v>0</v>
      </c>
      <c r="BO98" s="44">
        <f t="shared" si="57"/>
        <v>0</v>
      </c>
      <c r="BP98" s="4" t="str">
        <f t="shared" si="58"/>
        <v>OK</v>
      </c>
      <c r="BQ98" s="56">
        <f t="shared" si="59"/>
        <v>304.99199999999996</v>
      </c>
      <c r="BR98" s="56">
        <f t="shared" si="60"/>
        <v>60.542920068884627</v>
      </c>
      <c r="BS98" s="23">
        <f t="shared" si="61"/>
        <v>0.19850658400510385</v>
      </c>
      <c r="BT98" s="4" t="str">
        <f t="shared" si="62"/>
        <v>OK</v>
      </c>
      <c r="BU98" s="56">
        <f t="shared" si="63"/>
        <v>30.271460034442313</v>
      </c>
      <c r="BV98" s="54">
        <f t="shared" si="64"/>
        <v>6.0485821453432592E-2</v>
      </c>
      <c r="BW98" s="4" t="str">
        <f t="shared" si="65"/>
        <v>OK</v>
      </c>
      <c r="BX98" s="54">
        <f t="shared" si="66"/>
        <v>6.6420404487137392E-4</v>
      </c>
      <c r="BY98" s="4" t="str">
        <f t="shared" si="67"/>
        <v>OK</v>
      </c>
      <c r="DJ98" s="7"/>
      <c r="DK98" s="7"/>
      <c r="DL98" s="7"/>
      <c r="DM98" s="7"/>
      <c r="DN98" s="7"/>
      <c r="DO98" s="83"/>
      <c r="DP98" s="7"/>
      <c r="DQ98" s="7"/>
      <c r="DR98" s="7"/>
      <c r="DS98" s="7"/>
      <c r="EA98" s="56"/>
      <c r="EB98" s="56"/>
      <c r="EC98" s="4"/>
      <c r="ED98" s="44"/>
      <c r="EE98" s="4"/>
      <c r="EF98" s="5"/>
      <c r="EG98" s="44"/>
      <c r="EH98" s="4"/>
      <c r="EI98" s="53"/>
      <c r="EJ98" s="53"/>
      <c r="EL98" s="54"/>
      <c r="EM98" s="55"/>
      <c r="EN98" s="56"/>
      <c r="EO98" s="44"/>
      <c r="EP98" s="4"/>
      <c r="EQ98" s="56"/>
      <c r="ER98" s="56"/>
      <c r="ET98" s="4"/>
      <c r="EU98" s="56"/>
      <c r="EW98" s="4"/>
      <c r="EY98" s="4"/>
    </row>
    <row r="99" spans="8:155" ht="12.95" customHeight="1">
      <c r="H99" s="159" t="str">
        <f>"- Hệ số:"</f>
        <v>- Hệ số:</v>
      </c>
      <c r="I99" s="2"/>
      <c r="J99" s="27" t="s">
        <v>137</v>
      </c>
      <c r="K99" s="28">
        <f>R21</f>
        <v>353</v>
      </c>
      <c r="L99" s="2" t="s">
        <v>48</v>
      </c>
      <c r="M99" s="27" t="s">
        <v>279</v>
      </c>
      <c r="N99" s="28">
        <f>R19</f>
        <v>240</v>
      </c>
      <c r="O99" s="2" t="s">
        <v>21</v>
      </c>
      <c r="P99" s="2"/>
      <c r="Q99" s="27" t="s">
        <v>138</v>
      </c>
      <c r="R99" s="28">
        <f>R46</f>
        <v>6</v>
      </c>
      <c r="S99" s="120"/>
      <c r="AA99" s="29" t="s">
        <v>197</v>
      </c>
      <c r="AB99" s="29" t="s">
        <v>322</v>
      </c>
      <c r="AC99" s="29" t="s">
        <v>320</v>
      </c>
      <c r="AD99" s="30">
        <v>0</v>
      </c>
      <c r="AE99" s="24">
        <v>674</v>
      </c>
      <c r="AF99" s="24">
        <v>350</v>
      </c>
      <c r="AG99" s="24">
        <v>8</v>
      </c>
      <c r="AH99" s="24">
        <v>12</v>
      </c>
      <c r="AI99" s="24">
        <v>650</v>
      </c>
      <c r="AJ99" s="7">
        <f t="shared" si="39"/>
        <v>704</v>
      </c>
      <c r="AK99" s="7">
        <f t="shared" si="40"/>
        <v>350</v>
      </c>
      <c r="AL99" s="7">
        <f t="shared" si="41"/>
        <v>22</v>
      </c>
      <c r="AM99" s="7">
        <f t="shared" si="42"/>
        <v>6</v>
      </c>
      <c r="AN99" s="7">
        <f t="shared" si="43"/>
        <v>24</v>
      </c>
      <c r="AO99" s="83" t="str" cm="1">
        <f t="array" ref="AO99">_xll.Dce_Name_SectI(AE99,AE99,AF99,AG99,AH99,"x","-",$V$14)</f>
        <v>674x350x8x12</v>
      </c>
      <c r="AP99" s="7" t="str">
        <f t="shared" si="44"/>
        <v>704x350x22-6M24</v>
      </c>
      <c r="AQ99" s="7"/>
      <c r="AR99" s="7"/>
      <c r="AS99" s="7"/>
      <c r="AT99" s="29" t="s">
        <v>314</v>
      </c>
      <c r="AU99" s="60">
        <v>-25.871205993275364</v>
      </c>
      <c r="AV99" s="60">
        <v>0.63716128994839294</v>
      </c>
      <c r="AW99" s="25">
        <v>0.36828132570369521</v>
      </c>
      <c r="AX99" s="25">
        <v>0</v>
      </c>
      <c r="AY99" s="25">
        <v>0</v>
      </c>
      <c r="AZ99" s="25">
        <v>0</v>
      </c>
      <c r="BA99" s="56">
        <f t="shared" si="45"/>
        <v>0</v>
      </c>
      <c r="BB99" s="56">
        <f t="shared" si="46"/>
        <v>0</v>
      </c>
      <c r="BC99" s="4">
        <f>HLOOKUP(AN99,Data!$BW$28:$CF$31,4,FALSE)</f>
        <v>353</v>
      </c>
      <c r="BD99" s="44">
        <f t="shared" si="47"/>
        <v>0</v>
      </c>
      <c r="BE99" s="4" t="str">
        <f t="shared" si="48"/>
        <v>OK</v>
      </c>
      <c r="BF99" s="5">
        <f t="shared" si="49"/>
        <v>3572.8</v>
      </c>
      <c r="BG99" s="44">
        <f t="shared" si="50"/>
        <v>7.2411570738007622E-3</v>
      </c>
      <c r="BH99" s="4" t="str">
        <f t="shared" si="51"/>
        <v>OK</v>
      </c>
      <c r="BI99" s="53" t="str">
        <f t="shared" si="52"/>
        <v>Y</v>
      </c>
      <c r="BJ99" s="53">
        <f t="shared" si="53"/>
        <v>215</v>
      </c>
      <c r="BK99" s="38">
        <f t="shared" si="54"/>
        <v>171</v>
      </c>
      <c r="BL99" s="54">
        <f>noisuy1chieu(BK99/BJ99,Data!$BW$39:$CG$39,Data!$BW$40:$CG$40)</f>
        <v>9.6581399440765381E-2</v>
      </c>
      <c r="BM99" s="55">
        <f t="shared" si="55"/>
        <v>4.6875550840239685E-4</v>
      </c>
      <c r="BN99" s="56">
        <f t="shared" si="56"/>
        <v>2.7336630922751244</v>
      </c>
      <c r="BO99" s="44">
        <f t="shared" si="57"/>
        <v>0.12425741328523293</v>
      </c>
      <c r="BP99" s="4" t="str">
        <f t="shared" si="58"/>
        <v>OK</v>
      </c>
      <c r="BQ99" s="56">
        <f t="shared" si="59"/>
        <v>304.99199999999996</v>
      </c>
      <c r="BR99" s="56">
        <f t="shared" si="60"/>
        <v>0.73593861447186704</v>
      </c>
      <c r="BS99" s="23">
        <f t="shared" si="61"/>
        <v>2.412976781265958E-3</v>
      </c>
      <c r="BT99" s="4" t="str">
        <f t="shared" si="62"/>
        <v>OK</v>
      </c>
      <c r="BU99" s="56">
        <f t="shared" si="63"/>
        <v>12.935602996637682</v>
      </c>
      <c r="BV99" s="54">
        <f t="shared" si="64"/>
        <v>2.5846806607837568E-2</v>
      </c>
      <c r="BW99" s="4" t="str">
        <f t="shared" si="65"/>
        <v>OK</v>
      </c>
      <c r="BX99" s="54">
        <f t="shared" si="66"/>
        <v>7.6051857480971714E-4</v>
      </c>
      <c r="BY99" s="4" t="str">
        <f t="shared" si="67"/>
        <v>OK</v>
      </c>
      <c r="DJ99" s="7"/>
      <c r="DK99" s="7"/>
      <c r="DL99" s="7"/>
      <c r="DM99" s="7"/>
      <c r="DN99" s="7"/>
      <c r="DO99" s="83"/>
      <c r="DP99" s="7"/>
      <c r="DQ99" s="7"/>
      <c r="DR99" s="7"/>
      <c r="DS99" s="7"/>
      <c r="EA99" s="56"/>
      <c r="EB99" s="56"/>
      <c r="EC99" s="4"/>
      <c r="ED99" s="44"/>
      <c r="EE99" s="4"/>
      <c r="EF99" s="5"/>
      <c r="EG99" s="44"/>
      <c r="EH99" s="4"/>
      <c r="EI99" s="53"/>
      <c r="EJ99" s="53"/>
      <c r="EL99" s="54"/>
      <c r="EM99" s="55"/>
      <c r="EN99" s="56"/>
      <c r="EO99" s="44"/>
      <c r="EP99" s="4"/>
      <c r="EQ99" s="56"/>
      <c r="ER99" s="56"/>
      <c r="ET99" s="4"/>
      <c r="EU99" s="56"/>
      <c r="EW99" s="4"/>
      <c r="EY99" s="4"/>
    </row>
    <row r="100" spans="8:155" ht="12.95" customHeight="1">
      <c r="H100" s="159" t="str">
        <f>"- Lực trượt giới hạn:"</f>
        <v>- Lực trượt giới hạn:</v>
      </c>
      <c r="I100" s="2"/>
      <c r="J100" s="2"/>
      <c r="K100" s="2"/>
      <c r="L100" s="2"/>
      <c r="M100" s="2"/>
      <c r="N100" s="2"/>
      <c r="O100" s="2"/>
      <c r="P100" s="2"/>
      <c r="Q100" s="27" t="s">
        <v>283</v>
      </c>
      <c r="R100" s="144">
        <f>0.6*K99*N99*R99/1000</f>
        <v>304.99199999999996</v>
      </c>
      <c r="S100" s="120" t="s">
        <v>74</v>
      </c>
      <c r="AA100" s="29" t="s">
        <v>197</v>
      </c>
      <c r="AB100" s="29" t="s">
        <v>322</v>
      </c>
      <c r="AC100" s="29" t="s">
        <v>320</v>
      </c>
      <c r="AD100" s="30">
        <v>0</v>
      </c>
      <c r="AE100" s="24">
        <v>674</v>
      </c>
      <c r="AF100" s="24">
        <v>350</v>
      </c>
      <c r="AG100" s="24">
        <v>8</v>
      </c>
      <c r="AH100" s="24">
        <v>12</v>
      </c>
      <c r="AI100" s="24">
        <v>650</v>
      </c>
      <c r="AJ100" s="7">
        <f t="shared" si="39"/>
        <v>704</v>
      </c>
      <c r="AK100" s="7">
        <f t="shared" si="40"/>
        <v>350</v>
      </c>
      <c r="AL100" s="7">
        <f t="shared" si="41"/>
        <v>22</v>
      </c>
      <c r="AM100" s="7">
        <f t="shared" si="42"/>
        <v>6</v>
      </c>
      <c r="AN100" s="7">
        <f t="shared" si="43"/>
        <v>24</v>
      </c>
      <c r="AO100" s="83" t="str" cm="1">
        <f t="array" ref="AO100">_xll.Dce_Name_SectI(AE100,AE100,AF100,AG100,AH100,"x","-",$V$14)</f>
        <v>674x350x8x12</v>
      </c>
      <c r="AP100" s="7" t="str">
        <f t="shared" si="44"/>
        <v>704x350x22-6M24</v>
      </c>
      <c r="AQ100" s="7"/>
      <c r="AR100" s="7"/>
      <c r="AS100" s="7"/>
      <c r="AT100" s="29" t="s">
        <v>315</v>
      </c>
      <c r="AU100" s="60">
        <v>-51.798144089436931</v>
      </c>
      <c r="AV100" s="60">
        <v>0.63713445547829939</v>
      </c>
      <c r="AW100" s="25">
        <v>0.43950243291245378</v>
      </c>
      <c r="AX100" s="25">
        <v>0</v>
      </c>
      <c r="AY100" s="25">
        <v>0</v>
      </c>
      <c r="AZ100" s="25">
        <v>0</v>
      </c>
      <c r="BA100" s="56">
        <f t="shared" si="45"/>
        <v>0</v>
      </c>
      <c r="BB100" s="56">
        <f t="shared" si="46"/>
        <v>0</v>
      </c>
      <c r="BC100" s="4">
        <f>HLOOKUP(AN100,Data!$BW$28:$CF$31,4,FALSE)</f>
        <v>353</v>
      </c>
      <c r="BD100" s="44">
        <f t="shared" si="47"/>
        <v>0</v>
      </c>
      <c r="BE100" s="4" t="str">
        <f t="shared" si="48"/>
        <v>OK</v>
      </c>
      <c r="BF100" s="5">
        <f t="shared" si="49"/>
        <v>3572.8</v>
      </c>
      <c r="BG100" s="44">
        <f t="shared" si="50"/>
        <v>1.4497913146394125E-2</v>
      </c>
      <c r="BH100" s="4" t="str">
        <f t="shared" si="51"/>
        <v>OK</v>
      </c>
      <c r="BI100" s="53" t="str">
        <f t="shared" si="52"/>
        <v>Y</v>
      </c>
      <c r="BJ100" s="53">
        <f t="shared" si="53"/>
        <v>215</v>
      </c>
      <c r="BK100" s="38">
        <f t="shared" si="54"/>
        <v>171</v>
      </c>
      <c r="BL100" s="54">
        <f>noisuy1chieu(BK100/BJ100,Data!$BW$39:$CG$39,Data!$BW$40:$CG$40)</f>
        <v>9.6581399440765381E-2</v>
      </c>
      <c r="BM100" s="55">
        <f t="shared" si="55"/>
        <v>9.3852081627952832E-4</v>
      </c>
      <c r="BN100" s="56">
        <f t="shared" si="56"/>
        <v>3.8680648981926562</v>
      </c>
      <c r="BO100" s="44">
        <f t="shared" si="57"/>
        <v>0.17582113173602984</v>
      </c>
      <c r="BP100" s="4" t="str">
        <f t="shared" si="58"/>
        <v>OK</v>
      </c>
      <c r="BQ100" s="56">
        <f t="shared" si="59"/>
        <v>304.99199999999996</v>
      </c>
      <c r="BR100" s="56">
        <f t="shared" si="60"/>
        <v>0.77401724973904495</v>
      </c>
      <c r="BS100" s="23">
        <f t="shared" si="61"/>
        <v>2.5378280405356371E-3</v>
      </c>
      <c r="BT100" s="4" t="str">
        <f t="shared" si="62"/>
        <v>OK</v>
      </c>
      <c r="BU100" s="56">
        <f t="shared" si="63"/>
        <v>25.899072044718466</v>
      </c>
      <c r="BV100" s="54">
        <f t="shared" si="64"/>
        <v>5.174929275707426E-2</v>
      </c>
      <c r="BW100" s="4" t="str">
        <f t="shared" si="65"/>
        <v>OK</v>
      </c>
      <c r="BX100" s="54">
        <f t="shared" si="66"/>
        <v>7.9986901634739277E-4</v>
      </c>
      <c r="BY100" s="4" t="str">
        <f t="shared" si="67"/>
        <v>OK</v>
      </c>
      <c r="DJ100" s="7"/>
      <c r="DK100" s="7"/>
      <c r="DL100" s="7"/>
      <c r="DM100" s="7"/>
      <c r="DN100" s="7"/>
      <c r="DO100" s="83"/>
      <c r="DP100" s="7"/>
      <c r="DQ100" s="7"/>
      <c r="DR100" s="7"/>
      <c r="DS100" s="7"/>
      <c r="EA100" s="56"/>
      <c r="EB100" s="56"/>
      <c r="EC100" s="4"/>
      <c r="ED100" s="44"/>
      <c r="EE100" s="4"/>
      <c r="EF100" s="5"/>
      <c r="EG100" s="44"/>
      <c r="EH100" s="4"/>
      <c r="EI100" s="53"/>
      <c r="EJ100" s="53"/>
      <c r="EL100" s="54"/>
      <c r="EM100" s="55"/>
      <c r="EN100" s="56"/>
      <c r="EO100" s="44"/>
      <c r="EP100" s="4"/>
      <c r="EQ100" s="56"/>
      <c r="ER100" s="56"/>
      <c r="ET100" s="4"/>
      <c r="EU100" s="56"/>
      <c r="EW100" s="4"/>
      <c r="EY100" s="4"/>
    </row>
    <row r="101" spans="8:155" ht="12.95" customHeight="1">
      <c r="H101" s="159" t="str">
        <f>"- Tỷ số huy động cấu kiện:"</f>
        <v>- Tỷ số huy động cấu kiện:</v>
      </c>
      <c r="I101" s="2"/>
      <c r="J101" s="2"/>
      <c r="K101" s="27"/>
      <c r="L101" s="135"/>
      <c r="M101" s="136"/>
      <c r="N101" s="2"/>
      <c r="O101" s="2"/>
      <c r="P101" s="2"/>
      <c r="Q101" s="27" t="s">
        <v>286</v>
      </c>
      <c r="R101" s="111">
        <f>MAX(N98,R98)/R100</f>
        <v>0.55884390502953196</v>
      </c>
      <c r="S101" s="124" t="str">
        <f>IF(R101&lt;=1,"OK","Shear key")</f>
        <v>OK</v>
      </c>
      <c r="AA101" s="29" t="s">
        <v>197</v>
      </c>
      <c r="AB101" s="29" t="s">
        <v>323</v>
      </c>
      <c r="AC101" s="29" t="s">
        <v>320</v>
      </c>
      <c r="AD101" s="30">
        <v>0</v>
      </c>
      <c r="AE101" s="24">
        <v>674</v>
      </c>
      <c r="AF101" s="24">
        <v>350</v>
      </c>
      <c r="AG101" s="24">
        <v>8</v>
      </c>
      <c r="AH101" s="24">
        <v>12</v>
      </c>
      <c r="AI101" s="24">
        <v>650</v>
      </c>
      <c r="AJ101" s="7">
        <f t="shared" si="39"/>
        <v>704</v>
      </c>
      <c r="AK101" s="7">
        <f t="shared" si="40"/>
        <v>350</v>
      </c>
      <c r="AL101" s="7">
        <f t="shared" si="41"/>
        <v>22</v>
      </c>
      <c r="AM101" s="7">
        <f t="shared" si="42"/>
        <v>6</v>
      </c>
      <c r="AN101" s="7">
        <f t="shared" si="43"/>
        <v>24</v>
      </c>
      <c r="AO101" s="83" t="str" cm="1">
        <f t="array" ref="AO101">_xll.Dce_Name_SectI(AE101,AE101,AF101,AG101,AH101,"x","-",$V$14)</f>
        <v>674x350x8x12</v>
      </c>
      <c r="AP101" s="7" t="str">
        <f t="shared" si="44"/>
        <v>704x350x22-6M24</v>
      </c>
      <c r="AQ101" s="7"/>
      <c r="AR101" s="7"/>
      <c r="AS101" s="7"/>
      <c r="AT101" s="29" t="s">
        <v>290</v>
      </c>
      <c r="AU101" s="60">
        <v>-72.863530570487143</v>
      </c>
      <c r="AV101" s="60">
        <v>6.8881840663076815E-2</v>
      </c>
      <c r="AW101" s="25">
        <v>7.1623589399844615E-3</v>
      </c>
      <c r="AX101" s="25">
        <v>0</v>
      </c>
      <c r="AY101" s="25">
        <v>0</v>
      </c>
      <c r="AZ101" s="25">
        <v>0</v>
      </c>
      <c r="BA101" s="56">
        <f t="shared" si="45"/>
        <v>0</v>
      </c>
      <c r="BB101" s="56">
        <f t="shared" si="46"/>
        <v>0</v>
      </c>
      <c r="BC101" s="4">
        <f>HLOOKUP(AN101,Data!$BW$28:$CF$31,4,FALSE)</f>
        <v>353</v>
      </c>
      <c r="BD101" s="44">
        <f t="shared" si="47"/>
        <v>0</v>
      </c>
      <c r="BE101" s="4" t="str">
        <f t="shared" si="48"/>
        <v>OK</v>
      </c>
      <c r="BF101" s="5">
        <f t="shared" si="49"/>
        <v>3572.8</v>
      </c>
      <c r="BG101" s="44">
        <f t="shared" si="50"/>
        <v>2.0393957280140824E-2</v>
      </c>
      <c r="BH101" s="4" t="str">
        <f t="shared" si="51"/>
        <v>OK</v>
      </c>
      <c r="BI101" s="53" t="str">
        <f t="shared" si="52"/>
        <v>Y</v>
      </c>
      <c r="BJ101" s="53">
        <f t="shared" si="53"/>
        <v>215</v>
      </c>
      <c r="BK101" s="38">
        <f t="shared" si="54"/>
        <v>171</v>
      </c>
      <c r="BL101" s="54">
        <f>noisuy1chieu(BK101/BJ101,Data!$BW$39:$CG$39,Data!$BW$40:$CG$40)</f>
        <v>9.6581399440765381E-2</v>
      </c>
      <c r="BM101" s="55">
        <f t="shared" si="55"/>
        <v>1.3202005861435357E-3</v>
      </c>
      <c r="BN101" s="56">
        <f t="shared" si="56"/>
        <v>4.5876656385338181</v>
      </c>
      <c r="BO101" s="44">
        <f t="shared" si="57"/>
        <v>0.20853025629699173</v>
      </c>
      <c r="BP101" s="4" t="str">
        <f t="shared" si="58"/>
        <v>OK</v>
      </c>
      <c r="BQ101" s="56">
        <f t="shared" si="59"/>
        <v>304.99199999999996</v>
      </c>
      <c r="BR101" s="56">
        <f t="shared" si="60"/>
        <v>6.9253211901822126E-2</v>
      </c>
      <c r="BS101" s="23">
        <f t="shared" si="61"/>
        <v>2.2706566697428828E-4</v>
      </c>
      <c r="BT101" s="4" t="str">
        <f t="shared" si="62"/>
        <v>OK</v>
      </c>
      <c r="BU101" s="56">
        <f t="shared" si="63"/>
        <v>36.431765285243571</v>
      </c>
      <c r="BV101" s="54">
        <f t="shared" si="64"/>
        <v>7.2794812267706441E-2</v>
      </c>
      <c r="BW101" s="4" t="str">
        <f t="shared" si="65"/>
        <v>OK</v>
      </c>
      <c r="BX101" s="54">
        <f t="shared" si="66"/>
        <v>7.1566232537431936E-5</v>
      </c>
      <c r="BY101" s="4" t="str">
        <f t="shared" si="67"/>
        <v>OK</v>
      </c>
      <c r="DJ101" s="7"/>
      <c r="DK101" s="7"/>
      <c r="DL101" s="7"/>
      <c r="DM101" s="7"/>
      <c r="DN101" s="7"/>
      <c r="DO101" s="83"/>
      <c r="DP101" s="7"/>
      <c r="DQ101" s="7"/>
      <c r="DR101" s="7"/>
      <c r="DS101" s="7"/>
      <c r="EA101" s="56"/>
      <c r="EB101" s="56"/>
      <c r="EC101" s="4"/>
      <c r="ED101" s="44"/>
      <c r="EE101" s="4"/>
      <c r="EF101" s="5"/>
      <c r="EG101" s="44"/>
      <c r="EH101" s="4"/>
      <c r="EI101" s="53"/>
      <c r="EJ101" s="53"/>
      <c r="EL101" s="54"/>
      <c r="EM101" s="55"/>
      <c r="EN101" s="56"/>
      <c r="EO101" s="44"/>
      <c r="EP101" s="4"/>
      <c r="EQ101" s="56"/>
      <c r="ER101" s="56"/>
      <c r="ET101" s="4"/>
      <c r="EU101" s="56"/>
      <c r="EW101" s="4"/>
      <c r="EY101" s="4"/>
    </row>
    <row r="102" spans="8:155" ht="12.95" customHeight="1">
      <c r="H102" s="158" t="s">
        <v>155</v>
      </c>
      <c r="I102" s="2"/>
      <c r="J102" s="2"/>
      <c r="K102" s="27"/>
      <c r="L102" s="135"/>
      <c r="M102" s="136"/>
      <c r="N102" s="2"/>
      <c r="O102" s="2"/>
      <c r="P102" s="2"/>
      <c r="Q102" s="2"/>
      <c r="R102" s="105"/>
      <c r="S102" s="120"/>
      <c r="AA102" s="29" t="s">
        <v>197</v>
      </c>
      <c r="AB102" s="29" t="s">
        <v>323</v>
      </c>
      <c r="AC102" s="29" t="s">
        <v>320</v>
      </c>
      <c r="AD102" s="30">
        <v>0</v>
      </c>
      <c r="AE102" s="24">
        <v>674</v>
      </c>
      <c r="AF102" s="24">
        <v>350</v>
      </c>
      <c r="AG102" s="24">
        <v>8</v>
      </c>
      <c r="AH102" s="24">
        <v>12</v>
      </c>
      <c r="AI102" s="24">
        <v>650</v>
      </c>
      <c r="AJ102" s="7">
        <f t="shared" si="39"/>
        <v>704</v>
      </c>
      <c r="AK102" s="7">
        <f t="shared" si="40"/>
        <v>350</v>
      </c>
      <c r="AL102" s="7">
        <f t="shared" si="41"/>
        <v>22</v>
      </c>
      <c r="AM102" s="7">
        <f t="shared" si="42"/>
        <v>6</v>
      </c>
      <c r="AN102" s="7">
        <f t="shared" si="43"/>
        <v>24</v>
      </c>
      <c r="AO102" s="83" t="str" cm="1">
        <f t="array" ref="AO102">_xll.Dce_Name_SectI(AE102,AE102,AF102,AG102,AH102,"x","-",$V$14)</f>
        <v>674x350x8x12</v>
      </c>
      <c r="AP102" s="7" t="str">
        <f t="shared" si="44"/>
        <v>704x350x22-6M24</v>
      </c>
      <c r="AQ102" s="7"/>
      <c r="AR102" s="7"/>
      <c r="AS102" s="7"/>
      <c r="AT102" s="29" t="s">
        <v>291</v>
      </c>
      <c r="AU102" s="60">
        <v>-96.103272033740055</v>
      </c>
      <c r="AV102" s="60">
        <v>0.15371678794196408</v>
      </c>
      <c r="AW102" s="25">
        <v>1.1744880505919214E-2</v>
      </c>
      <c r="AX102" s="25">
        <v>0</v>
      </c>
      <c r="AY102" s="25">
        <v>0</v>
      </c>
      <c r="AZ102" s="25">
        <v>0</v>
      </c>
      <c r="BA102" s="56">
        <f t="shared" si="45"/>
        <v>0</v>
      </c>
      <c r="BB102" s="56">
        <f t="shared" si="46"/>
        <v>0</v>
      </c>
      <c r="BC102" s="4">
        <f>HLOOKUP(AN102,Data!$BW$28:$CF$31,4,FALSE)</f>
        <v>353</v>
      </c>
      <c r="BD102" s="44">
        <f t="shared" si="47"/>
        <v>0</v>
      </c>
      <c r="BE102" s="4" t="str">
        <f t="shared" si="48"/>
        <v>OK</v>
      </c>
      <c r="BF102" s="5">
        <f t="shared" si="49"/>
        <v>3572.8</v>
      </c>
      <c r="BG102" s="44">
        <f t="shared" si="50"/>
        <v>2.6898587111996209E-2</v>
      </c>
      <c r="BH102" s="4" t="str">
        <f t="shared" si="51"/>
        <v>OK</v>
      </c>
      <c r="BI102" s="53" t="str">
        <f t="shared" si="52"/>
        <v>Y</v>
      </c>
      <c r="BJ102" s="53">
        <f t="shared" si="53"/>
        <v>215</v>
      </c>
      <c r="BK102" s="38">
        <f t="shared" si="54"/>
        <v>171</v>
      </c>
      <c r="BL102" s="54">
        <f>noisuy1chieu(BK102/BJ102,Data!$BW$39:$CG$39,Data!$BW$40:$CG$40)</f>
        <v>9.6581399440765381E-2</v>
      </c>
      <c r="BM102" s="55">
        <f t="shared" si="55"/>
        <v>1.7412770843778648E-3</v>
      </c>
      <c r="BN102" s="56">
        <f t="shared" si="56"/>
        <v>5.2687275267327562</v>
      </c>
      <c r="BO102" s="44">
        <f t="shared" si="57"/>
        <v>0.23948761485148892</v>
      </c>
      <c r="BP102" s="4" t="str">
        <f t="shared" si="58"/>
        <v>OK</v>
      </c>
      <c r="BQ102" s="56">
        <f t="shared" si="59"/>
        <v>304.99199999999996</v>
      </c>
      <c r="BR102" s="56">
        <f t="shared" si="60"/>
        <v>0.15416482450057495</v>
      </c>
      <c r="BS102" s="23">
        <f t="shared" si="61"/>
        <v>5.0547169925957067E-4</v>
      </c>
      <c r="BT102" s="4" t="str">
        <f t="shared" si="62"/>
        <v>OK</v>
      </c>
      <c r="BU102" s="56">
        <f t="shared" si="63"/>
        <v>48.051636016870027</v>
      </c>
      <c r="BV102" s="54">
        <f t="shared" si="64"/>
        <v>9.6012636105256705E-2</v>
      </c>
      <c r="BW102" s="4" t="str">
        <f t="shared" si="65"/>
        <v>OK</v>
      </c>
      <c r="BX102" s="54">
        <f t="shared" si="66"/>
        <v>1.5931384807020397E-4</v>
      </c>
      <c r="BY102" s="4" t="str">
        <f t="shared" si="67"/>
        <v>OK</v>
      </c>
      <c r="DJ102" s="7"/>
      <c r="DK102" s="7"/>
      <c r="DL102" s="7"/>
      <c r="DM102" s="7"/>
      <c r="DN102" s="7"/>
      <c r="DO102" s="83"/>
      <c r="DP102" s="7"/>
      <c r="DQ102" s="7"/>
      <c r="DR102" s="7"/>
      <c r="DS102" s="7"/>
      <c r="EA102" s="56"/>
      <c r="EB102" s="56"/>
      <c r="EC102" s="4"/>
      <c r="ED102" s="44"/>
      <c r="EE102" s="4"/>
      <c r="EF102" s="5"/>
      <c r="EG102" s="44"/>
      <c r="EH102" s="4"/>
      <c r="EI102" s="53"/>
      <c r="EJ102" s="53"/>
      <c r="EL102" s="54"/>
      <c r="EM102" s="55"/>
      <c r="EN102" s="56"/>
      <c r="EO102" s="44"/>
      <c r="EP102" s="4"/>
      <c r="EQ102" s="56"/>
      <c r="ER102" s="56"/>
      <c r="ET102" s="4"/>
      <c r="EU102" s="56"/>
      <c r="EW102" s="4"/>
      <c r="EY102" s="4"/>
    </row>
    <row r="103" spans="8:155" ht="12.95" customHeight="1">
      <c r="H103" s="159" t="str">
        <f>"- Lực dọc do các đường hàn bản cánh chịu:"</f>
        <v>- Lực dọc do các đường hàn bản cánh chịu:</v>
      </c>
      <c r="I103" s="2"/>
      <c r="J103" s="2"/>
      <c r="K103" s="147"/>
      <c r="L103" s="140"/>
      <c r="M103" s="148"/>
      <c r="N103" s="140"/>
      <c r="O103" s="2"/>
      <c r="P103" s="136"/>
      <c r="Q103" s="27" t="s">
        <v>153</v>
      </c>
      <c r="R103" s="146">
        <f>ABS(M59)/2</f>
        <v>85.221460141383503</v>
      </c>
      <c r="S103" s="120" t="s">
        <v>74</v>
      </c>
      <c r="AA103" s="29" t="s">
        <v>197</v>
      </c>
      <c r="AB103" s="29" t="s">
        <v>323</v>
      </c>
      <c r="AC103" s="29" t="s">
        <v>320</v>
      </c>
      <c r="AD103" s="30">
        <v>0</v>
      </c>
      <c r="AE103" s="24">
        <v>674</v>
      </c>
      <c r="AF103" s="24">
        <v>350</v>
      </c>
      <c r="AG103" s="24">
        <v>8</v>
      </c>
      <c r="AH103" s="24">
        <v>12</v>
      </c>
      <c r="AI103" s="24">
        <v>650</v>
      </c>
      <c r="AJ103" s="7">
        <f t="shared" si="39"/>
        <v>704</v>
      </c>
      <c r="AK103" s="7">
        <f t="shared" si="40"/>
        <v>350</v>
      </c>
      <c r="AL103" s="7">
        <f t="shared" si="41"/>
        <v>22</v>
      </c>
      <c r="AM103" s="7">
        <f t="shared" si="42"/>
        <v>6</v>
      </c>
      <c r="AN103" s="7">
        <f t="shared" si="43"/>
        <v>24</v>
      </c>
      <c r="AO103" s="83" t="str" cm="1">
        <f t="array" ref="AO103">_xll.Dce_Name_SectI(AE103,AE103,AF103,AG103,AH103,"x","-",$V$14)</f>
        <v>674x350x8x12</v>
      </c>
      <c r="AP103" s="7" t="str">
        <f t="shared" si="44"/>
        <v>704x350x22-6M24</v>
      </c>
      <c r="AQ103" s="7"/>
      <c r="AR103" s="7"/>
      <c r="AS103" s="7"/>
      <c r="AT103" s="29" t="s">
        <v>292</v>
      </c>
      <c r="AU103" s="60">
        <v>-52.947602611923429</v>
      </c>
      <c r="AV103" s="60">
        <v>10.572396659392011</v>
      </c>
      <c r="AW103" s="25">
        <v>0.11942330831831287</v>
      </c>
      <c r="AX103" s="25">
        <v>0</v>
      </c>
      <c r="AY103" s="25">
        <v>0</v>
      </c>
      <c r="AZ103" s="25">
        <v>0</v>
      </c>
      <c r="BA103" s="56">
        <f t="shared" si="45"/>
        <v>0</v>
      </c>
      <c r="BB103" s="56">
        <f t="shared" si="46"/>
        <v>0</v>
      </c>
      <c r="BC103" s="4">
        <f>HLOOKUP(AN103,Data!$BW$28:$CF$31,4,FALSE)</f>
        <v>353</v>
      </c>
      <c r="BD103" s="44">
        <f t="shared" si="47"/>
        <v>0</v>
      </c>
      <c r="BE103" s="4" t="str">
        <f t="shared" si="48"/>
        <v>OK</v>
      </c>
      <c r="BF103" s="5">
        <f t="shared" si="49"/>
        <v>3572.8</v>
      </c>
      <c r="BG103" s="44">
        <f t="shared" si="50"/>
        <v>1.4819637990350265E-2</v>
      </c>
      <c r="BH103" s="4" t="str">
        <f t="shared" si="51"/>
        <v>OK</v>
      </c>
      <c r="BI103" s="53" t="str">
        <f t="shared" si="52"/>
        <v>Y</v>
      </c>
      <c r="BJ103" s="53">
        <f t="shared" si="53"/>
        <v>215</v>
      </c>
      <c r="BK103" s="38">
        <f t="shared" si="54"/>
        <v>171</v>
      </c>
      <c r="BL103" s="54">
        <f>noisuy1chieu(BK103/BJ103,Data!$BW$39:$CG$39,Data!$BW$40:$CG$40)</f>
        <v>9.6581399440765381E-2</v>
      </c>
      <c r="BM103" s="55">
        <f t="shared" si="55"/>
        <v>9.5934763874136789E-4</v>
      </c>
      <c r="BN103" s="56">
        <f t="shared" si="56"/>
        <v>3.9107477371971751</v>
      </c>
      <c r="BO103" s="44">
        <f t="shared" si="57"/>
        <v>0.17776126078168977</v>
      </c>
      <c r="BP103" s="4" t="str">
        <f t="shared" si="58"/>
        <v>OK</v>
      </c>
      <c r="BQ103" s="56">
        <f t="shared" si="59"/>
        <v>304.99199999999996</v>
      </c>
      <c r="BR103" s="56">
        <f t="shared" si="60"/>
        <v>10.573071126692236</v>
      </c>
      <c r="BS103" s="23">
        <f t="shared" si="61"/>
        <v>3.4666716263679828E-2</v>
      </c>
      <c r="BT103" s="4" t="str">
        <f t="shared" si="62"/>
        <v>OK</v>
      </c>
      <c r="BU103" s="56">
        <f t="shared" si="63"/>
        <v>26.473801305961715</v>
      </c>
      <c r="BV103" s="54">
        <f t="shared" si="64"/>
        <v>5.2897667214073352E-2</v>
      </c>
      <c r="BW103" s="4" t="str">
        <f t="shared" si="65"/>
        <v>OK</v>
      </c>
      <c r="BX103" s="54">
        <f t="shared" si="66"/>
        <v>1.092620610810623E-2</v>
      </c>
      <c r="BY103" s="4" t="str">
        <f t="shared" si="67"/>
        <v>OK</v>
      </c>
      <c r="DJ103" s="7"/>
      <c r="DK103" s="7"/>
      <c r="DL103" s="7"/>
      <c r="DM103" s="7"/>
      <c r="DN103" s="7"/>
      <c r="DO103" s="83"/>
      <c r="DP103" s="7"/>
      <c r="DQ103" s="7"/>
      <c r="DR103" s="7"/>
      <c r="DS103" s="7"/>
      <c r="EA103" s="56"/>
      <c r="EB103" s="56"/>
      <c r="EC103" s="4"/>
      <c r="ED103" s="44"/>
      <c r="EE103" s="4"/>
      <c r="EF103" s="5"/>
      <c r="EG103" s="44"/>
      <c r="EH103" s="4"/>
      <c r="EI103" s="53"/>
      <c r="EJ103" s="53"/>
      <c r="EL103" s="54"/>
      <c r="EM103" s="55"/>
      <c r="EN103" s="56"/>
      <c r="EO103" s="44"/>
      <c r="EP103" s="4"/>
      <c r="EQ103" s="56"/>
      <c r="ER103" s="56"/>
      <c r="ET103" s="4"/>
      <c r="EU103" s="56"/>
      <c r="EW103" s="4"/>
      <c r="EY103" s="4"/>
    </row>
    <row r="104" spans="8:155" ht="12.95" customHeight="1">
      <c r="H104" s="159" t="str">
        <f>"- Tỷ số huy động đối với đường hàn bản cánh:"</f>
        <v>- Tỷ số huy động đối với đường hàn bản cánh:</v>
      </c>
      <c r="I104" s="2"/>
      <c r="J104" s="2"/>
      <c r="K104" s="2"/>
      <c r="L104" s="2"/>
      <c r="M104" s="12" t="s">
        <v>154</v>
      </c>
      <c r="N104" s="28">
        <f>(R42*2-R43)-30</f>
        <v>658</v>
      </c>
      <c r="O104" s="2" t="s">
        <v>1</v>
      </c>
      <c r="P104" s="2"/>
      <c r="Q104" s="27" t="s">
        <v>157</v>
      </c>
      <c r="R104" s="111">
        <f>R103*1000/(R53*N104*R35)</f>
        <v>0.17131732390397292</v>
      </c>
      <c r="S104" s="124" t="str">
        <f>IF(R104&lt;=1,"OK","Check")</f>
        <v>OK</v>
      </c>
      <c r="AA104" s="29" t="s">
        <v>197</v>
      </c>
      <c r="AB104" s="29" t="s">
        <v>323</v>
      </c>
      <c r="AC104" s="29" t="s">
        <v>320</v>
      </c>
      <c r="AD104" s="30">
        <v>0</v>
      </c>
      <c r="AE104" s="24">
        <v>674</v>
      </c>
      <c r="AF104" s="24">
        <v>350</v>
      </c>
      <c r="AG104" s="24">
        <v>8</v>
      </c>
      <c r="AH104" s="24">
        <v>12</v>
      </c>
      <c r="AI104" s="24">
        <v>650</v>
      </c>
      <c r="AJ104" s="7">
        <f t="shared" si="39"/>
        <v>704</v>
      </c>
      <c r="AK104" s="7">
        <f t="shared" si="40"/>
        <v>350</v>
      </c>
      <c r="AL104" s="7">
        <f t="shared" si="41"/>
        <v>22</v>
      </c>
      <c r="AM104" s="7">
        <f t="shared" si="42"/>
        <v>6</v>
      </c>
      <c r="AN104" s="7">
        <f t="shared" si="43"/>
        <v>24</v>
      </c>
      <c r="AO104" s="83" t="str" cm="1">
        <f t="array" ref="AO104">_xll.Dce_Name_SectI(AE104,AE104,AF104,AG104,AH104,"x","-",$V$14)</f>
        <v>674x350x8x12</v>
      </c>
      <c r="AP104" s="7" t="str">
        <f t="shared" si="44"/>
        <v>704x350x22-6M24</v>
      </c>
      <c r="AQ104" s="7"/>
      <c r="AR104" s="7"/>
      <c r="AS104" s="7"/>
      <c r="AT104" s="29" t="s">
        <v>293</v>
      </c>
      <c r="AU104" s="60">
        <v>-64.076044598691581</v>
      </c>
      <c r="AV104" s="60">
        <v>28.106180230340428</v>
      </c>
      <c r="AW104" s="25">
        <v>6.7706989235570961E-2</v>
      </c>
      <c r="AX104" s="25">
        <v>0</v>
      </c>
      <c r="AY104" s="25">
        <v>0</v>
      </c>
      <c r="AZ104" s="25">
        <v>0</v>
      </c>
      <c r="BA104" s="56">
        <f t="shared" si="45"/>
        <v>0</v>
      </c>
      <c r="BB104" s="56">
        <f t="shared" si="46"/>
        <v>0</v>
      </c>
      <c r="BC104" s="4">
        <f>HLOOKUP(AN104,Data!$BW$28:$CF$31,4,FALSE)</f>
        <v>353</v>
      </c>
      <c r="BD104" s="44">
        <f t="shared" si="47"/>
        <v>0</v>
      </c>
      <c r="BE104" s="4" t="str">
        <f t="shared" si="48"/>
        <v>OK</v>
      </c>
      <c r="BF104" s="5">
        <f t="shared" si="49"/>
        <v>3572.8</v>
      </c>
      <c r="BG104" s="44">
        <f t="shared" si="50"/>
        <v>1.7934405675854113E-2</v>
      </c>
      <c r="BH104" s="4" t="str">
        <f t="shared" si="51"/>
        <v>OK</v>
      </c>
      <c r="BI104" s="53" t="str">
        <f t="shared" si="52"/>
        <v>Y</v>
      </c>
      <c r="BJ104" s="53">
        <f t="shared" si="53"/>
        <v>215</v>
      </c>
      <c r="BK104" s="38">
        <f t="shared" si="54"/>
        <v>171</v>
      </c>
      <c r="BL104" s="54">
        <f>noisuy1chieu(BK104/BJ104,Data!$BW$39:$CG$39,Data!$BW$40:$CG$40)</f>
        <v>9.6581399440765381E-2</v>
      </c>
      <c r="BM104" s="55">
        <f t="shared" si="55"/>
        <v>1.1609817829938622E-3</v>
      </c>
      <c r="BN104" s="56">
        <f t="shared" si="56"/>
        <v>4.3021396114182577</v>
      </c>
      <c r="BO104" s="44">
        <f t="shared" si="57"/>
        <v>0.19555180051901172</v>
      </c>
      <c r="BP104" s="4" t="str">
        <f t="shared" si="58"/>
        <v>OK</v>
      </c>
      <c r="BQ104" s="56">
        <f t="shared" si="59"/>
        <v>304.99199999999996</v>
      </c>
      <c r="BR104" s="56">
        <f t="shared" si="60"/>
        <v>28.106261782328335</v>
      </c>
      <c r="BS104" s="23">
        <f t="shared" si="61"/>
        <v>9.2154095131440628E-2</v>
      </c>
      <c r="BT104" s="4" t="str">
        <f t="shared" si="62"/>
        <v>OK</v>
      </c>
      <c r="BU104" s="56">
        <f t="shared" si="63"/>
        <v>32.038022299345791</v>
      </c>
      <c r="BV104" s="54">
        <f t="shared" si="64"/>
        <v>6.4015613859208495E-2</v>
      </c>
      <c r="BW104" s="4" t="str">
        <f t="shared" si="65"/>
        <v>OK</v>
      </c>
      <c r="BX104" s="54">
        <f t="shared" si="66"/>
        <v>2.9044996054820128E-2</v>
      </c>
      <c r="BY104" s="4" t="str">
        <f t="shared" si="67"/>
        <v>OK</v>
      </c>
      <c r="DJ104" s="7"/>
      <c r="DK104" s="7"/>
      <c r="DL104" s="7"/>
      <c r="DM104" s="7"/>
      <c r="DN104" s="7"/>
      <c r="DO104" s="83"/>
      <c r="DP104" s="7"/>
      <c r="DQ104" s="7"/>
      <c r="DR104" s="7"/>
      <c r="DS104" s="7"/>
      <c r="EA104" s="56"/>
      <c r="EB104" s="56"/>
      <c r="EC104" s="4"/>
      <c r="ED104" s="44"/>
      <c r="EE104" s="4"/>
      <c r="EF104" s="5"/>
      <c r="EG104" s="44"/>
      <c r="EH104" s="4"/>
      <c r="EI104" s="53"/>
      <c r="EJ104" s="53"/>
      <c r="EL104" s="54"/>
      <c r="EM104" s="55"/>
      <c r="EN104" s="56"/>
      <c r="EO104" s="44"/>
      <c r="EP104" s="4"/>
      <c r="EQ104" s="56"/>
      <c r="ER104" s="56"/>
      <c r="ET104" s="4"/>
      <c r="EU104" s="56"/>
      <c r="EW104" s="4"/>
      <c r="EY104" s="4"/>
    </row>
    <row r="105" spans="8:155" ht="12.95" customHeight="1">
      <c r="H105" s="159" t="str">
        <f>"- Tỷ số huy động đối với đường hàn bản bụng:"</f>
        <v>- Tỷ số huy động đối với đường hàn bản bụng:</v>
      </c>
      <c r="I105" s="2"/>
      <c r="J105" s="2"/>
      <c r="K105" s="2"/>
      <c r="L105" s="2"/>
      <c r="M105" s="12" t="s">
        <v>154</v>
      </c>
      <c r="N105" s="28">
        <f>2*(R41-2*R44)-20</f>
        <v>1280</v>
      </c>
      <c r="O105" s="2" t="s">
        <v>1</v>
      </c>
      <c r="P105" s="2"/>
      <c r="Q105" s="27" t="s">
        <v>158</v>
      </c>
      <c r="R105" s="111">
        <f>R98*1000/(R54*N105*R35)</f>
        <v>2.2082781548227678E-2</v>
      </c>
      <c r="S105" s="124" t="str">
        <f>IF(R105&lt;=1,"OK","Check")</f>
        <v>OK</v>
      </c>
      <c r="AA105" s="29" t="s">
        <v>197</v>
      </c>
      <c r="AB105" s="29" t="s">
        <v>323</v>
      </c>
      <c r="AC105" s="29" t="s">
        <v>320</v>
      </c>
      <c r="AD105" s="30">
        <v>0</v>
      </c>
      <c r="AE105" s="24">
        <v>674</v>
      </c>
      <c r="AF105" s="24">
        <v>350</v>
      </c>
      <c r="AG105" s="24">
        <v>8</v>
      </c>
      <c r="AH105" s="24">
        <v>12</v>
      </c>
      <c r="AI105" s="24">
        <v>650</v>
      </c>
      <c r="AJ105" s="7">
        <f t="shared" si="39"/>
        <v>704</v>
      </c>
      <c r="AK105" s="7">
        <f t="shared" si="40"/>
        <v>350</v>
      </c>
      <c r="AL105" s="7">
        <f t="shared" si="41"/>
        <v>22</v>
      </c>
      <c r="AM105" s="7">
        <f t="shared" si="42"/>
        <v>6</v>
      </c>
      <c r="AN105" s="7">
        <f t="shared" si="43"/>
        <v>24</v>
      </c>
      <c r="AO105" s="83" t="str" cm="1">
        <f t="array" ref="AO105">_xll.Dce_Name_SectI(AE105,AE105,AF105,AG105,AH105,"x","-",$V$14)</f>
        <v>674x350x8x12</v>
      </c>
      <c r="AP105" s="7" t="str">
        <f t="shared" si="44"/>
        <v>704x350x22-6M24</v>
      </c>
      <c r="AQ105" s="7"/>
      <c r="AR105" s="7"/>
      <c r="AS105" s="7"/>
      <c r="AT105" s="29" t="s">
        <v>294</v>
      </c>
      <c r="AU105" s="60">
        <v>-72.867811108164034</v>
      </c>
      <c r="AV105" s="60">
        <v>22.901205168614222</v>
      </c>
      <c r="AW105" s="25">
        <v>4.8282026439259662E-2</v>
      </c>
      <c r="AX105" s="25">
        <v>0</v>
      </c>
      <c r="AY105" s="25">
        <v>0</v>
      </c>
      <c r="AZ105" s="25">
        <v>0</v>
      </c>
      <c r="BA105" s="56">
        <f t="shared" si="45"/>
        <v>0</v>
      </c>
      <c r="BB105" s="56">
        <f t="shared" si="46"/>
        <v>0</v>
      </c>
      <c r="BC105" s="4">
        <f>HLOOKUP(AN105,Data!$BW$28:$CF$31,4,FALSE)</f>
        <v>353</v>
      </c>
      <c r="BD105" s="44">
        <f t="shared" si="47"/>
        <v>0</v>
      </c>
      <c r="BE105" s="4" t="str">
        <f t="shared" si="48"/>
        <v>OK</v>
      </c>
      <c r="BF105" s="5">
        <f t="shared" si="49"/>
        <v>3572.8</v>
      </c>
      <c r="BG105" s="44">
        <f t="shared" si="50"/>
        <v>2.039515537062361E-2</v>
      </c>
      <c r="BH105" s="4" t="str">
        <f t="shared" si="51"/>
        <v>OK</v>
      </c>
      <c r="BI105" s="53" t="str">
        <f t="shared" si="52"/>
        <v>Y</v>
      </c>
      <c r="BJ105" s="53">
        <f t="shared" si="53"/>
        <v>215</v>
      </c>
      <c r="BK105" s="38">
        <f t="shared" si="54"/>
        <v>171</v>
      </c>
      <c r="BL105" s="54">
        <f>noisuy1chieu(BK105/BJ105,Data!$BW$39:$CG$39,Data!$BW$40:$CG$40)</f>
        <v>9.6581399440765381E-2</v>
      </c>
      <c r="BM105" s="55">
        <f t="shared" si="55"/>
        <v>1.3202781443994395E-3</v>
      </c>
      <c r="BN105" s="56">
        <f t="shared" si="56"/>
        <v>4.5878003931020794</v>
      </c>
      <c r="BO105" s="44">
        <f t="shared" si="57"/>
        <v>0.20853638150463996</v>
      </c>
      <c r="BP105" s="4" t="str">
        <f t="shared" si="58"/>
        <v>OK</v>
      </c>
      <c r="BQ105" s="56">
        <f t="shared" si="59"/>
        <v>304.99199999999996</v>
      </c>
      <c r="BR105" s="56">
        <f t="shared" si="60"/>
        <v>22.901256064439782</v>
      </c>
      <c r="BS105" s="23">
        <f t="shared" si="61"/>
        <v>7.5088054979933191E-2</v>
      </c>
      <c r="BT105" s="4" t="str">
        <f t="shared" si="62"/>
        <v>OK</v>
      </c>
      <c r="BU105" s="56">
        <f t="shared" si="63"/>
        <v>36.433905554082017</v>
      </c>
      <c r="BV105" s="54">
        <f t="shared" si="64"/>
        <v>7.2799088768366715E-2</v>
      </c>
      <c r="BW105" s="4" t="str">
        <f t="shared" si="65"/>
        <v>OK</v>
      </c>
      <c r="BX105" s="54">
        <f t="shared" si="66"/>
        <v>2.3666145899925373E-2</v>
      </c>
      <c r="BY105" s="4" t="str">
        <f t="shared" si="67"/>
        <v>OK</v>
      </c>
      <c r="DJ105" s="7"/>
      <c r="DK105" s="7"/>
      <c r="DL105" s="7"/>
      <c r="DM105" s="7"/>
      <c r="DN105" s="7"/>
      <c r="DO105" s="83"/>
      <c r="DP105" s="7"/>
      <c r="DQ105" s="7"/>
      <c r="DR105" s="7"/>
      <c r="DS105" s="7"/>
      <c r="EA105" s="56"/>
      <c r="EB105" s="56"/>
      <c r="EC105" s="4"/>
      <c r="ED105" s="44"/>
      <c r="EE105" s="4"/>
      <c r="EF105" s="5"/>
      <c r="EG105" s="44"/>
      <c r="EH105" s="4"/>
      <c r="EI105" s="53"/>
      <c r="EJ105" s="53"/>
      <c r="EL105" s="54"/>
      <c r="EM105" s="55"/>
      <c r="EN105" s="56"/>
      <c r="EO105" s="44"/>
      <c r="EP105" s="4"/>
      <c r="EQ105" s="56"/>
      <c r="ER105" s="56"/>
      <c r="ET105" s="4"/>
      <c r="EU105" s="56"/>
      <c r="EW105" s="4"/>
      <c r="EY105" s="4"/>
    </row>
    <row r="106" spans="8:155" ht="12.95" customHeight="1">
      <c r="H106" s="158" t="s">
        <v>159</v>
      </c>
      <c r="I106" s="2"/>
      <c r="J106" s="2"/>
      <c r="K106" s="27"/>
      <c r="L106" s="135"/>
      <c r="M106" s="136"/>
      <c r="N106" s="2"/>
      <c r="O106" s="2"/>
      <c r="P106" s="2"/>
      <c r="Q106" s="2"/>
      <c r="R106" s="105"/>
      <c r="S106" s="120"/>
      <c r="AA106" s="29" t="s">
        <v>197</v>
      </c>
      <c r="AB106" s="29" t="s">
        <v>323</v>
      </c>
      <c r="AC106" s="29" t="s">
        <v>320</v>
      </c>
      <c r="AD106" s="30">
        <v>0</v>
      </c>
      <c r="AE106" s="24">
        <v>674</v>
      </c>
      <c r="AF106" s="24">
        <v>350</v>
      </c>
      <c r="AG106" s="24">
        <v>8</v>
      </c>
      <c r="AH106" s="24">
        <v>12</v>
      </c>
      <c r="AI106" s="24">
        <v>650</v>
      </c>
      <c r="AJ106" s="7">
        <f t="shared" si="39"/>
        <v>704</v>
      </c>
      <c r="AK106" s="7">
        <f t="shared" si="40"/>
        <v>350</v>
      </c>
      <c r="AL106" s="7">
        <f t="shared" si="41"/>
        <v>22</v>
      </c>
      <c r="AM106" s="7">
        <f t="shared" si="42"/>
        <v>6</v>
      </c>
      <c r="AN106" s="7">
        <f t="shared" si="43"/>
        <v>24</v>
      </c>
      <c r="AO106" s="83" t="str" cm="1">
        <f t="array" ref="AO106">_xll.Dce_Name_SectI(AE106,AE106,AF106,AG106,AH106,"x","-",$V$14)</f>
        <v>674x350x8x12</v>
      </c>
      <c r="AP106" s="7" t="str">
        <f t="shared" si="44"/>
        <v>704x350x22-6M24</v>
      </c>
      <c r="AQ106" s="7"/>
      <c r="AR106" s="7"/>
      <c r="AS106" s="7"/>
      <c r="AT106" s="29" t="s">
        <v>295</v>
      </c>
      <c r="AU106" s="60">
        <v>-84.050277824675305</v>
      </c>
      <c r="AV106" s="60">
        <v>5.3674245928011901</v>
      </c>
      <c r="AW106" s="25">
        <v>6.1820423929662069E-3</v>
      </c>
      <c r="AX106" s="25">
        <v>0</v>
      </c>
      <c r="AY106" s="25">
        <v>0</v>
      </c>
      <c r="AZ106" s="25">
        <v>0</v>
      </c>
      <c r="BA106" s="56">
        <f t="shared" si="45"/>
        <v>0</v>
      </c>
      <c r="BB106" s="56">
        <f t="shared" si="46"/>
        <v>0</v>
      </c>
      <c r="BC106" s="4">
        <f>HLOOKUP(AN106,Data!$BW$28:$CF$31,4,FALSE)</f>
        <v>353</v>
      </c>
      <c r="BD106" s="44">
        <f t="shared" si="47"/>
        <v>0</v>
      </c>
      <c r="BE106" s="4" t="str">
        <f t="shared" si="48"/>
        <v>OK</v>
      </c>
      <c r="BF106" s="5">
        <f t="shared" si="49"/>
        <v>3572.8</v>
      </c>
      <c r="BG106" s="44">
        <f t="shared" si="50"/>
        <v>2.352504417394629E-2</v>
      </c>
      <c r="BH106" s="4" t="str">
        <f t="shared" si="51"/>
        <v>OK</v>
      </c>
      <c r="BI106" s="53" t="str">
        <f t="shared" si="52"/>
        <v>Y</v>
      </c>
      <c r="BJ106" s="53">
        <f t="shared" si="53"/>
        <v>215</v>
      </c>
      <c r="BK106" s="38">
        <f t="shared" si="54"/>
        <v>171</v>
      </c>
      <c r="BL106" s="54">
        <f>noisuy1chieu(BK106/BJ106,Data!$BW$39:$CG$39,Data!$BW$40:$CG$40)</f>
        <v>9.6581399440765381E-2</v>
      </c>
      <c r="BM106" s="55">
        <f t="shared" si="55"/>
        <v>1.5228911525542827E-3</v>
      </c>
      <c r="BN106" s="56">
        <f t="shared" si="56"/>
        <v>4.9272685025065268</v>
      </c>
      <c r="BO106" s="44">
        <f t="shared" si="57"/>
        <v>0.22396675011393305</v>
      </c>
      <c r="BP106" s="4" t="str">
        <f t="shared" si="58"/>
        <v>OK</v>
      </c>
      <c r="BQ106" s="56">
        <f t="shared" si="59"/>
        <v>304.99199999999996</v>
      </c>
      <c r="BR106" s="56">
        <f t="shared" si="60"/>
        <v>5.3674281529476637</v>
      </c>
      <c r="BS106" s="23">
        <f t="shared" si="61"/>
        <v>1.7598586693905627E-2</v>
      </c>
      <c r="BT106" s="4" t="str">
        <f t="shared" si="62"/>
        <v>OK</v>
      </c>
      <c r="BU106" s="56">
        <f t="shared" si="63"/>
        <v>42.025138912337653</v>
      </c>
      <c r="BV106" s="54">
        <f t="shared" si="64"/>
        <v>8.3971009191998069E-2</v>
      </c>
      <c r="BW106" s="4" t="str">
        <f t="shared" si="65"/>
        <v>OK</v>
      </c>
      <c r="BX106" s="54">
        <f t="shared" si="66"/>
        <v>5.5466974133470412E-3</v>
      </c>
      <c r="BY106" s="4" t="str">
        <f t="shared" si="67"/>
        <v>OK</v>
      </c>
      <c r="DJ106" s="7"/>
      <c r="DK106" s="7"/>
      <c r="DL106" s="7"/>
      <c r="DM106" s="7"/>
      <c r="DN106" s="7"/>
      <c r="DO106" s="83"/>
      <c r="DP106" s="7"/>
      <c r="DQ106" s="7"/>
      <c r="DR106" s="7"/>
      <c r="DS106" s="7"/>
      <c r="EA106" s="56"/>
      <c r="EB106" s="56"/>
      <c r="EC106" s="4"/>
      <c r="ED106" s="44"/>
      <c r="EE106" s="4"/>
      <c r="EF106" s="5"/>
      <c r="EG106" s="44"/>
      <c r="EH106" s="4"/>
      <c r="EI106" s="53"/>
      <c r="EJ106" s="53"/>
      <c r="EL106" s="54"/>
      <c r="EM106" s="55"/>
      <c r="EN106" s="56"/>
      <c r="EO106" s="44"/>
      <c r="EP106" s="4"/>
      <c r="EQ106" s="56"/>
      <c r="ER106" s="56"/>
      <c r="ET106" s="4"/>
      <c r="EU106" s="56"/>
      <c r="EW106" s="4"/>
      <c r="EY106" s="4"/>
    </row>
    <row r="107" spans="8:155" ht="12.95" customHeight="1">
      <c r="H107" s="159" t="s">
        <v>160</v>
      </c>
      <c r="I107" s="2"/>
      <c r="J107" s="2"/>
      <c r="K107" s="2"/>
      <c r="L107" s="2"/>
      <c r="M107" s="2"/>
      <c r="N107" s="2"/>
      <c r="O107" s="2"/>
      <c r="P107" s="2"/>
      <c r="Q107" s="149"/>
      <c r="R107" s="149"/>
      <c r="S107" s="125"/>
      <c r="AA107" s="29" t="s">
        <v>197</v>
      </c>
      <c r="AB107" s="29" t="s">
        <v>323</v>
      </c>
      <c r="AC107" s="29" t="s">
        <v>320</v>
      </c>
      <c r="AD107" s="30">
        <v>0</v>
      </c>
      <c r="AE107" s="24">
        <v>674</v>
      </c>
      <c r="AF107" s="24">
        <v>350</v>
      </c>
      <c r="AG107" s="24">
        <v>8</v>
      </c>
      <c r="AH107" s="24">
        <v>12</v>
      </c>
      <c r="AI107" s="24">
        <v>650</v>
      </c>
      <c r="AJ107" s="7">
        <f t="shared" si="39"/>
        <v>704</v>
      </c>
      <c r="AK107" s="7">
        <f t="shared" si="40"/>
        <v>350</v>
      </c>
      <c r="AL107" s="7">
        <f t="shared" si="41"/>
        <v>22</v>
      </c>
      <c r="AM107" s="7">
        <f t="shared" si="42"/>
        <v>6</v>
      </c>
      <c r="AN107" s="7">
        <f t="shared" si="43"/>
        <v>24</v>
      </c>
      <c r="AO107" s="83" t="str" cm="1">
        <f t="array" ref="AO107">_xll.Dce_Name_SectI(AE107,AE107,AF107,AG107,AH107,"x","-",$V$14)</f>
        <v>674x350x8x12</v>
      </c>
      <c r="AP107" s="7" t="str">
        <f t="shared" si="44"/>
        <v>704x350x22-6M24</v>
      </c>
      <c r="AQ107" s="7"/>
      <c r="AR107" s="7"/>
      <c r="AS107" s="7"/>
      <c r="AT107" s="29" t="s">
        <v>296</v>
      </c>
      <c r="AU107" s="60">
        <v>-92.065164629747514</v>
      </c>
      <c r="AV107" s="60">
        <v>0.1870204717850531</v>
      </c>
      <c r="AW107" s="25">
        <v>0.15901224431643515</v>
      </c>
      <c r="AX107" s="25">
        <v>0</v>
      </c>
      <c r="AY107" s="25">
        <v>0</v>
      </c>
      <c r="AZ107" s="25">
        <v>0</v>
      </c>
      <c r="BA107" s="56">
        <f t="shared" si="45"/>
        <v>0</v>
      </c>
      <c r="BB107" s="56">
        <f t="shared" si="46"/>
        <v>0</v>
      </c>
      <c r="BC107" s="4">
        <f>HLOOKUP(AN107,Data!$BW$28:$CF$31,4,FALSE)</f>
        <v>353</v>
      </c>
      <c r="BD107" s="44">
        <f t="shared" si="47"/>
        <v>0</v>
      </c>
      <c r="BE107" s="4" t="str">
        <f t="shared" si="48"/>
        <v>OK</v>
      </c>
      <c r="BF107" s="5">
        <f t="shared" si="49"/>
        <v>3572.8</v>
      </c>
      <c r="BG107" s="44">
        <f t="shared" si="50"/>
        <v>2.5768351049526284E-2</v>
      </c>
      <c r="BH107" s="4" t="str">
        <f t="shared" si="51"/>
        <v>OK</v>
      </c>
      <c r="BI107" s="53" t="str">
        <f t="shared" si="52"/>
        <v>Y</v>
      </c>
      <c r="BJ107" s="53">
        <f t="shared" si="53"/>
        <v>215</v>
      </c>
      <c r="BK107" s="38">
        <f t="shared" si="54"/>
        <v>171</v>
      </c>
      <c r="BL107" s="54">
        <f>noisuy1chieu(BK107/BJ107,Data!$BW$39:$CG$39,Data!$BW$40:$CG$40)</f>
        <v>9.6581399440765381E-2</v>
      </c>
      <c r="BM107" s="55">
        <f t="shared" si="55"/>
        <v>1.6681113769255718E-3</v>
      </c>
      <c r="BN107" s="56">
        <f t="shared" si="56"/>
        <v>5.1568478668661415</v>
      </c>
      <c r="BO107" s="44">
        <f t="shared" si="57"/>
        <v>0.2344021757666428</v>
      </c>
      <c r="BP107" s="4" t="str">
        <f t="shared" si="58"/>
        <v>OK</v>
      </c>
      <c r="BQ107" s="56">
        <f t="shared" si="59"/>
        <v>304.99199999999996</v>
      </c>
      <c r="BR107" s="56">
        <f t="shared" si="60"/>
        <v>0.2454822818641979</v>
      </c>
      <c r="BS107" s="23">
        <f t="shared" si="61"/>
        <v>8.0488105217250928E-4</v>
      </c>
      <c r="BT107" s="4" t="str">
        <f t="shared" si="62"/>
        <v>OK</v>
      </c>
      <c r="BU107" s="56">
        <f t="shared" si="63"/>
        <v>46.032582314873757</v>
      </c>
      <c r="BV107" s="54">
        <f t="shared" si="64"/>
        <v>9.1978337079544434E-2</v>
      </c>
      <c r="BW107" s="4" t="str">
        <f t="shared" si="65"/>
        <v>OK</v>
      </c>
      <c r="BX107" s="54">
        <f t="shared" si="66"/>
        <v>2.5368126019365694E-4</v>
      </c>
      <c r="BY107" s="4" t="str">
        <f t="shared" si="67"/>
        <v>OK</v>
      </c>
      <c r="DJ107" s="7"/>
      <c r="DK107" s="7"/>
      <c r="DL107" s="7"/>
      <c r="DM107" s="7"/>
      <c r="DN107" s="7"/>
      <c r="DO107" s="83"/>
      <c r="DP107" s="7"/>
      <c r="DQ107" s="7"/>
      <c r="DR107" s="7"/>
      <c r="DS107" s="7"/>
      <c r="EA107" s="56"/>
      <c r="EB107" s="56"/>
      <c r="EC107" s="4"/>
      <c r="ED107" s="44"/>
      <c r="EE107" s="4"/>
      <c r="EF107" s="5"/>
      <c r="EG107" s="44"/>
      <c r="EH107" s="4"/>
      <c r="EI107" s="53"/>
      <c r="EJ107" s="53"/>
      <c r="EL107" s="54"/>
      <c r="EM107" s="55"/>
      <c r="EN107" s="56"/>
      <c r="EO107" s="44"/>
      <c r="EP107" s="4"/>
      <c r="EQ107" s="56"/>
      <c r="ER107" s="56"/>
      <c r="ET107" s="4"/>
      <c r="EU107" s="56"/>
      <c r="EW107" s="4"/>
      <c r="EY107" s="4"/>
    </row>
    <row r="108" spans="8:155" ht="12.95" customHeight="1">
      <c r="H108" s="162" t="s">
        <v>171</v>
      </c>
      <c r="I108" s="2"/>
      <c r="J108" s="2"/>
      <c r="K108" s="2"/>
      <c r="L108" s="2"/>
      <c r="M108" s="2"/>
      <c r="N108" s="2"/>
      <c r="O108" s="2"/>
      <c r="P108" s="2"/>
      <c r="Q108" s="149"/>
      <c r="R108" s="149"/>
      <c r="S108" s="125"/>
      <c r="AA108" s="29" t="s">
        <v>197</v>
      </c>
      <c r="AB108" s="29" t="s">
        <v>323</v>
      </c>
      <c r="AC108" s="29" t="s">
        <v>320</v>
      </c>
      <c r="AD108" s="30">
        <v>0</v>
      </c>
      <c r="AE108" s="24">
        <v>674</v>
      </c>
      <c r="AF108" s="24">
        <v>350</v>
      </c>
      <c r="AG108" s="24">
        <v>8</v>
      </c>
      <c r="AH108" s="24">
        <v>12</v>
      </c>
      <c r="AI108" s="24">
        <v>650</v>
      </c>
      <c r="AJ108" s="7">
        <f t="shared" si="39"/>
        <v>704</v>
      </c>
      <c r="AK108" s="7">
        <f t="shared" si="40"/>
        <v>350</v>
      </c>
      <c r="AL108" s="7">
        <f t="shared" si="41"/>
        <v>22</v>
      </c>
      <c r="AM108" s="7">
        <f t="shared" si="42"/>
        <v>6</v>
      </c>
      <c r="AN108" s="7">
        <f t="shared" si="43"/>
        <v>24</v>
      </c>
      <c r="AO108" s="83" t="str" cm="1">
        <f t="array" ref="AO108">_xll.Dce_Name_SectI(AE108,AE108,AF108,AG108,AH108,"x","-",$V$14)</f>
        <v>674x350x8x12</v>
      </c>
      <c r="AP108" s="7" t="str">
        <f t="shared" si="44"/>
        <v>704x350x22-6M24</v>
      </c>
      <c r="AQ108" s="7"/>
      <c r="AR108" s="7"/>
      <c r="AS108" s="7"/>
      <c r="AT108" s="29" t="s">
        <v>297</v>
      </c>
      <c r="AU108" s="60">
        <v>-104.23656360424529</v>
      </c>
      <c r="AV108" s="60">
        <v>0.18697809975237667</v>
      </c>
      <c r="AW108" s="25">
        <v>0.19815845575123164</v>
      </c>
      <c r="AX108" s="25">
        <v>0</v>
      </c>
      <c r="AY108" s="25">
        <v>0</v>
      </c>
      <c r="AZ108" s="25">
        <v>0</v>
      </c>
      <c r="BA108" s="56">
        <f t="shared" si="45"/>
        <v>0</v>
      </c>
      <c r="BB108" s="56">
        <f t="shared" si="46"/>
        <v>0</v>
      </c>
      <c r="BC108" s="4">
        <f>HLOOKUP(AN108,Data!$BW$28:$CF$31,4,FALSE)</f>
        <v>353</v>
      </c>
      <c r="BD108" s="44">
        <f t="shared" si="47"/>
        <v>0</v>
      </c>
      <c r="BE108" s="4" t="str">
        <f t="shared" si="48"/>
        <v>OK</v>
      </c>
      <c r="BF108" s="5">
        <f t="shared" si="49"/>
        <v>3572.8</v>
      </c>
      <c r="BG108" s="44">
        <f t="shared" si="50"/>
        <v>2.9175034595903853E-2</v>
      </c>
      <c r="BH108" s="4" t="str">
        <f t="shared" si="51"/>
        <v>OK</v>
      </c>
      <c r="BI108" s="53" t="str">
        <f t="shared" si="52"/>
        <v>Y</v>
      </c>
      <c r="BJ108" s="53">
        <f t="shared" si="53"/>
        <v>215</v>
      </c>
      <c r="BK108" s="38">
        <f t="shared" si="54"/>
        <v>171</v>
      </c>
      <c r="BL108" s="54">
        <f>noisuy1chieu(BK108/BJ108,Data!$BW$39:$CG$39,Data!$BW$40:$CG$40)</f>
        <v>9.6581399440765381E-2</v>
      </c>
      <c r="BM108" s="55">
        <f t="shared" si="55"/>
        <v>1.8886426623918196E-3</v>
      </c>
      <c r="BN108" s="56">
        <f t="shared" si="56"/>
        <v>5.4871482636353068</v>
      </c>
      <c r="BO108" s="44">
        <f t="shared" si="57"/>
        <v>0.24941583016524121</v>
      </c>
      <c r="BP108" s="4" t="str">
        <f t="shared" si="58"/>
        <v>OK</v>
      </c>
      <c r="BQ108" s="56">
        <f t="shared" si="59"/>
        <v>304.99199999999996</v>
      </c>
      <c r="BR108" s="56">
        <f t="shared" si="60"/>
        <v>0.27244739560642262</v>
      </c>
      <c r="BS108" s="23">
        <f t="shared" si="61"/>
        <v>8.9329358018053803E-4</v>
      </c>
      <c r="BT108" s="4" t="str">
        <f t="shared" si="62"/>
        <v>OK</v>
      </c>
      <c r="BU108" s="56">
        <f t="shared" si="63"/>
        <v>52.118281802122645</v>
      </c>
      <c r="BV108" s="54">
        <f t="shared" si="64"/>
        <v>0.10413825708955277</v>
      </c>
      <c r="BW108" s="4" t="str">
        <f t="shared" si="65"/>
        <v>OK</v>
      </c>
      <c r="BX108" s="54">
        <f t="shared" si="66"/>
        <v>2.8154699446761598E-4</v>
      </c>
      <c r="BY108" s="4" t="str">
        <f t="shared" si="67"/>
        <v>OK</v>
      </c>
      <c r="DJ108" s="7"/>
      <c r="DK108" s="7"/>
      <c r="DL108" s="7"/>
      <c r="DM108" s="7"/>
      <c r="DN108" s="7"/>
      <c r="DO108" s="83"/>
      <c r="DP108" s="7"/>
      <c r="DQ108" s="7"/>
      <c r="DR108" s="7"/>
      <c r="DS108" s="7"/>
      <c r="EA108" s="56"/>
      <c r="EB108" s="56"/>
      <c r="EC108" s="4"/>
      <c r="ED108" s="44"/>
      <c r="EE108" s="4"/>
      <c r="EF108" s="5"/>
      <c r="EG108" s="44"/>
      <c r="EH108" s="4"/>
      <c r="EI108" s="53"/>
      <c r="EJ108" s="53"/>
      <c r="EL108" s="54"/>
      <c r="EM108" s="55"/>
      <c r="EN108" s="56"/>
      <c r="EO108" s="44"/>
      <c r="EP108" s="4"/>
      <c r="EQ108" s="56"/>
      <c r="ER108" s="56"/>
      <c r="ET108" s="4"/>
      <c r="EU108" s="56"/>
      <c r="EW108" s="4"/>
      <c r="EY108" s="4"/>
    </row>
    <row r="109" spans="8:155" ht="12.95" customHeight="1">
      <c r="H109" s="159" t="str">
        <f>"- Bề rộng chịu tải của sườn:"</f>
        <v>- Bề rộng chịu tải của sườn:</v>
      </c>
      <c r="I109" s="2"/>
      <c r="J109" s="2"/>
      <c r="K109" s="2"/>
      <c r="L109" s="150"/>
      <c r="M109" s="150"/>
      <c r="N109" s="150"/>
      <c r="O109" s="2"/>
      <c r="P109" s="2"/>
      <c r="Q109" s="27" t="s">
        <v>180</v>
      </c>
      <c r="R109" s="134">
        <f>IF(R51=0,"-",R41/2)</f>
        <v>341</v>
      </c>
      <c r="S109" s="120" t="s">
        <v>1</v>
      </c>
      <c r="AA109" s="29" t="s">
        <v>197</v>
      </c>
      <c r="AB109" s="29" t="s">
        <v>323</v>
      </c>
      <c r="AC109" s="29" t="s">
        <v>320</v>
      </c>
      <c r="AD109" s="30">
        <v>0</v>
      </c>
      <c r="AE109" s="24">
        <v>674</v>
      </c>
      <c r="AF109" s="24">
        <v>350</v>
      </c>
      <c r="AG109" s="24">
        <v>8</v>
      </c>
      <c r="AH109" s="24">
        <v>12</v>
      </c>
      <c r="AI109" s="24">
        <v>650</v>
      </c>
      <c r="AJ109" s="7">
        <f t="shared" si="39"/>
        <v>704</v>
      </c>
      <c r="AK109" s="7">
        <f t="shared" si="40"/>
        <v>350</v>
      </c>
      <c r="AL109" s="7">
        <f t="shared" si="41"/>
        <v>22</v>
      </c>
      <c r="AM109" s="7">
        <f t="shared" si="42"/>
        <v>6</v>
      </c>
      <c r="AN109" s="7">
        <f t="shared" si="43"/>
        <v>24</v>
      </c>
      <c r="AO109" s="83" t="str" cm="1">
        <f t="array" ref="AO109">_xll.Dce_Name_SectI(AE109,AE109,AF109,AG109,AH109,"x","-",$V$14)</f>
        <v>674x350x8x12</v>
      </c>
      <c r="AP109" s="7" t="str">
        <f t="shared" si="44"/>
        <v>704x350x22-6M24</v>
      </c>
      <c r="AQ109" s="7"/>
      <c r="AR109" s="7"/>
      <c r="AS109" s="7"/>
      <c r="AT109" s="29" t="s">
        <v>298</v>
      </c>
      <c r="AU109" s="60">
        <v>-25.972294552543779</v>
      </c>
      <c r="AV109" s="60">
        <v>0.18693553884379804</v>
      </c>
      <c r="AW109" s="25">
        <v>0.11137039158535936</v>
      </c>
      <c r="AX109" s="25">
        <v>0</v>
      </c>
      <c r="AY109" s="25">
        <v>0</v>
      </c>
      <c r="AZ109" s="25">
        <v>0</v>
      </c>
      <c r="BA109" s="56">
        <f t="shared" si="45"/>
        <v>0</v>
      </c>
      <c r="BB109" s="56">
        <f t="shared" si="46"/>
        <v>0</v>
      </c>
      <c r="BC109" s="4">
        <f>HLOOKUP(AN109,Data!$BW$28:$CF$31,4,FALSE)</f>
        <v>353</v>
      </c>
      <c r="BD109" s="44">
        <f t="shared" si="47"/>
        <v>0</v>
      </c>
      <c r="BE109" s="4" t="str">
        <f t="shared" si="48"/>
        <v>OK</v>
      </c>
      <c r="BF109" s="5">
        <f t="shared" si="49"/>
        <v>3572.8</v>
      </c>
      <c r="BG109" s="44">
        <f t="shared" si="50"/>
        <v>7.2694510055261357E-3</v>
      </c>
      <c r="BH109" s="4" t="str">
        <f t="shared" si="51"/>
        <v>OK</v>
      </c>
      <c r="BI109" s="53" t="str">
        <f t="shared" si="52"/>
        <v>Y</v>
      </c>
      <c r="BJ109" s="53">
        <f t="shared" si="53"/>
        <v>215</v>
      </c>
      <c r="BK109" s="38">
        <f t="shared" si="54"/>
        <v>171</v>
      </c>
      <c r="BL109" s="54">
        <f>noisuy1chieu(BK109/BJ109,Data!$BW$39:$CG$39,Data!$BW$40:$CG$40)</f>
        <v>9.6581399440765381E-2</v>
      </c>
      <c r="BM109" s="55">
        <f t="shared" si="55"/>
        <v>4.7058711296717247E-4</v>
      </c>
      <c r="BN109" s="56">
        <f t="shared" si="56"/>
        <v>2.7389986117427729</v>
      </c>
      <c r="BO109" s="44">
        <f t="shared" si="57"/>
        <v>0.12449993689739877</v>
      </c>
      <c r="BP109" s="4" t="str">
        <f t="shared" si="58"/>
        <v>OK</v>
      </c>
      <c r="BQ109" s="56">
        <f t="shared" si="59"/>
        <v>304.99199999999996</v>
      </c>
      <c r="BR109" s="56">
        <f t="shared" si="60"/>
        <v>0.21759655283275378</v>
      </c>
      <c r="BS109" s="23">
        <f t="shared" si="61"/>
        <v>7.1345003420664741E-4</v>
      </c>
      <c r="BT109" s="4" t="str">
        <f t="shared" si="62"/>
        <v>OK</v>
      </c>
      <c r="BU109" s="56">
        <f t="shared" si="63"/>
        <v>12.98614727627189</v>
      </c>
      <c r="BV109" s="54">
        <f t="shared" si="64"/>
        <v>2.5947799829504729E-2</v>
      </c>
      <c r="BW109" s="4" t="str">
        <f t="shared" si="65"/>
        <v>OK</v>
      </c>
      <c r="BX109" s="54">
        <f t="shared" si="66"/>
        <v>2.2486416256691655E-4</v>
      </c>
      <c r="BY109" s="4" t="str">
        <f t="shared" si="67"/>
        <v>OK</v>
      </c>
      <c r="DJ109" s="7"/>
      <c r="DK109" s="7"/>
      <c r="DL109" s="7"/>
      <c r="DM109" s="7"/>
      <c r="DN109" s="7"/>
      <c r="DO109" s="83"/>
      <c r="DP109" s="7"/>
      <c r="DQ109" s="7"/>
      <c r="DR109" s="7"/>
      <c r="DS109" s="7"/>
      <c r="EA109" s="56"/>
      <c r="EB109" s="56"/>
      <c r="EC109" s="4"/>
      <c r="ED109" s="44"/>
      <c r="EE109" s="4"/>
      <c r="EF109" s="5"/>
      <c r="EG109" s="44"/>
      <c r="EH109" s="4"/>
      <c r="EI109" s="53"/>
      <c r="EJ109" s="53"/>
      <c r="EL109" s="54"/>
      <c r="EM109" s="55"/>
      <c r="EN109" s="56"/>
      <c r="EO109" s="44"/>
      <c r="EP109" s="4"/>
      <c r="EQ109" s="56"/>
      <c r="ER109" s="56"/>
      <c r="ET109" s="4"/>
      <c r="EU109" s="56"/>
      <c r="EW109" s="4"/>
      <c r="EY109" s="4"/>
    </row>
    <row r="110" spans="8:155" ht="12.95" customHeight="1">
      <c r="H110" s="159" t="str">
        <f>"- Tải trọng tác dụng lên sườn:"</f>
        <v>- Tải trọng tác dụng lên sườn:</v>
      </c>
      <c r="I110" s="2"/>
      <c r="J110" s="2"/>
      <c r="K110" s="2"/>
      <c r="L110" s="150"/>
      <c r="M110" s="150"/>
      <c r="N110" s="150"/>
      <c r="O110" s="27"/>
      <c r="P110" s="2"/>
      <c r="Q110" s="27" t="s">
        <v>161</v>
      </c>
      <c r="R110" s="134">
        <f>IF(R51=0,"-",R76*R109)</f>
        <v>0</v>
      </c>
      <c r="S110" s="120" t="s">
        <v>162</v>
      </c>
      <c r="AA110" s="29" t="s">
        <v>197</v>
      </c>
      <c r="AB110" s="29" t="s">
        <v>323</v>
      </c>
      <c r="AC110" s="29" t="s">
        <v>320</v>
      </c>
      <c r="AD110" s="30">
        <v>0</v>
      </c>
      <c r="AE110" s="24">
        <v>674</v>
      </c>
      <c r="AF110" s="24">
        <v>350</v>
      </c>
      <c r="AG110" s="24">
        <v>8</v>
      </c>
      <c r="AH110" s="24">
        <v>12</v>
      </c>
      <c r="AI110" s="24">
        <v>650</v>
      </c>
      <c r="AJ110" s="7">
        <f t="shared" si="39"/>
        <v>704</v>
      </c>
      <c r="AK110" s="7">
        <f t="shared" si="40"/>
        <v>350</v>
      </c>
      <c r="AL110" s="7">
        <f t="shared" si="41"/>
        <v>22</v>
      </c>
      <c r="AM110" s="7">
        <f t="shared" si="42"/>
        <v>6</v>
      </c>
      <c r="AN110" s="7">
        <f t="shared" si="43"/>
        <v>24</v>
      </c>
      <c r="AO110" s="83" t="str" cm="1">
        <f t="array" ref="AO110">_xll.Dce_Name_SectI(AE110,AE110,AF110,AG110,AH110,"x","-",$V$14)</f>
        <v>674x350x8x12</v>
      </c>
      <c r="AP110" s="7" t="str">
        <f t="shared" si="44"/>
        <v>704x350x22-6M24</v>
      </c>
      <c r="AQ110" s="7"/>
      <c r="AR110" s="7"/>
      <c r="AS110" s="7"/>
      <c r="AT110" s="29" t="s">
        <v>299</v>
      </c>
      <c r="AU110" s="60">
        <v>-37.604280499458</v>
      </c>
      <c r="AV110" s="60">
        <v>0.18697804922034267</v>
      </c>
      <c r="AW110" s="25">
        <v>5.7558820452159154E-2</v>
      </c>
      <c r="AX110" s="25">
        <v>0</v>
      </c>
      <c r="AY110" s="25">
        <v>0</v>
      </c>
      <c r="AZ110" s="25">
        <v>0</v>
      </c>
      <c r="BA110" s="56">
        <f t="shared" si="45"/>
        <v>0</v>
      </c>
      <c r="BB110" s="56">
        <f t="shared" si="46"/>
        <v>0</v>
      </c>
      <c r="BC110" s="4">
        <f>HLOOKUP(AN110,Data!$BW$28:$CF$31,4,FALSE)</f>
        <v>353</v>
      </c>
      <c r="BD110" s="44">
        <f t="shared" si="47"/>
        <v>0</v>
      </c>
      <c r="BE110" s="4" t="str">
        <f t="shared" si="48"/>
        <v>OK</v>
      </c>
      <c r="BF110" s="5">
        <f t="shared" si="49"/>
        <v>3572.8</v>
      </c>
      <c r="BG110" s="44">
        <f t="shared" si="50"/>
        <v>1.052515687960647E-2</v>
      </c>
      <c r="BH110" s="4" t="str">
        <f t="shared" si="51"/>
        <v>OK</v>
      </c>
      <c r="BI110" s="53" t="str">
        <f t="shared" si="52"/>
        <v>Y</v>
      </c>
      <c r="BJ110" s="53">
        <f t="shared" si="53"/>
        <v>215</v>
      </c>
      <c r="BK110" s="38">
        <f t="shared" si="54"/>
        <v>171</v>
      </c>
      <c r="BL110" s="54">
        <f>noisuy1chieu(BK110/BJ110,Data!$BW$39:$CG$39,Data!$BW$40:$CG$40)</f>
        <v>9.6581399440765381E-2</v>
      </c>
      <c r="BM110" s="55">
        <f t="shared" si="55"/>
        <v>6.81344875388166E-4</v>
      </c>
      <c r="BN110" s="56">
        <f t="shared" si="56"/>
        <v>3.2957578419181472</v>
      </c>
      <c r="BO110" s="44">
        <f t="shared" si="57"/>
        <v>0.14980717463264306</v>
      </c>
      <c r="BP110" s="4" t="str">
        <f t="shared" si="58"/>
        <v>OK</v>
      </c>
      <c r="BQ110" s="56">
        <f t="shared" si="59"/>
        <v>304.99199999999996</v>
      </c>
      <c r="BR110" s="56">
        <f t="shared" si="60"/>
        <v>0.1956369308236274</v>
      </c>
      <c r="BS110" s="23">
        <f t="shared" si="61"/>
        <v>6.4144938497936804E-4</v>
      </c>
      <c r="BT110" s="4" t="str">
        <f t="shared" si="62"/>
        <v>OK</v>
      </c>
      <c r="BU110" s="56">
        <f t="shared" si="63"/>
        <v>18.802140249729</v>
      </c>
      <c r="BV110" s="54">
        <f t="shared" si="64"/>
        <v>3.7568815537590519E-2</v>
      </c>
      <c r="BW110" s="4" t="str">
        <f t="shared" si="65"/>
        <v>OK</v>
      </c>
      <c r="BX110" s="54">
        <f t="shared" si="66"/>
        <v>2.0217110080153299E-4</v>
      </c>
      <c r="BY110" s="4" t="str">
        <f t="shared" si="67"/>
        <v>OK</v>
      </c>
      <c r="DJ110" s="7"/>
      <c r="DK110" s="7"/>
      <c r="DL110" s="7"/>
      <c r="DM110" s="7"/>
      <c r="DN110" s="7"/>
      <c r="DO110" s="83"/>
      <c r="DP110" s="7"/>
      <c r="DQ110" s="7"/>
      <c r="DR110" s="7"/>
      <c r="DS110" s="7"/>
      <c r="EA110" s="56"/>
      <c r="EB110" s="56"/>
      <c r="EC110" s="4"/>
      <c r="ED110" s="44"/>
      <c r="EE110" s="4"/>
      <c r="EF110" s="5"/>
      <c r="EG110" s="44"/>
      <c r="EH110" s="4"/>
      <c r="EI110" s="53"/>
      <c r="EJ110" s="53"/>
      <c r="EL110" s="54"/>
      <c r="EM110" s="55"/>
      <c r="EN110" s="56"/>
      <c r="EO110" s="44"/>
      <c r="EP110" s="4"/>
      <c r="EQ110" s="56"/>
      <c r="ER110" s="56"/>
      <c r="ET110" s="4"/>
      <c r="EU110" s="56"/>
      <c r="EW110" s="4"/>
      <c r="EY110" s="4"/>
    </row>
    <row r="111" spans="8:155" ht="12.95" customHeight="1">
      <c r="H111" s="159" t="str">
        <f>"- Moment lớn nhất sườn đế:"</f>
        <v>- Moment lớn nhất sườn đế:</v>
      </c>
      <c r="I111" s="2"/>
      <c r="J111" s="2"/>
      <c r="K111" s="2"/>
      <c r="L111" s="150"/>
      <c r="M111" s="150"/>
      <c r="N111" s="150"/>
      <c r="O111" s="2"/>
      <c r="P111" s="2"/>
      <c r="Q111" s="27" t="s">
        <v>164</v>
      </c>
      <c r="R111" s="151">
        <f>IF(R51=0,"-",R110*(R52/1000)^2/2)</f>
        <v>0</v>
      </c>
      <c r="S111" s="120" t="s">
        <v>75</v>
      </c>
      <c r="AA111" s="29" t="s">
        <v>197</v>
      </c>
      <c r="AB111" s="29" t="s">
        <v>323</v>
      </c>
      <c r="AC111" s="29" t="s">
        <v>320</v>
      </c>
      <c r="AD111" s="30">
        <v>0</v>
      </c>
      <c r="AE111" s="24">
        <v>674</v>
      </c>
      <c r="AF111" s="24">
        <v>350</v>
      </c>
      <c r="AG111" s="24">
        <v>8</v>
      </c>
      <c r="AH111" s="24">
        <v>12</v>
      </c>
      <c r="AI111" s="24">
        <v>650</v>
      </c>
      <c r="AJ111" s="7">
        <f t="shared" si="39"/>
        <v>704</v>
      </c>
      <c r="AK111" s="7">
        <f t="shared" si="40"/>
        <v>350</v>
      </c>
      <c r="AL111" s="7">
        <f t="shared" si="41"/>
        <v>22</v>
      </c>
      <c r="AM111" s="7">
        <f t="shared" si="42"/>
        <v>6</v>
      </c>
      <c r="AN111" s="7">
        <f t="shared" si="43"/>
        <v>24</v>
      </c>
      <c r="AO111" s="83" t="str" cm="1">
        <f t="array" ref="AO111">_xll.Dce_Name_SectI(AE111,AE111,AF111,AG111,AH111,"x","-",$V$14)</f>
        <v>674x350x8x12</v>
      </c>
      <c r="AP111" s="7" t="str">
        <f t="shared" si="44"/>
        <v>704x350x22-6M24</v>
      </c>
      <c r="AQ111" s="7"/>
      <c r="AR111" s="7"/>
      <c r="AS111" s="7"/>
      <c r="AT111" s="29" t="s">
        <v>300</v>
      </c>
      <c r="AU111" s="60">
        <v>6.3191282296135673</v>
      </c>
      <c r="AV111" s="60">
        <v>20.925979882678323</v>
      </c>
      <c r="AW111" s="25">
        <v>0.19867219624586013</v>
      </c>
      <c r="AX111" s="25">
        <v>0</v>
      </c>
      <c r="AY111" s="25">
        <v>0</v>
      </c>
      <c r="AZ111" s="25">
        <v>0</v>
      </c>
      <c r="BA111" s="56">
        <f t="shared" si="45"/>
        <v>1.0531880382689278</v>
      </c>
      <c r="BB111" s="56">
        <f t="shared" si="46"/>
        <v>4.6076976674265602</v>
      </c>
      <c r="BC111" s="4">
        <f>HLOOKUP(AN111,Data!$BW$28:$CF$31,4,FALSE)</f>
        <v>353</v>
      </c>
      <c r="BD111" s="44">
        <f t="shared" si="47"/>
        <v>1.3052967896392521E-2</v>
      </c>
      <c r="BE111" s="4" t="str">
        <f t="shared" si="48"/>
        <v>OK</v>
      </c>
      <c r="BF111" s="5">
        <f t="shared" si="49"/>
        <v>3572.8</v>
      </c>
      <c r="BG111" s="44">
        <f t="shared" si="50"/>
        <v>0</v>
      </c>
      <c r="BH111" s="4" t="str">
        <f t="shared" si="51"/>
        <v>OK</v>
      </c>
      <c r="BI111" s="53" t="str">
        <f t="shared" si="52"/>
        <v>Y</v>
      </c>
      <c r="BJ111" s="53">
        <f t="shared" si="53"/>
        <v>215</v>
      </c>
      <c r="BK111" s="38">
        <f t="shared" si="54"/>
        <v>171</v>
      </c>
      <c r="BL111" s="54">
        <f>noisuy1chieu(BK111/BJ111,Data!$BW$39:$CG$39,Data!$BW$40:$CG$40)</f>
        <v>9.6581399440765381E-2</v>
      </c>
      <c r="BM111" s="55">
        <f t="shared" si="55"/>
        <v>0</v>
      </c>
      <c r="BN111" s="56">
        <f t="shared" si="56"/>
        <v>0</v>
      </c>
      <c r="BO111" s="44">
        <f t="shared" si="57"/>
        <v>0</v>
      </c>
      <c r="BP111" s="4" t="str">
        <f t="shared" si="58"/>
        <v>OK</v>
      </c>
      <c r="BQ111" s="56">
        <f t="shared" si="59"/>
        <v>304.99199999999996</v>
      </c>
      <c r="BR111" s="56">
        <f t="shared" si="60"/>
        <v>20.926922962820381</v>
      </c>
      <c r="BS111" s="23">
        <f t="shared" si="61"/>
        <v>6.8614661902018356E-2</v>
      </c>
      <c r="BT111" s="4" t="str">
        <f t="shared" si="62"/>
        <v>OK</v>
      </c>
      <c r="BU111" s="56">
        <f t="shared" si="63"/>
        <v>3.1595641148067837</v>
      </c>
      <c r="BV111" s="54">
        <f t="shared" si="64"/>
        <v>6.3131685984566255E-3</v>
      </c>
      <c r="BW111" s="4" t="str">
        <f t="shared" si="65"/>
        <v>OK</v>
      </c>
      <c r="BX111" s="54">
        <f t="shared" si="66"/>
        <v>2.1625871117332572E-2</v>
      </c>
      <c r="BY111" s="4" t="str">
        <f t="shared" si="67"/>
        <v>OK</v>
      </c>
      <c r="DJ111" s="7"/>
      <c r="DK111" s="7"/>
      <c r="DL111" s="7"/>
      <c r="DM111" s="7"/>
      <c r="DN111" s="7"/>
      <c r="DO111" s="83"/>
      <c r="DP111" s="7"/>
      <c r="DQ111" s="7"/>
      <c r="DR111" s="7"/>
      <c r="DS111" s="7"/>
      <c r="EA111" s="56"/>
      <c r="EB111" s="56"/>
      <c r="EC111" s="4"/>
      <c r="ED111" s="44"/>
      <c r="EE111" s="4"/>
      <c r="EF111" s="5"/>
      <c r="EG111" s="44"/>
      <c r="EH111" s="4"/>
      <c r="EI111" s="53"/>
      <c r="EJ111" s="53"/>
      <c r="EL111" s="54"/>
      <c r="EM111" s="55"/>
      <c r="EN111" s="56"/>
      <c r="EO111" s="44"/>
      <c r="EP111" s="4"/>
      <c r="EQ111" s="56"/>
      <c r="ER111" s="56"/>
      <c r="ET111" s="4"/>
      <c r="EU111" s="56"/>
      <c r="EW111" s="4"/>
      <c r="EY111" s="4"/>
    </row>
    <row r="112" spans="8:155" ht="12.95" customHeight="1">
      <c r="H112" s="159" t="str">
        <f>"- Lực cắt lớn nhất sườn đế:"</f>
        <v>- Lực cắt lớn nhất sườn đế:</v>
      </c>
      <c r="I112" s="2"/>
      <c r="J112" s="2"/>
      <c r="K112" s="2"/>
      <c r="L112" s="2"/>
      <c r="M112" s="2"/>
      <c r="N112" s="2"/>
      <c r="O112" s="2"/>
      <c r="P112" s="2"/>
      <c r="Q112" s="27" t="s">
        <v>165</v>
      </c>
      <c r="R112" s="151">
        <f>IF(R51=0,"-",R110*R52/1000)</f>
        <v>0</v>
      </c>
      <c r="S112" s="120" t="s">
        <v>74</v>
      </c>
      <c r="AA112" s="29" t="s">
        <v>197</v>
      </c>
      <c r="AB112" s="29" t="s">
        <v>323</v>
      </c>
      <c r="AC112" s="29" t="s">
        <v>320</v>
      </c>
      <c r="AD112" s="30">
        <v>0</v>
      </c>
      <c r="AE112" s="24">
        <v>674</v>
      </c>
      <c r="AF112" s="24">
        <v>350</v>
      </c>
      <c r="AG112" s="24">
        <v>8</v>
      </c>
      <c r="AH112" s="24">
        <v>12</v>
      </c>
      <c r="AI112" s="24">
        <v>650</v>
      </c>
      <c r="AJ112" s="7">
        <f t="shared" si="39"/>
        <v>704</v>
      </c>
      <c r="AK112" s="7">
        <f t="shared" si="40"/>
        <v>350</v>
      </c>
      <c r="AL112" s="7">
        <f t="shared" si="41"/>
        <v>22</v>
      </c>
      <c r="AM112" s="7">
        <f t="shared" si="42"/>
        <v>6</v>
      </c>
      <c r="AN112" s="7">
        <f t="shared" si="43"/>
        <v>24</v>
      </c>
      <c r="AO112" s="83" t="str" cm="1">
        <f t="array" ref="AO112">_xll.Dce_Name_SectI(AE112,AE112,AF112,AG112,AH112,"x","-",$V$14)</f>
        <v>674x350x8x12</v>
      </c>
      <c r="AP112" s="7" t="str">
        <f t="shared" si="44"/>
        <v>704x350x22-6M24</v>
      </c>
      <c r="AQ112" s="7"/>
      <c r="AR112" s="7"/>
      <c r="AS112" s="7"/>
      <c r="AT112" s="29" t="s">
        <v>301</v>
      </c>
      <c r="AU112" s="60">
        <v>-14.217738009977669</v>
      </c>
      <c r="AV112" s="60">
        <v>55.993549833194351</v>
      </c>
      <c r="AW112" s="25">
        <v>9.9477855076859287E-2</v>
      </c>
      <c r="AX112" s="25">
        <v>0</v>
      </c>
      <c r="AY112" s="25">
        <v>0</v>
      </c>
      <c r="AZ112" s="25">
        <v>0</v>
      </c>
      <c r="BA112" s="56">
        <f t="shared" si="45"/>
        <v>0</v>
      </c>
      <c r="BB112" s="56">
        <f t="shared" si="46"/>
        <v>0</v>
      </c>
      <c r="BC112" s="4">
        <f>HLOOKUP(AN112,Data!$BW$28:$CF$31,4,FALSE)</f>
        <v>353</v>
      </c>
      <c r="BD112" s="44">
        <f t="shared" si="47"/>
        <v>0</v>
      </c>
      <c r="BE112" s="4" t="str">
        <f t="shared" si="48"/>
        <v>OK</v>
      </c>
      <c r="BF112" s="5">
        <f t="shared" si="49"/>
        <v>3572.8</v>
      </c>
      <c r="BG112" s="44">
        <f t="shared" si="50"/>
        <v>3.9794385383950031E-3</v>
      </c>
      <c r="BH112" s="4" t="str">
        <f t="shared" si="51"/>
        <v>OK</v>
      </c>
      <c r="BI112" s="53" t="str">
        <f t="shared" si="52"/>
        <v>Y</v>
      </c>
      <c r="BJ112" s="53">
        <f t="shared" si="53"/>
        <v>215</v>
      </c>
      <c r="BK112" s="38">
        <f t="shared" si="54"/>
        <v>171</v>
      </c>
      <c r="BL112" s="54">
        <f>noisuy1chieu(BK112/BJ112,Data!$BW$39:$CG$39,Data!$BW$40:$CG$40)</f>
        <v>9.6581399440765381E-2</v>
      </c>
      <c r="BM112" s="55">
        <f t="shared" si="55"/>
        <v>2.5760851701043576E-4</v>
      </c>
      <c r="BN112" s="56">
        <f t="shared" si="56"/>
        <v>2.0265247210665613</v>
      </c>
      <c r="BO112" s="44">
        <f t="shared" si="57"/>
        <v>9.2114760048480057E-2</v>
      </c>
      <c r="BP112" s="4" t="str">
        <f t="shared" si="58"/>
        <v>OK</v>
      </c>
      <c r="BQ112" s="56">
        <f t="shared" si="59"/>
        <v>304.99199999999996</v>
      </c>
      <c r="BR112" s="56">
        <f t="shared" si="60"/>
        <v>55.993638199049627</v>
      </c>
      <c r="BS112" s="23">
        <f t="shared" si="61"/>
        <v>0.18359051450218247</v>
      </c>
      <c r="BT112" s="4" t="str">
        <f t="shared" si="62"/>
        <v>OK</v>
      </c>
      <c r="BU112" s="56">
        <f t="shared" si="63"/>
        <v>7.1088690049888346</v>
      </c>
      <c r="BV112" s="54">
        <f t="shared" si="64"/>
        <v>1.420432912328529E-2</v>
      </c>
      <c r="BW112" s="4" t="str">
        <f t="shared" si="65"/>
        <v>OK</v>
      </c>
      <c r="BX112" s="54">
        <f t="shared" si="66"/>
        <v>5.7863796088634296E-2</v>
      </c>
      <c r="BY112" s="4" t="str">
        <f t="shared" si="67"/>
        <v>OK</v>
      </c>
      <c r="DJ112" s="7"/>
      <c r="DK112" s="7"/>
      <c r="DL112" s="7"/>
      <c r="DM112" s="7"/>
      <c r="DN112" s="7"/>
      <c r="DO112" s="83"/>
      <c r="DP112" s="7"/>
      <c r="DQ112" s="7"/>
      <c r="DR112" s="7"/>
      <c r="DS112" s="7"/>
      <c r="EA112" s="56"/>
      <c r="EB112" s="56"/>
      <c r="EC112" s="4"/>
      <c r="ED112" s="44"/>
      <c r="EE112" s="4"/>
      <c r="EF112" s="5"/>
      <c r="EG112" s="44"/>
      <c r="EH112" s="4"/>
      <c r="EI112" s="53"/>
      <c r="EJ112" s="53"/>
      <c r="EL112" s="54"/>
      <c r="EM112" s="55"/>
      <c r="EN112" s="56"/>
      <c r="EO112" s="44"/>
      <c r="EP112" s="4"/>
      <c r="EQ112" s="56"/>
      <c r="ER112" s="56"/>
      <c r="ET112" s="4"/>
      <c r="EU112" s="56"/>
      <c r="EW112" s="4"/>
      <c r="EY112" s="4"/>
    </row>
    <row r="113" spans="8:155" ht="12.95" customHeight="1">
      <c r="H113" s="159" t="str">
        <f>"- Ứng suất sườn đế:"</f>
        <v>- Ứng suất sườn đế:</v>
      </c>
      <c r="I113" s="2"/>
      <c r="J113" s="2"/>
      <c r="K113" s="152" t="s">
        <v>166</v>
      </c>
      <c r="L113" s="146">
        <f>IF(R51=0,"-",6*R111/(R51*R50^2)*1000000)</f>
        <v>0</v>
      </c>
      <c r="M113" s="152" t="s">
        <v>167</v>
      </c>
      <c r="N113" s="153">
        <f>IF(R51=0,"-",R112*1000/(R51*R50))</f>
        <v>0</v>
      </c>
      <c r="O113" s="136" t="s">
        <v>21</v>
      </c>
      <c r="P113" s="2"/>
      <c r="Q113" s="152" t="s">
        <v>168</v>
      </c>
      <c r="R113" s="144">
        <f>IF(R51=0,"-",SQRT(L113^2+3*N113^2))</f>
        <v>0</v>
      </c>
      <c r="S113" s="126" t="s">
        <v>21</v>
      </c>
      <c r="AA113" s="29" t="s">
        <v>197</v>
      </c>
      <c r="AB113" s="29" t="s">
        <v>323</v>
      </c>
      <c r="AC113" s="29" t="s">
        <v>320</v>
      </c>
      <c r="AD113" s="30">
        <v>0</v>
      </c>
      <c r="AE113" s="24">
        <v>674</v>
      </c>
      <c r="AF113" s="24">
        <v>350</v>
      </c>
      <c r="AG113" s="24">
        <v>8</v>
      </c>
      <c r="AH113" s="24">
        <v>12</v>
      </c>
      <c r="AI113" s="24">
        <v>650</v>
      </c>
      <c r="AJ113" s="7">
        <f t="shared" si="39"/>
        <v>704</v>
      </c>
      <c r="AK113" s="7">
        <f t="shared" si="40"/>
        <v>350</v>
      </c>
      <c r="AL113" s="7">
        <f t="shared" si="41"/>
        <v>22</v>
      </c>
      <c r="AM113" s="7">
        <f t="shared" si="42"/>
        <v>6</v>
      </c>
      <c r="AN113" s="7">
        <f t="shared" si="43"/>
        <v>24</v>
      </c>
      <c r="AO113" s="83" t="str" cm="1">
        <f t="array" ref="AO113">_xll.Dce_Name_SectI(AE113,AE113,AF113,AG113,AH113,"x","-",$V$14)</f>
        <v>674x350x8x12</v>
      </c>
      <c r="AP113" s="7" t="str">
        <f t="shared" si="44"/>
        <v>704x350x22-6M24</v>
      </c>
      <c r="AQ113" s="7"/>
      <c r="AR113" s="7"/>
      <c r="AS113" s="7"/>
      <c r="AT113" s="29" t="s">
        <v>302</v>
      </c>
      <c r="AU113" s="60">
        <v>-25.481285279507532</v>
      </c>
      <c r="AV113" s="60">
        <v>46.021211856789215</v>
      </c>
      <c r="AW113" s="25">
        <v>7.2427518379796968E-2</v>
      </c>
      <c r="AX113" s="25">
        <v>0</v>
      </c>
      <c r="AY113" s="25">
        <v>0</v>
      </c>
      <c r="AZ113" s="25">
        <v>0</v>
      </c>
      <c r="BA113" s="56">
        <f t="shared" si="45"/>
        <v>0</v>
      </c>
      <c r="BB113" s="56">
        <f t="shared" si="46"/>
        <v>0</v>
      </c>
      <c r="BC113" s="4">
        <f>HLOOKUP(AN113,Data!$BW$28:$CF$31,4,FALSE)</f>
        <v>353</v>
      </c>
      <c r="BD113" s="44">
        <f t="shared" si="47"/>
        <v>0</v>
      </c>
      <c r="BE113" s="4" t="str">
        <f t="shared" si="48"/>
        <v>OK</v>
      </c>
      <c r="BF113" s="5">
        <f t="shared" si="49"/>
        <v>3572.8</v>
      </c>
      <c r="BG113" s="44">
        <f t="shared" si="50"/>
        <v>7.1320211821281716E-3</v>
      </c>
      <c r="BH113" s="4" t="str">
        <f t="shared" si="51"/>
        <v>OK</v>
      </c>
      <c r="BI113" s="53" t="str">
        <f t="shared" si="52"/>
        <v>Y</v>
      </c>
      <c r="BJ113" s="53">
        <f t="shared" si="53"/>
        <v>215</v>
      </c>
      <c r="BK113" s="38">
        <f t="shared" si="54"/>
        <v>171</v>
      </c>
      <c r="BL113" s="54">
        <f>noisuy1chieu(BK113/BJ113,Data!$BW$39:$CG$39,Data!$BW$40:$CG$40)</f>
        <v>9.6581399440765381E-2</v>
      </c>
      <c r="BM113" s="55">
        <f t="shared" si="55"/>
        <v>4.6169060843343623E-4</v>
      </c>
      <c r="BN113" s="56">
        <f t="shared" si="56"/>
        <v>2.7129845303617777</v>
      </c>
      <c r="BO113" s="44">
        <f t="shared" si="57"/>
        <v>0.12331747865280808</v>
      </c>
      <c r="BP113" s="4" t="str">
        <f t="shared" si="58"/>
        <v>OK</v>
      </c>
      <c r="BQ113" s="56">
        <f t="shared" si="59"/>
        <v>304.99199999999996</v>
      </c>
      <c r="BR113" s="56">
        <f t="shared" si="60"/>
        <v>46.021268849444979</v>
      </c>
      <c r="BS113" s="23">
        <f t="shared" si="61"/>
        <v>0.15089336392247987</v>
      </c>
      <c r="BT113" s="4" t="str">
        <f t="shared" si="62"/>
        <v>OK</v>
      </c>
      <c r="BU113" s="56">
        <f t="shared" si="63"/>
        <v>12.740642639753766</v>
      </c>
      <c r="BV113" s="54">
        <f t="shared" si="64"/>
        <v>2.545725363207885E-2</v>
      </c>
      <c r="BW113" s="4" t="str">
        <f t="shared" si="65"/>
        <v>OK</v>
      </c>
      <c r="BX113" s="54">
        <f t="shared" si="66"/>
        <v>4.7558354879138745E-2</v>
      </c>
      <c r="BY113" s="4" t="str">
        <f t="shared" si="67"/>
        <v>OK</v>
      </c>
      <c r="DJ113" s="7"/>
      <c r="DK113" s="7"/>
      <c r="DL113" s="7"/>
      <c r="DM113" s="7"/>
      <c r="DN113" s="7"/>
      <c r="DO113" s="83"/>
      <c r="DP113" s="7"/>
      <c r="DQ113" s="7"/>
      <c r="DR113" s="7"/>
      <c r="DS113" s="7"/>
      <c r="EA113" s="56"/>
      <c r="EB113" s="56"/>
      <c r="EC113" s="4"/>
      <c r="ED113" s="44"/>
      <c r="EE113" s="4"/>
      <c r="EF113" s="5"/>
      <c r="EG113" s="44"/>
      <c r="EH113" s="4"/>
      <c r="EI113" s="53"/>
      <c r="EJ113" s="53"/>
      <c r="EL113" s="54"/>
      <c r="EM113" s="55"/>
      <c r="EN113" s="56"/>
      <c r="EO113" s="44"/>
      <c r="EP113" s="4"/>
      <c r="EQ113" s="56"/>
      <c r="ER113" s="56"/>
      <c r="ET113" s="4"/>
      <c r="EU113" s="56"/>
      <c r="EW113" s="4"/>
      <c r="EY113" s="4"/>
    </row>
    <row r="114" spans="8:155" ht="12.95" customHeight="1">
      <c r="H114" s="159" t="str">
        <f>"- Tỷ số huy động cấu kiện:"</f>
        <v>- Tỷ số huy động cấu kiện:</v>
      </c>
      <c r="I114" s="2"/>
      <c r="J114" s="2"/>
      <c r="K114" s="152"/>
      <c r="L114" s="153"/>
      <c r="M114" s="154" t="s">
        <v>170</v>
      </c>
      <c r="N114" s="146">
        <f>1.15*1*R27</f>
        <v>360.68181818181813</v>
      </c>
      <c r="O114" s="136" t="s">
        <v>21</v>
      </c>
      <c r="P114" s="2"/>
      <c r="Q114" s="152" t="s">
        <v>169</v>
      </c>
      <c r="R114" s="111">
        <f>IF(R51=0,"-",R113/N114)</f>
        <v>0</v>
      </c>
      <c r="S114" s="124" t="str">
        <f>IF(R51=0,"-",IF(R114&lt;=1,"OK","Check"))</f>
        <v>OK</v>
      </c>
      <c r="AA114" s="29" t="s">
        <v>197</v>
      </c>
      <c r="AB114" s="29" t="s">
        <v>323</v>
      </c>
      <c r="AC114" s="29" t="s">
        <v>320</v>
      </c>
      <c r="AD114" s="30">
        <v>0</v>
      </c>
      <c r="AE114" s="24">
        <v>674</v>
      </c>
      <c r="AF114" s="24">
        <v>350</v>
      </c>
      <c r="AG114" s="24">
        <v>8</v>
      </c>
      <c r="AH114" s="24">
        <v>12</v>
      </c>
      <c r="AI114" s="24">
        <v>650</v>
      </c>
      <c r="AJ114" s="7">
        <f t="shared" si="39"/>
        <v>704</v>
      </c>
      <c r="AK114" s="7">
        <f t="shared" si="40"/>
        <v>350</v>
      </c>
      <c r="AL114" s="7">
        <f t="shared" si="41"/>
        <v>22</v>
      </c>
      <c r="AM114" s="7">
        <f t="shared" si="42"/>
        <v>6</v>
      </c>
      <c r="AN114" s="7">
        <f t="shared" si="43"/>
        <v>24</v>
      </c>
      <c r="AO114" s="83" t="str" cm="1">
        <f t="array" ref="AO114">_xll.Dce_Name_SectI(AE114,AE114,AF114,AG114,AH114,"x","-",$V$14)</f>
        <v>674x350x8x12</v>
      </c>
      <c r="AP114" s="7" t="str">
        <f t="shared" si="44"/>
        <v>704x350x22-6M24</v>
      </c>
      <c r="AQ114" s="7"/>
      <c r="AR114" s="7"/>
      <c r="AS114" s="7"/>
      <c r="AT114" s="29" t="s">
        <v>303</v>
      </c>
      <c r="AU114" s="60">
        <v>-49.090948486825113</v>
      </c>
      <c r="AV114" s="60">
        <v>10.953654080813553</v>
      </c>
      <c r="AW114" s="25">
        <v>5.8966381658455552E-3</v>
      </c>
      <c r="AX114" s="25">
        <v>0</v>
      </c>
      <c r="AY114" s="25">
        <v>0</v>
      </c>
      <c r="AZ114" s="25">
        <v>0</v>
      </c>
      <c r="BA114" s="56">
        <f t="shared" si="45"/>
        <v>0</v>
      </c>
      <c r="BB114" s="56">
        <f t="shared" si="46"/>
        <v>0</v>
      </c>
      <c r="BC114" s="4">
        <f>HLOOKUP(AN114,Data!$BW$28:$CF$31,4,FALSE)</f>
        <v>353</v>
      </c>
      <c r="BD114" s="44">
        <f t="shared" si="47"/>
        <v>0</v>
      </c>
      <c r="BE114" s="4" t="str">
        <f t="shared" si="48"/>
        <v>OK</v>
      </c>
      <c r="BF114" s="5">
        <f t="shared" si="49"/>
        <v>3572.8</v>
      </c>
      <c r="BG114" s="44">
        <f t="shared" si="50"/>
        <v>1.3740189343603087E-2</v>
      </c>
      <c r="BH114" s="4" t="str">
        <f t="shared" si="51"/>
        <v>OK</v>
      </c>
      <c r="BI114" s="53" t="str">
        <f t="shared" si="52"/>
        <v>Y</v>
      </c>
      <c r="BJ114" s="53">
        <f t="shared" si="53"/>
        <v>215</v>
      </c>
      <c r="BK114" s="38">
        <f t="shared" si="54"/>
        <v>171</v>
      </c>
      <c r="BL114" s="54">
        <f>noisuy1chieu(BK114/BJ114,Data!$BW$39:$CG$39,Data!$BW$40:$CG$40)</f>
        <v>9.6581399440765381E-2</v>
      </c>
      <c r="BM114" s="55">
        <f t="shared" si="55"/>
        <v>8.8946964907159513E-4</v>
      </c>
      <c r="BN114" s="56">
        <f t="shared" si="56"/>
        <v>3.7656275608759202</v>
      </c>
      <c r="BO114" s="44">
        <f t="shared" si="57"/>
        <v>0.17116488913072364</v>
      </c>
      <c r="BP114" s="4" t="str">
        <f t="shared" si="58"/>
        <v>OK</v>
      </c>
      <c r="BQ114" s="56">
        <f t="shared" si="59"/>
        <v>304.99199999999996</v>
      </c>
      <c r="BR114" s="56">
        <f t="shared" si="60"/>
        <v>10.953655667970628</v>
      </c>
      <c r="BS114" s="23">
        <f t="shared" si="61"/>
        <v>3.5914567162321075E-2</v>
      </c>
      <c r="BT114" s="4" t="str">
        <f t="shared" si="62"/>
        <v>OK</v>
      </c>
      <c r="BU114" s="56">
        <f t="shared" si="63"/>
        <v>24.545474243412556</v>
      </c>
      <c r="BV114" s="54">
        <f t="shared" si="64"/>
        <v>4.9044650336907074E-2</v>
      </c>
      <c r="BW114" s="4" t="str">
        <f t="shared" si="65"/>
        <v>OK</v>
      </c>
      <c r="BX114" s="54">
        <f t="shared" si="66"/>
        <v>1.1319501971695839E-2</v>
      </c>
      <c r="BY114" s="4" t="str">
        <f t="shared" si="67"/>
        <v>OK</v>
      </c>
      <c r="DJ114" s="7"/>
      <c r="DK114" s="7"/>
      <c r="DL114" s="7"/>
      <c r="DM114" s="7"/>
      <c r="DN114" s="7"/>
      <c r="DO114" s="83"/>
      <c r="DP114" s="7"/>
      <c r="DQ114" s="7"/>
      <c r="DR114" s="7"/>
      <c r="DS114" s="7"/>
      <c r="EA114" s="56"/>
      <c r="EB114" s="56"/>
      <c r="EC114" s="4"/>
      <c r="ED114" s="44"/>
      <c r="EE114" s="4"/>
      <c r="EF114" s="5"/>
      <c r="EG114" s="44"/>
      <c r="EH114" s="4"/>
      <c r="EI114" s="53"/>
      <c r="EJ114" s="53"/>
      <c r="EL114" s="54"/>
      <c r="EM114" s="55"/>
      <c r="EN114" s="56"/>
      <c r="EO114" s="44"/>
      <c r="EP114" s="4"/>
      <c r="EQ114" s="56"/>
      <c r="ER114" s="56"/>
      <c r="ET114" s="4"/>
      <c r="EU114" s="56"/>
      <c r="EW114" s="4"/>
      <c r="EY114" s="4"/>
    </row>
    <row r="115" spans="8:155" ht="12.95" customHeight="1">
      <c r="H115" s="162" t="s">
        <v>173</v>
      </c>
      <c r="I115" s="2"/>
      <c r="J115" s="2"/>
      <c r="K115" s="2"/>
      <c r="L115" s="2"/>
      <c r="M115" s="2"/>
      <c r="N115" s="2"/>
      <c r="O115" s="2"/>
      <c r="P115" s="2"/>
      <c r="Q115" s="149"/>
      <c r="R115" s="114"/>
      <c r="S115" s="125"/>
      <c r="AA115" s="29" t="s">
        <v>197</v>
      </c>
      <c r="AB115" s="29" t="s">
        <v>323</v>
      </c>
      <c r="AC115" s="29" t="s">
        <v>320</v>
      </c>
      <c r="AD115" s="30">
        <v>0</v>
      </c>
      <c r="AE115" s="24">
        <v>674</v>
      </c>
      <c r="AF115" s="24">
        <v>350</v>
      </c>
      <c r="AG115" s="24">
        <v>8</v>
      </c>
      <c r="AH115" s="24">
        <v>12</v>
      </c>
      <c r="AI115" s="24">
        <v>650</v>
      </c>
      <c r="AJ115" s="7">
        <f t="shared" si="39"/>
        <v>704</v>
      </c>
      <c r="AK115" s="7">
        <f t="shared" si="40"/>
        <v>350</v>
      </c>
      <c r="AL115" s="7">
        <f t="shared" si="41"/>
        <v>22</v>
      </c>
      <c r="AM115" s="7">
        <f t="shared" si="42"/>
        <v>6</v>
      </c>
      <c r="AN115" s="7">
        <f t="shared" si="43"/>
        <v>24</v>
      </c>
      <c r="AO115" s="83" t="str" cm="1">
        <f t="array" ref="AO115">_xll.Dce_Name_SectI(AE115,AE115,AF115,AG115,AH115,"x","-",$V$14)</f>
        <v>674x350x8x12</v>
      </c>
      <c r="AP115" s="7" t="str">
        <f t="shared" si="44"/>
        <v>704x350x22-6M24</v>
      </c>
      <c r="AQ115" s="7"/>
      <c r="AR115" s="7"/>
      <c r="AS115" s="7"/>
      <c r="AT115" s="29" t="s">
        <v>304</v>
      </c>
      <c r="AU115" s="60">
        <v>-53.739071066353816</v>
      </c>
      <c r="AV115" s="60">
        <v>0.59281873015623399</v>
      </c>
      <c r="AW115" s="25">
        <v>0.35764658791293458</v>
      </c>
      <c r="AX115" s="25">
        <v>0</v>
      </c>
      <c r="AY115" s="25">
        <v>0</v>
      </c>
      <c r="AZ115" s="25">
        <v>0</v>
      </c>
      <c r="BA115" s="56">
        <f t="shared" si="45"/>
        <v>0</v>
      </c>
      <c r="BB115" s="56">
        <f t="shared" si="46"/>
        <v>0</v>
      </c>
      <c r="BC115" s="4">
        <f>HLOOKUP(AN115,Data!$BW$28:$CF$31,4,FALSE)</f>
        <v>353</v>
      </c>
      <c r="BD115" s="44">
        <f t="shared" si="47"/>
        <v>0</v>
      </c>
      <c r="BE115" s="4" t="str">
        <f t="shared" si="48"/>
        <v>OK</v>
      </c>
      <c r="BF115" s="5">
        <f t="shared" si="49"/>
        <v>3572.8</v>
      </c>
      <c r="BG115" s="44">
        <f t="shared" si="50"/>
        <v>1.5041164091567905E-2</v>
      </c>
      <c r="BH115" s="4" t="str">
        <f t="shared" si="51"/>
        <v>OK</v>
      </c>
      <c r="BI115" s="53" t="str">
        <f t="shared" si="52"/>
        <v>Y</v>
      </c>
      <c r="BJ115" s="53">
        <f t="shared" si="53"/>
        <v>215</v>
      </c>
      <c r="BK115" s="38">
        <f t="shared" si="54"/>
        <v>171</v>
      </c>
      <c r="BL115" s="54">
        <f>noisuy1chieu(BK115/BJ115,Data!$BW$39:$CG$39,Data!$BW$40:$CG$40)</f>
        <v>9.6581399440765381E-2</v>
      </c>
      <c r="BM115" s="55">
        <f t="shared" si="55"/>
        <v>9.7368810658957745E-4</v>
      </c>
      <c r="BN115" s="56">
        <f t="shared" si="56"/>
        <v>3.9398685280215529</v>
      </c>
      <c r="BO115" s="44">
        <f t="shared" si="57"/>
        <v>0.17908493309188878</v>
      </c>
      <c r="BP115" s="4" t="str">
        <f t="shared" si="58"/>
        <v>OK</v>
      </c>
      <c r="BQ115" s="56">
        <f t="shared" si="59"/>
        <v>304.99199999999996</v>
      </c>
      <c r="BR115" s="56">
        <f t="shared" si="60"/>
        <v>0.69234754904586338</v>
      </c>
      <c r="BS115" s="23">
        <f t="shared" si="61"/>
        <v>2.2700515064193929E-3</v>
      </c>
      <c r="BT115" s="4" t="str">
        <f t="shared" si="62"/>
        <v>OK</v>
      </c>
      <c r="BU115" s="56">
        <f t="shared" si="63"/>
        <v>26.869535533176908</v>
      </c>
      <c r="BV115" s="54">
        <f t="shared" si="64"/>
        <v>5.3688389226923608E-2</v>
      </c>
      <c r="BW115" s="4" t="str">
        <f t="shared" si="65"/>
        <v>OK</v>
      </c>
      <c r="BX115" s="54">
        <f t="shared" si="66"/>
        <v>7.1547159086254083E-4</v>
      </c>
      <c r="BY115" s="4" t="str">
        <f t="shared" si="67"/>
        <v>OK</v>
      </c>
      <c r="DJ115" s="7"/>
      <c r="DK115" s="7"/>
      <c r="DL115" s="7"/>
      <c r="DM115" s="7"/>
      <c r="DN115" s="7"/>
      <c r="DO115" s="83"/>
      <c r="DP115" s="7"/>
      <c r="DQ115" s="7"/>
      <c r="DR115" s="7"/>
      <c r="DS115" s="7"/>
      <c r="EA115" s="56"/>
      <c r="EB115" s="56"/>
      <c r="EC115" s="4"/>
      <c r="ED115" s="44"/>
      <c r="EE115" s="4"/>
      <c r="EF115" s="5"/>
      <c r="EG115" s="44"/>
      <c r="EH115" s="4"/>
      <c r="EI115" s="53"/>
      <c r="EJ115" s="53"/>
      <c r="EL115" s="54"/>
      <c r="EM115" s="55"/>
      <c r="EN115" s="56"/>
      <c r="EO115" s="44"/>
      <c r="EP115" s="4"/>
      <c r="EQ115" s="56"/>
      <c r="ER115" s="56"/>
      <c r="ET115" s="4"/>
      <c r="EU115" s="56"/>
      <c r="EW115" s="4"/>
      <c r="EY115" s="4"/>
    </row>
    <row r="116" spans="8:155" ht="12.95" customHeight="1">
      <c r="H116" s="159" t="str">
        <f>"- Moment quán tính của tiết diện đường hàn:"</f>
        <v>- Moment quán tính của tiết diện đường hàn:</v>
      </c>
      <c r="I116" s="2"/>
      <c r="J116" s="2"/>
      <c r="K116" s="2"/>
      <c r="L116" s="2"/>
      <c r="M116" s="2"/>
      <c r="N116" s="2"/>
      <c r="O116" s="2"/>
      <c r="P116" s="2"/>
      <c r="Q116" s="186" t="s">
        <v>395</v>
      </c>
      <c r="R116" s="155">
        <f>IF(R51=0,"-",2*(R55*(R50-10)^3/12))</f>
        <v>4572666.666666667</v>
      </c>
      <c r="S116" s="120" t="s">
        <v>174</v>
      </c>
      <c r="AA116" s="29" t="s">
        <v>197</v>
      </c>
      <c r="AB116" s="29" t="s">
        <v>323</v>
      </c>
      <c r="AC116" s="29" t="s">
        <v>320</v>
      </c>
      <c r="AD116" s="30">
        <v>0</v>
      </c>
      <c r="AE116" s="24">
        <v>674</v>
      </c>
      <c r="AF116" s="24">
        <v>350</v>
      </c>
      <c r="AG116" s="24">
        <v>8</v>
      </c>
      <c r="AH116" s="24">
        <v>12</v>
      </c>
      <c r="AI116" s="24">
        <v>650</v>
      </c>
      <c r="AJ116" s="7">
        <f t="shared" si="39"/>
        <v>704</v>
      </c>
      <c r="AK116" s="7">
        <f t="shared" si="40"/>
        <v>350</v>
      </c>
      <c r="AL116" s="7">
        <f t="shared" si="41"/>
        <v>22</v>
      </c>
      <c r="AM116" s="7">
        <f t="shared" si="42"/>
        <v>6</v>
      </c>
      <c r="AN116" s="7">
        <f t="shared" si="43"/>
        <v>24</v>
      </c>
      <c r="AO116" s="83" t="str" cm="1">
        <f t="array" ref="AO116">_xll.Dce_Name_SectI(AE116,AE116,AF116,AG116,AH116,"x","-",$V$14)</f>
        <v>674x350x8x12</v>
      </c>
      <c r="AP116" s="7" t="str">
        <f t="shared" si="44"/>
        <v>704x350x22-6M24</v>
      </c>
      <c r="AQ116" s="7"/>
      <c r="AR116" s="7"/>
      <c r="AS116" s="7"/>
      <c r="AT116" s="29" t="s">
        <v>305</v>
      </c>
      <c r="AU116" s="60">
        <v>-80.281570848993113</v>
      </c>
      <c r="AV116" s="60">
        <v>0.5928036602798088</v>
      </c>
      <c r="AW116" s="25">
        <v>0.43030102363182932</v>
      </c>
      <c r="AX116" s="25">
        <v>0</v>
      </c>
      <c r="AY116" s="25">
        <v>0</v>
      </c>
      <c r="AZ116" s="25">
        <v>0</v>
      </c>
      <c r="BA116" s="56">
        <f t="shared" si="45"/>
        <v>0</v>
      </c>
      <c r="BB116" s="56">
        <f t="shared" si="46"/>
        <v>0</v>
      </c>
      <c r="BC116" s="4">
        <f>HLOOKUP(AN116,Data!$BW$28:$CF$31,4,FALSE)</f>
        <v>353</v>
      </c>
      <c r="BD116" s="44">
        <f t="shared" si="47"/>
        <v>0</v>
      </c>
      <c r="BE116" s="4" t="str">
        <f t="shared" si="48"/>
        <v>OK</v>
      </c>
      <c r="BF116" s="5">
        <f t="shared" si="49"/>
        <v>3572.8</v>
      </c>
      <c r="BG116" s="44">
        <f t="shared" si="50"/>
        <v>2.2470211276587861E-2</v>
      </c>
      <c r="BH116" s="4" t="str">
        <f t="shared" si="51"/>
        <v>OK</v>
      </c>
      <c r="BI116" s="53" t="str">
        <f t="shared" si="52"/>
        <v>Y</v>
      </c>
      <c r="BJ116" s="53">
        <f t="shared" si="53"/>
        <v>215</v>
      </c>
      <c r="BK116" s="38">
        <f t="shared" si="54"/>
        <v>171</v>
      </c>
      <c r="BL116" s="54">
        <f>noisuy1chieu(BK116/BJ116,Data!$BW$39:$CG$39,Data!$BW$40:$CG$40)</f>
        <v>9.6581399440765381E-2</v>
      </c>
      <c r="BM116" s="55">
        <f t="shared" si="55"/>
        <v>1.4546066607194312E-3</v>
      </c>
      <c r="BN116" s="56">
        <f t="shared" si="56"/>
        <v>4.8155354372801664</v>
      </c>
      <c r="BO116" s="44">
        <f t="shared" si="57"/>
        <v>0.21888797442182575</v>
      </c>
      <c r="BP116" s="4" t="str">
        <f t="shared" si="58"/>
        <v>OK</v>
      </c>
      <c r="BQ116" s="56">
        <f t="shared" si="59"/>
        <v>304.99199999999996</v>
      </c>
      <c r="BR116" s="56">
        <f t="shared" si="60"/>
        <v>0.73251290130600377</v>
      </c>
      <c r="BS116" s="23">
        <f t="shared" si="61"/>
        <v>2.401744640206969E-3</v>
      </c>
      <c r="BT116" s="4" t="str">
        <f t="shared" si="62"/>
        <v>OK</v>
      </c>
      <c r="BU116" s="56">
        <f t="shared" si="63"/>
        <v>40.140785424496556</v>
      </c>
      <c r="BV116" s="54">
        <f t="shared" si="64"/>
        <v>8.0205856520437824E-2</v>
      </c>
      <c r="BW116" s="4" t="str">
        <f t="shared" si="65"/>
        <v>OK</v>
      </c>
      <c r="BX116" s="54">
        <f t="shared" si="66"/>
        <v>7.5697844463666077E-4</v>
      </c>
      <c r="BY116" s="4" t="str">
        <f t="shared" si="67"/>
        <v>OK</v>
      </c>
      <c r="DJ116" s="7"/>
      <c r="DK116" s="7"/>
      <c r="DL116" s="7"/>
      <c r="DM116" s="7"/>
      <c r="DN116" s="7"/>
      <c r="DO116" s="83"/>
      <c r="DP116" s="7"/>
      <c r="DQ116" s="7"/>
      <c r="DR116" s="7"/>
      <c r="DS116" s="7"/>
      <c r="EA116" s="56"/>
      <c r="EB116" s="56"/>
      <c r="EC116" s="4"/>
      <c r="ED116" s="44"/>
      <c r="EE116" s="4"/>
      <c r="EF116" s="5"/>
      <c r="EG116" s="44"/>
      <c r="EH116" s="4"/>
      <c r="EI116" s="53"/>
      <c r="EJ116" s="53"/>
      <c r="EL116" s="54"/>
      <c r="EM116" s="55"/>
      <c r="EN116" s="56"/>
      <c r="EO116" s="44"/>
      <c r="EP116" s="4"/>
      <c r="EQ116" s="56"/>
      <c r="ER116" s="56"/>
      <c r="ET116" s="4"/>
      <c r="EU116" s="56"/>
      <c r="EW116" s="4"/>
      <c r="EY116" s="4"/>
    </row>
    <row r="117" spans="8:155" ht="12.95" customHeight="1">
      <c r="H117" s="159" t="str">
        <f>"- Moment chống uốn theo kim loại đường hàn:"</f>
        <v>- Moment chống uốn theo kim loại đường hàn:</v>
      </c>
      <c r="I117" s="2"/>
      <c r="J117" s="2"/>
      <c r="K117" s="2"/>
      <c r="L117" s="2"/>
      <c r="M117" s="2"/>
      <c r="N117" s="2"/>
      <c r="O117" s="2"/>
      <c r="P117" s="2"/>
      <c r="Q117" s="186" t="s">
        <v>396</v>
      </c>
      <c r="R117" s="156">
        <f>IF(R51=0,"-",P32*(R116/((R50-10)/2)))</f>
        <v>33693.333333333336</v>
      </c>
      <c r="S117" s="120" t="s">
        <v>175</v>
      </c>
      <c r="AA117" s="29" t="s">
        <v>197</v>
      </c>
      <c r="AB117" s="29" t="s">
        <v>323</v>
      </c>
      <c r="AC117" s="29" t="s">
        <v>320</v>
      </c>
      <c r="AD117" s="30">
        <v>0</v>
      </c>
      <c r="AE117" s="24">
        <v>674</v>
      </c>
      <c r="AF117" s="24">
        <v>350</v>
      </c>
      <c r="AG117" s="24">
        <v>8</v>
      </c>
      <c r="AH117" s="24">
        <v>12</v>
      </c>
      <c r="AI117" s="24">
        <v>650</v>
      </c>
      <c r="AJ117" s="7">
        <f t="shared" si="39"/>
        <v>704</v>
      </c>
      <c r="AK117" s="7">
        <f t="shared" si="40"/>
        <v>350</v>
      </c>
      <c r="AL117" s="7">
        <f t="shared" si="41"/>
        <v>22</v>
      </c>
      <c r="AM117" s="7">
        <f t="shared" si="42"/>
        <v>6</v>
      </c>
      <c r="AN117" s="7">
        <f t="shared" si="43"/>
        <v>24</v>
      </c>
      <c r="AO117" s="83" t="str" cm="1">
        <f t="array" ref="AO117">_xll.Dce_Name_SectI(AE117,AE117,AF117,AG117,AH117,"x","-",$V$14)</f>
        <v>674x350x8x12</v>
      </c>
      <c r="AP117" s="7" t="str">
        <f t="shared" si="44"/>
        <v>704x350x22-6M24</v>
      </c>
      <c r="AQ117" s="7"/>
      <c r="AR117" s="7"/>
      <c r="AS117" s="7"/>
      <c r="AT117" s="29" t="s">
        <v>306</v>
      </c>
      <c r="AU117" s="60">
        <v>57.613064627483681</v>
      </c>
      <c r="AV117" s="60">
        <v>0.59270866331842087</v>
      </c>
      <c r="AW117" s="25">
        <v>0.19347802599901121</v>
      </c>
      <c r="AX117" s="25">
        <v>0</v>
      </c>
      <c r="AY117" s="25">
        <v>0</v>
      </c>
      <c r="AZ117" s="25">
        <v>0</v>
      </c>
      <c r="BA117" s="56">
        <f t="shared" si="45"/>
        <v>9.6021774379139462</v>
      </c>
      <c r="BB117" s="56">
        <f t="shared" si="46"/>
        <v>42.009526290873517</v>
      </c>
      <c r="BC117" s="4">
        <f>HLOOKUP(AN117,Data!$BW$28:$CF$31,4,FALSE)</f>
        <v>353</v>
      </c>
      <c r="BD117" s="44">
        <f t="shared" si="47"/>
        <v>0.11900715663136974</v>
      </c>
      <c r="BE117" s="4" t="str">
        <f t="shared" si="48"/>
        <v>OK</v>
      </c>
      <c r="BF117" s="5">
        <f t="shared" si="49"/>
        <v>3572.8</v>
      </c>
      <c r="BG117" s="44">
        <f t="shared" si="50"/>
        <v>0</v>
      </c>
      <c r="BH117" s="4" t="str">
        <f t="shared" si="51"/>
        <v>OK</v>
      </c>
      <c r="BI117" s="53" t="str">
        <f t="shared" si="52"/>
        <v>Y</v>
      </c>
      <c r="BJ117" s="53">
        <f t="shared" si="53"/>
        <v>215</v>
      </c>
      <c r="BK117" s="38">
        <f t="shared" si="54"/>
        <v>171</v>
      </c>
      <c r="BL117" s="54">
        <f>noisuy1chieu(BK117/BJ117,Data!$BW$39:$CG$39,Data!$BW$40:$CG$40)</f>
        <v>9.6581399440765381E-2</v>
      </c>
      <c r="BM117" s="55">
        <f t="shared" si="55"/>
        <v>0</v>
      </c>
      <c r="BN117" s="56">
        <f t="shared" si="56"/>
        <v>0</v>
      </c>
      <c r="BO117" s="44">
        <f t="shared" si="57"/>
        <v>0</v>
      </c>
      <c r="BP117" s="4" t="str">
        <f t="shared" si="58"/>
        <v>OK</v>
      </c>
      <c r="BQ117" s="56">
        <f t="shared" si="59"/>
        <v>304.99199999999996</v>
      </c>
      <c r="BR117" s="56">
        <f t="shared" si="60"/>
        <v>57.613064627483681</v>
      </c>
      <c r="BS117" s="23">
        <f t="shared" si="61"/>
        <v>0.18890024862122182</v>
      </c>
      <c r="BT117" s="4" t="str">
        <f t="shared" si="62"/>
        <v>OK</v>
      </c>
      <c r="BU117" s="56">
        <f t="shared" si="63"/>
        <v>28.80653231374184</v>
      </c>
      <c r="BV117" s="54">
        <f t="shared" si="64"/>
        <v>5.7558729187131036E-2</v>
      </c>
      <c r="BW117" s="4" t="str">
        <f t="shared" si="65"/>
        <v>OK</v>
      </c>
      <c r="BX117" s="54">
        <f t="shared" si="66"/>
        <v>6.4431218586443405E-4</v>
      </c>
      <c r="BY117" s="4" t="str">
        <f t="shared" si="67"/>
        <v>OK</v>
      </c>
      <c r="DJ117" s="7"/>
      <c r="DK117" s="7"/>
      <c r="DL117" s="7"/>
      <c r="DM117" s="7"/>
      <c r="DN117" s="7"/>
      <c r="DO117" s="83"/>
      <c r="DP117" s="7"/>
      <c r="DQ117" s="7"/>
      <c r="DR117" s="7"/>
      <c r="DS117" s="7"/>
      <c r="EA117" s="56"/>
      <c r="EB117" s="56"/>
      <c r="EC117" s="4"/>
      <c r="ED117" s="44"/>
      <c r="EE117" s="4"/>
      <c r="EF117" s="5"/>
      <c r="EG117" s="44"/>
      <c r="EH117" s="4"/>
      <c r="EI117" s="53"/>
      <c r="EJ117" s="53"/>
      <c r="EL117" s="54"/>
      <c r="EM117" s="55"/>
      <c r="EN117" s="56"/>
      <c r="EO117" s="44"/>
      <c r="EP117" s="4"/>
      <c r="EQ117" s="56"/>
      <c r="ER117" s="56"/>
      <c r="ET117" s="4"/>
      <c r="EU117" s="56"/>
      <c r="EW117" s="4"/>
      <c r="EY117" s="4"/>
    </row>
    <row r="118" spans="8:155" ht="12.95" customHeight="1">
      <c r="H118" s="159" t="str">
        <f>"- Tỷ số huy động theo kim loại đường hàn:"</f>
        <v>- Tỷ số huy động theo kim loại đường hàn:</v>
      </c>
      <c r="I118" s="2"/>
      <c r="J118" s="2"/>
      <c r="K118" s="184" t="s">
        <v>393</v>
      </c>
      <c r="L118" s="146">
        <f>IF(R51=0,"-",R111*1000000/R117)</f>
        <v>0</v>
      </c>
      <c r="M118" s="184" t="s">
        <v>394</v>
      </c>
      <c r="N118" s="153">
        <f>IF(R51=0,"-",R112*1000/(P32*R55*2*(R50-10)))</f>
        <v>0</v>
      </c>
      <c r="O118" s="185" t="s">
        <v>21</v>
      </c>
      <c r="P118" s="2"/>
      <c r="Q118" s="184" t="s">
        <v>397</v>
      </c>
      <c r="R118" s="111">
        <f>IF(R51=0,"-",SQRT(L118^2+N118^2)/(R32*R34))</f>
        <v>0</v>
      </c>
      <c r="S118" s="124" t="str">
        <f>IF(R51=0,"-",IF(R118&lt;=1,"OK","Check"))</f>
        <v>OK</v>
      </c>
      <c r="AA118" s="29" t="s">
        <v>197</v>
      </c>
      <c r="AB118" s="29" t="s">
        <v>323</v>
      </c>
      <c r="AC118" s="29" t="s">
        <v>320</v>
      </c>
      <c r="AD118" s="30">
        <v>0</v>
      </c>
      <c r="AE118" s="24">
        <v>674</v>
      </c>
      <c r="AF118" s="24">
        <v>350</v>
      </c>
      <c r="AG118" s="24">
        <v>8</v>
      </c>
      <c r="AH118" s="24">
        <v>12</v>
      </c>
      <c r="AI118" s="24">
        <v>650</v>
      </c>
      <c r="AJ118" s="7">
        <f t="shared" si="39"/>
        <v>704</v>
      </c>
      <c r="AK118" s="7">
        <f t="shared" si="40"/>
        <v>350</v>
      </c>
      <c r="AL118" s="7">
        <f t="shared" si="41"/>
        <v>22</v>
      </c>
      <c r="AM118" s="7">
        <f t="shared" si="42"/>
        <v>6</v>
      </c>
      <c r="AN118" s="7">
        <f t="shared" si="43"/>
        <v>24</v>
      </c>
      <c r="AO118" s="83" t="str" cm="1">
        <f t="array" ref="AO118">_xll.Dce_Name_SectI(AE118,AE118,AF118,AG118,AH118,"x","-",$V$14)</f>
        <v>674x350x8x12</v>
      </c>
      <c r="AP118" s="7" t="str">
        <f t="shared" si="44"/>
        <v>704x350x22-6M24</v>
      </c>
      <c r="AQ118" s="7"/>
      <c r="AR118" s="7"/>
      <c r="AS118" s="7"/>
      <c r="AT118" s="29" t="s">
        <v>307</v>
      </c>
      <c r="AU118" s="60">
        <v>36.697473580050705</v>
      </c>
      <c r="AV118" s="60">
        <v>0.59272368050959146</v>
      </c>
      <c r="AW118" s="25">
        <v>9.3091946774086498E-2</v>
      </c>
      <c r="AX118" s="25">
        <v>0</v>
      </c>
      <c r="AY118" s="25">
        <v>0</v>
      </c>
      <c r="AZ118" s="25">
        <v>0</v>
      </c>
      <c r="BA118" s="56">
        <f t="shared" si="45"/>
        <v>6.1162455966751175</v>
      </c>
      <c r="BB118" s="56">
        <f t="shared" si="46"/>
        <v>26.758574485453643</v>
      </c>
      <c r="BC118" s="4">
        <f>HLOOKUP(AN118,Data!$BW$28:$CF$31,4,FALSE)</f>
        <v>353</v>
      </c>
      <c r="BD118" s="44">
        <f t="shared" si="47"/>
        <v>7.5803327154259609E-2</v>
      </c>
      <c r="BE118" s="4" t="str">
        <f t="shared" si="48"/>
        <v>OK</v>
      </c>
      <c r="BF118" s="5">
        <f t="shared" si="49"/>
        <v>3572.8</v>
      </c>
      <c r="BG118" s="44">
        <f t="shared" si="50"/>
        <v>0</v>
      </c>
      <c r="BH118" s="4" t="str">
        <f t="shared" si="51"/>
        <v>OK</v>
      </c>
      <c r="BI118" s="53" t="str">
        <f t="shared" si="52"/>
        <v>Y</v>
      </c>
      <c r="BJ118" s="53">
        <f t="shared" si="53"/>
        <v>215</v>
      </c>
      <c r="BK118" s="38">
        <f t="shared" si="54"/>
        <v>171</v>
      </c>
      <c r="BL118" s="54">
        <f>noisuy1chieu(BK118/BJ118,Data!$BW$39:$CG$39,Data!$BW$40:$CG$40)</f>
        <v>9.6581399440765381E-2</v>
      </c>
      <c r="BM118" s="55">
        <f t="shared" si="55"/>
        <v>0</v>
      </c>
      <c r="BN118" s="56">
        <f t="shared" si="56"/>
        <v>0</v>
      </c>
      <c r="BO118" s="44">
        <f t="shared" si="57"/>
        <v>0</v>
      </c>
      <c r="BP118" s="4" t="str">
        <f t="shared" si="58"/>
        <v>OK</v>
      </c>
      <c r="BQ118" s="56">
        <f t="shared" si="59"/>
        <v>304.99199999999996</v>
      </c>
      <c r="BR118" s="56">
        <f t="shared" si="60"/>
        <v>36.697473580050705</v>
      </c>
      <c r="BS118" s="23">
        <f t="shared" si="61"/>
        <v>0.1203227415146978</v>
      </c>
      <c r="BT118" s="4" t="str">
        <f t="shared" si="62"/>
        <v>OK</v>
      </c>
      <c r="BU118" s="56">
        <f t="shared" si="63"/>
        <v>18.348736790025352</v>
      </c>
      <c r="BV118" s="54">
        <f t="shared" si="64"/>
        <v>3.6662863836588969E-2</v>
      </c>
      <c r="BW118" s="4" t="str">
        <f t="shared" si="65"/>
        <v>OK</v>
      </c>
      <c r="BX118" s="54">
        <f t="shared" si="66"/>
        <v>6.2002889374761466E-4</v>
      </c>
      <c r="BY118" s="4" t="str">
        <f t="shared" si="67"/>
        <v>OK</v>
      </c>
      <c r="DJ118" s="7"/>
      <c r="DK118" s="7"/>
      <c r="DL118" s="7"/>
      <c r="DM118" s="7"/>
      <c r="DN118" s="7"/>
      <c r="DO118" s="83"/>
      <c r="DP118" s="7"/>
      <c r="DQ118" s="7"/>
      <c r="DR118" s="7"/>
      <c r="DS118" s="7"/>
      <c r="EA118" s="56"/>
      <c r="EB118" s="56"/>
      <c r="EC118" s="4"/>
      <c r="ED118" s="44"/>
      <c r="EE118" s="4"/>
      <c r="EF118" s="5"/>
      <c r="EG118" s="44"/>
      <c r="EH118" s="4"/>
      <c r="EI118" s="53"/>
      <c r="EJ118" s="53"/>
      <c r="EL118" s="54"/>
      <c r="EM118" s="55"/>
      <c r="EN118" s="56"/>
      <c r="EO118" s="44"/>
      <c r="EP118" s="4"/>
      <c r="EQ118" s="56"/>
      <c r="ER118" s="56"/>
      <c r="ET118" s="4"/>
      <c r="EU118" s="56"/>
      <c r="EW118" s="4"/>
      <c r="EY118" s="4"/>
    </row>
    <row r="119" spans="8:155" ht="12.95" customHeight="1">
      <c r="H119" s="159" t="str">
        <f>"- Moment chống uốn theo kim loại kim loại biên nóng chảy:"</f>
        <v>- Moment chống uốn theo kim loại kim loại biên nóng chảy:</v>
      </c>
      <c r="I119" s="2"/>
      <c r="J119" s="2"/>
      <c r="K119" s="2"/>
      <c r="L119" s="2"/>
      <c r="M119" s="2"/>
      <c r="N119" s="2"/>
      <c r="O119" s="2"/>
      <c r="P119" s="2"/>
      <c r="Q119" s="186" t="s">
        <v>398</v>
      </c>
      <c r="R119" s="115">
        <f>IF(R51=0,"-",P33*(R116/((R50-10)/2)))</f>
        <v>48133.333333333336</v>
      </c>
      <c r="S119" s="120" t="s">
        <v>175</v>
      </c>
      <c r="AA119" s="29" t="s">
        <v>197</v>
      </c>
      <c r="AB119" s="29" t="s">
        <v>323</v>
      </c>
      <c r="AC119" s="29" t="s">
        <v>320</v>
      </c>
      <c r="AD119" s="30">
        <v>0</v>
      </c>
      <c r="AE119" s="24">
        <v>674</v>
      </c>
      <c r="AF119" s="24">
        <v>350</v>
      </c>
      <c r="AG119" s="24">
        <v>8</v>
      </c>
      <c r="AH119" s="24">
        <v>12</v>
      </c>
      <c r="AI119" s="24">
        <v>650</v>
      </c>
      <c r="AJ119" s="7">
        <f t="shared" si="39"/>
        <v>704</v>
      </c>
      <c r="AK119" s="7">
        <f t="shared" si="40"/>
        <v>350</v>
      </c>
      <c r="AL119" s="7">
        <f t="shared" si="41"/>
        <v>22</v>
      </c>
      <c r="AM119" s="7">
        <f t="shared" si="42"/>
        <v>6</v>
      </c>
      <c r="AN119" s="7">
        <f t="shared" si="43"/>
        <v>24</v>
      </c>
      <c r="AO119" s="83" t="str" cm="1">
        <f t="array" ref="AO119">_xll.Dce_Name_SectI(AE119,AE119,AF119,AG119,AH119,"x","-",$V$14)</f>
        <v>674x350x8x12</v>
      </c>
      <c r="AP119" s="7" t="str">
        <f t="shared" si="44"/>
        <v>704x350x22-6M24</v>
      </c>
      <c r="AQ119" s="7"/>
      <c r="AR119" s="7"/>
      <c r="AS119" s="7"/>
      <c r="AT119" s="29" t="s">
        <v>308</v>
      </c>
      <c r="AU119" s="60">
        <v>30.693915453297635</v>
      </c>
      <c r="AV119" s="60">
        <v>20.881632815294083</v>
      </c>
      <c r="AW119" s="25">
        <v>0.18482497531723996</v>
      </c>
      <c r="AX119" s="25">
        <v>0</v>
      </c>
      <c r="AY119" s="25">
        <v>0</v>
      </c>
      <c r="AZ119" s="25">
        <v>0</v>
      </c>
      <c r="BA119" s="56">
        <f t="shared" si="45"/>
        <v>5.1156525755496061</v>
      </c>
      <c r="BB119" s="56">
        <f t="shared" si="46"/>
        <v>22.380980018029526</v>
      </c>
      <c r="BC119" s="4">
        <f>HLOOKUP(AN119,Data!$BW$28:$CF$31,4,FALSE)</f>
        <v>353</v>
      </c>
      <c r="BD119" s="44">
        <f t="shared" si="47"/>
        <v>6.340220968280319E-2</v>
      </c>
      <c r="BE119" s="4" t="str">
        <f t="shared" si="48"/>
        <v>OK</v>
      </c>
      <c r="BF119" s="5">
        <f t="shared" si="49"/>
        <v>3572.8</v>
      </c>
      <c r="BG119" s="44">
        <f t="shared" si="50"/>
        <v>0</v>
      </c>
      <c r="BH119" s="4" t="str">
        <f t="shared" si="51"/>
        <v>OK</v>
      </c>
      <c r="BI119" s="53" t="str">
        <f t="shared" si="52"/>
        <v>Y</v>
      </c>
      <c r="BJ119" s="53">
        <f t="shared" si="53"/>
        <v>215</v>
      </c>
      <c r="BK119" s="38">
        <f t="shared" si="54"/>
        <v>171</v>
      </c>
      <c r="BL119" s="54">
        <f>noisuy1chieu(BK119/BJ119,Data!$BW$39:$CG$39,Data!$BW$40:$CG$40)</f>
        <v>9.6581399440765381E-2</v>
      </c>
      <c r="BM119" s="55">
        <f t="shared" si="55"/>
        <v>0</v>
      </c>
      <c r="BN119" s="56">
        <f t="shared" si="56"/>
        <v>0</v>
      </c>
      <c r="BO119" s="44">
        <f t="shared" si="57"/>
        <v>0</v>
      </c>
      <c r="BP119" s="4" t="str">
        <f t="shared" si="58"/>
        <v>OK</v>
      </c>
      <c r="BQ119" s="56">
        <f t="shared" si="59"/>
        <v>304.99199999999996</v>
      </c>
      <c r="BR119" s="56">
        <f t="shared" si="60"/>
        <v>30.693915453297635</v>
      </c>
      <c r="BS119" s="23">
        <f t="shared" si="61"/>
        <v>0.10063842806794158</v>
      </c>
      <c r="BT119" s="4" t="str">
        <f t="shared" si="62"/>
        <v>OK</v>
      </c>
      <c r="BU119" s="56">
        <f t="shared" si="63"/>
        <v>15.346957726648817</v>
      </c>
      <c r="BV119" s="54">
        <f t="shared" si="64"/>
        <v>3.0664967723766402E-2</v>
      </c>
      <c r="BW119" s="4" t="str">
        <f t="shared" si="65"/>
        <v>OK</v>
      </c>
      <c r="BX119" s="54">
        <f t="shared" si="66"/>
        <v>2.1579913555592193E-2</v>
      </c>
      <c r="BY119" s="4" t="str">
        <f t="shared" si="67"/>
        <v>OK</v>
      </c>
      <c r="DJ119" s="7"/>
      <c r="DK119" s="7"/>
      <c r="DL119" s="7"/>
      <c r="DM119" s="7"/>
      <c r="DN119" s="7"/>
      <c r="DO119" s="83"/>
      <c r="DP119" s="7"/>
      <c r="DQ119" s="7"/>
      <c r="DR119" s="7"/>
      <c r="DS119" s="7"/>
      <c r="EA119" s="56"/>
      <c r="EB119" s="56"/>
      <c r="EC119" s="4"/>
      <c r="ED119" s="44"/>
      <c r="EE119" s="4"/>
      <c r="EF119" s="5"/>
      <c r="EG119" s="44"/>
      <c r="EH119" s="4"/>
      <c r="EI119" s="53"/>
      <c r="EJ119" s="53"/>
      <c r="EL119" s="54"/>
      <c r="EM119" s="55"/>
      <c r="EN119" s="56"/>
      <c r="EO119" s="44"/>
      <c r="EP119" s="4"/>
      <c r="EQ119" s="56"/>
      <c r="ER119" s="56"/>
      <c r="ET119" s="4"/>
      <c r="EU119" s="56"/>
      <c r="EW119" s="4"/>
      <c r="EY119" s="4"/>
    </row>
    <row r="120" spans="8:155" ht="12.95" customHeight="1">
      <c r="H120" s="159" t="str">
        <f>"- Tỷ số huy động theo kim loại biên nóng chảy:"</f>
        <v>- Tỷ số huy động theo kim loại biên nóng chảy:</v>
      </c>
      <c r="I120" s="2"/>
      <c r="J120" s="2"/>
      <c r="K120" s="184" t="s">
        <v>393</v>
      </c>
      <c r="L120" s="146">
        <f>IF(R51=0,"-",R111*1000000/R119)</f>
        <v>0</v>
      </c>
      <c r="M120" s="184" t="s">
        <v>394</v>
      </c>
      <c r="N120" s="153">
        <f>IF(R51=0,"-",R112*1000/(P33*R55*2*(R50-10)))</f>
        <v>0</v>
      </c>
      <c r="O120" s="185" t="s">
        <v>21</v>
      </c>
      <c r="P120" s="2"/>
      <c r="Q120" s="184" t="s">
        <v>399</v>
      </c>
      <c r="R120" s="111">
        <f>IF(R51=0,"-",SQRT(L120^2+N120^2)/(R33*R34))</f>
        <v>0</v>
      </c>
      <c r="S120" s="124" t="str">
        <f>IF(R51=0,"-",IF(R120&lt;=1,"OK","Check"))</f>
        <v>OK</v>
      </c>
      <c r="AA120" s="29" t="s">
        <v>197</v>
      </c>
      <c r="AB120" s="29" t="s">
        <v>323</v>
      </c>
      <c r="AC120" s="29" t="s">
        <v>320</v>
      </c>
      <c r="AD120" s="30">
        <v>0</v>
      </c>
      <c r="AE120" s="24">
        <v>674</v>
      </c>
      <c r="AF120" s="24">
        <v>350</v>
      </c>
      <c r="AG120" s="24">
        <v>8</v>
      </c>
      <c r="AH120" s="24">
        <v>12</v>
      </c>
      <c r="AI120" s="24">
        <v>650</v>
      </c>
      <c r="AJ120" s="7">
        <f t="shared" si="39"/>
        <v>704</v>
      </c>
      <c r="AK120" s="7">
        <f t="shared" si="40"/>
        <v>350</v>
      </c>
      <c r="AL120" s="7">
        <f t="shared" si="41"/>
        <v>22</v>
      </c>
      <c r="AM120" s="7">
        <f t="shared" si="42"/>
        <v>6</v>
      </c>
      <c r="AN120" s="7">
        <f t="shared" si="43"/>
        <v>24</v>
      </c>
      <c r="AO120" s="83" t="str" cm="1">
        <f t="array" ref="AO120">_xll.Dce_Name_SectI(AE120,AE120,AF120,AG120,AH120,"x","-",$V$14)</f>
        <v>674x350x8x12</v>
      </c>
      <c r="AP120" s="7" t="str">
        <f t="shared" si="44"/>
        <v>704x350x22-6M24</v>
      </c>
      <c r="AQ120" s="7"/>
      <c r="AR120" s="7"/>
      <c r="AS120" s="7"/>
      <c r="AT120" s="29" t="s">
        <v>309</v>
      </c>
      <c r="AU120" s="60">
        <v>10.343127652544734</v>
      </c>
      <c r="AV120" s="60">
        <v>55.949202654424241</v>
      </c>
      <c r="AW120" s="25">
        <v>8.9251485962396321E-2</v>
      </c>
      <c r="AX120" s="25">
        <v>0</v>
      </c>
      <c r="AY120" s="25">
        <v>0</v>
      </c>
      <c r="AZ120" s="25">
        <v>0</v>
      </c>
      <c r="BA120" s="56">
        <f t="shared" si="45"/>
        <v>1.7238546087574556</v>
      </c>
      <c r="BB120" s="56">
        <f t="shared" si="46"/>
        <v>7.5418639133138692</v>
      </c>
      <c r="BC120" s="4">
        <f>HLOOKUP(AN120,Data!$BW$28:$CF$31,4,FALSE)</f>
        <v>353</v>
      </c>
      <c r="BD120" s="44">
        <f t="shared" si="47"/>
        <v>2.1365053578792832E-2</v>
      </c>
      <c r="BE120" s="4" t="str">
        <f t="shared" si="48"/>
        <v>OK</v>
      </c>
      <c r="BF120" s="5">
        <f t="shared" si="49"/>
        <v>3572.8</v>
      </c>
      <c r="BG120" s="44">
        <f t="shared" si="50"/>
        <v>0</v>
      </c>
      <c r="BH120" s="4" t="str">
        <f t="shared" si="51"/>
        <v>OK</v>
      </c>
      <c r="BI120" s="53" t="str">
        <f t="shared" si="52"/>
        <v>Y</v>
      </c>
      <c r="BJ120" s="53">
        <f t="shared" si="53"/>
        <v>215</v>
      </c>
      <c r="BK120" s="38">
        <f t="shared" si="54"/>
        <v>171</v>
      </c>
      <c r="BL120" s="54">
        <f>noisuy1chieu(BK120/BJ120,Data!$BW$39:$CG$39,Data!$BW$40:$CG$40)</f>
        <v>9.6581399440765381E-2</v>
      </c>
      <c r="BM120" s="55">
        <f t="shared" si="55"/>
        <v>0</v>
      </c>
      <c r="BN120" s="56">
        <f t="shared" si="56"/>
        <v>0</v>
      </c>
      <c r="BO120" s="44">
        <f t="shared" si="57"/>
        <v>0</v>
      </c>
      <c r="BP120" s="4" t="str">
        <f t="shared" si="58"/>
        <v>OK</v>
      </c>
      <c r="BQ120" s="56">
        <f t="shared" si="59"/>
        <v>304.99199999999996</v>
      </c>
      <c r="BR120" s="56">
        <f t="shared" si="60"/>
        <v>55.949273842415316</v>
      </c>
      <c r="BS120" s="23">
        <f t="shared" si="61"/>
        <v>0.18344505377982151</v>
      </c>
      <c r="BT120" s="4" t="str">
        <f t="shared" si="62"/>
        <v>OK</v>
      </c>
      <c r="BU120" s="56">
        <f t="shared" si="63"/>
        <v>5.1715638262723669</v>
      </c>
      <c r="BV120" s="54">
        <f t="shared" si="64"/>
        <v>1.0333372948481368E-2</v>
      </c>
      <c r="BW120" s="4" t="str">
        <f t="shared" si="65"/>
        <v>OK</v>
      </c>
      <c r="BX120" s="54">
        <f t="shared" si="66"/>
        <v>5.7817949985961598E-2</v>
      </c>
      <c r="BY120" s="4" t="str">
        <f t="shared" si="67"/>
        <v>OK</v>
      </c>
      <c r="DJ120" s="7"/>
      <c r="DK120" s="7"/>
      <c r="DL120" s="7"/>
      <c r="DM120" s="7"/>
      <c r="DN120" s="7"/>
      <c r="DO120" s="83"/>
      <c r="DP120" s="7"/>
      <c r="DQ120" s="7"/>
      <c r="DR120" s="7"/>
      <c r="DS120" s="7"/>
      <c r="EA120" s="56"/>
      <c r="EB120" s="56"/>
      <c r="EC120" s="4"/>
      <c r="ED120" s="44"/>
      <c r="EE120" s="4"/>
      <c r="EF120" s="5"/>
      <c r="EG120" s="44"/>
      <c r="EH120" s="4"/>
      <c r="EI120" s="53"/>
      <c r="EJ120" s="53"/>
      <c r="EL120" s="54"/>
      <c r="EM120" s="55"/>
      <c r="EN120" s="56"/>
      <c r="EO120" s="44"/>
      <c r="EP120" s="4"/>
      <c r="EQ120" s="56"/>
      <c r="ER120" s="56"/>
      <c r="ET120" s="4"/>
      <c r="EU120" s="56"/>
      <c r="EW120" s="4"/>
      <c r="EY120" s="4"/>
    </row>
    <row r="121" spans="8:155" ht="12.95" customHeight="1">
      <c r="H121" s="163" t="s">
        <v>277</v>
      </c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27"/>
      <c r="AA121" s="29" t="s">
        <v>197</v>
      </c>
      <c r="AB121" s="29" t="s">
        <v>323</v>
      </c>
      <c r="AC121" s="29" t="s">
        <v>320</v>
      </c>
      <c r="AD121" s="30">
        <v>0</v>
      </c>
      <c r="AE121" s="24">
        <v>674</v>
      </c>
      <c r="AF121" s="24">
        <v>350</v>
      </c>
      <c r="AG121" s="24">
        <v>8</v>
      </c>
      <c r="AH121" s="24">
        <v>12</v>
      </c>
      <c r="AI121" s="24">
        <v>650</v>
      </c>
      <c r="AJ121" s="7">
        <f t="shared" si="39"/>
        <v>704</v>
      </c>
      <c r="AK121" s="7">
        <f t="shared" si="40"/>
        <v>350</v>
      </c>
      <c r="AL121" s="7">
        <f t="shared" si="41"/>
        <v>22</v>
      </c>
      <c r="AM121" s="7">
        <f t="shared" si="42"/>
        <v>6</v>
      </c>
      <c r="AN121" s="7">
        <f t="shared" si="43"/>
        <v>24</v>
      </c>
      <c r="AO121" s="83" t="str" cm="1">
        <f t="array" ref="AO121">_xll.Dce_Name_SectI(AE121,AE121,AF121,AG121,AH121,"x","-",$V$14)</f>
        <v>674x350x8x12</v>
      </c>
      <c r="AP121" s="7" t="str">
        <f t="shared" si="44"/>
        <v>704x350x22-6M24</v>
      </c>
      <c r="AQ121" s="7"/>
      <c r="AR121" s="7"/>
      <c r="AS121" s="7"/>
      <c r="AT121" s="29" t="s">
        <v>310</v>
      </c>
      <c r="AU121" s="60">
        <v>2.3193117636168017</v>
      </c>
      <c r="AV121" s="60">
        <v>46.065558680031046</v>
      </c>
      <c r="AW121" s="25">
        <v>6.1462202232926894E-2</v>
      </c>
      <c r="AX121" s="25">
        <v>0</v>
      </c>
      <c r="AY121" s="25">
        <v>0</v>
      </c>
      <c r="AZ121" s="25">
        <v>0</v>
      </c>
      <c r="BA121" s="56">
        <f t="shared" si="45"/>
        <v>0.38655196060280028</v>
      </c>
      <c r="BB121" s="56">
        <f t="shared" si="46"/>
        <v>1.6911648276372515</v>
      </c>
      <c r="BC121" s="4">
        <f>HLOOKUP(AN121,Data!$BW$28:$CF$31,4,FALSE)</f>
        <v>353</v>
      </c>
      <c r="BD121" s="44">
        <f t="shared" si="47"/>
        <v>4.790835205771251E-3</v>
      </c>
      <c r="BE121" s="4" t="str">
        <f t="shared" si="48"/>
        <v>OK</v>
      </c>
      <c r="BF121" s="5">
        <f t="shared" si="49"/>
        <v>3572.8</v>
      </c>
      <c r="BG121" s="44">
        <f t="shared" si="50"/>
        <v>0</v>
      </c>
      <c r="BH121" s="4" t="str">
        <f t="shared" si="51"/>
        <v>OK</v>
      </c>
      <c r="BI121" s="53" t="str">
        <f t="shared" si="52"/>
        <v>Y</v>
      </c>
      <c r="BJ121" s="53">
        <f t="shared" si="53"/>
        <v>215</v>
      </c>
      <c r="BK121" s="38">
        <f t="shared" si="54"/>
        <v>171</v>
      </c>
      <c r="BL121" s="54">
        <f>noisuy1chieu(BK121/BJ121,Data!$BW$39:$CG$39,Data!$BW$40:$CG$40)</f>
        <v>9.6581399440765381E-2</v>
      </c>
      <c r="BM121" s="55">
        <f t="shared" si="55"/>
        <v>0</v>
      </c>
      <c r="BN121" s="56">
        <f t="shared" si="56"/>
        <v>0</v>
      </c>
      <c r="BO121" s="44">
        <f t="shared" si="57"/>
        <v>0</v>
      </c>
      <c r="BP121" s="4" t="str">
        <f t="shared" si="58"/>
        <v>OK</v>
      </c>
      <c r="BQ121" s="56">
        <f t="shared" si="59"/>
        <v>304.99199999999996</v>
      </c>
      <c r="BR121" s="56">
        <f t="shared" si="60"/>
        <v>46.065599682471159</v>
      </c>
      <c r="BS121" s="23">
        <f t="shared" si="61"/>
        <v>0.15103871472848851</v>
      </c>
      <c r="BT121" s="4" t="str">
        <f t="shared" si="62"/>
        <v>OK</v>
      </c>
      <c r="BU121" s="56">
        <f t="shared" si="63"/>
        <v>1.1596558818084008</v>
      </c>
      <c r="BV121" s="54">
        <f t="shared" si="64"/>
        <v>2.3171243981849154E-3</v>
      </c>
      <c r="BW121" s="4" t="str">
        <f t="shared" si="65"/>
        <v>OK</v>
      </c>
      <c r="BX121" s="54">
        <f t="shared" si="66"/>
        <v>4.7604166338532539E-2</v>
      </c>
      <c r="BY121" s="4" t="str">
        <f t="shared" si="67"/>
        <v>OK</v>
      </c>
      <c r="DJ121" s="7"/>
      <c r="DK121" s="7"/>
      <c r="DL121" s="7"/>
      <c r="DM121" s="7"/>
      <c r="DN121" s="7"/>
      <c r="DO121" s="83"/>
      <c r="DP121" s="7"/>
      <c r="DQ121" s="7"/>
      <c r="DR121" s="7"/>
      <c r="DS121" s="7"/>
      <c r="EA121" s="56"/>
      <c r="EB121" s="56"/>
      <c r="EC121" s="4"/>
      <c r="ED121" s="44"/>
      <c r="EE121" s="4"/>
      <c r="EF121" s="5"/>
      <c r="EG121" s="44"/>
      <c r="EH121" s="4"/>
      <c r="EI121" s="53"/>
      <c r="EJ121" s="53"/>
      <c r="EL121" s="54"/>
      <c r="EM121" s="55"/>
      <c r="EN121" s="56"/>
      <c r="EO121" s="44"/>
      <c r="EP121" s="4"/>
      <c r="EQ121" s="56"/>
      <c r="ER121" s="56"/>
      <c r="ET121" s="4"/>
      <c r="EU121" s="56"/>
      <c r="EW121" s="4"/>
      <c r="EY121" s="4"/>
    </row>
    <row r="122" spans="8:155" ht="12.95" customHeight="1">
      <c r="H122" s="164" t="s">
        <v>280</v>
      </c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120"/>
      <c r="AA122" s="29" t="s">
        <v>197</v>
      </c>
      <c r="AB122" s="29" t="s">
        <v>323</v>
      </c>
      <c r="AC122" s="29" t="s">
        <v>320</v>
      </c>
      <c r="AD122" s="30">
        <v>0</v>
      </c>
      <c r="AE122" s="24">
        <v>674</v>
      </c>
      <c r="AF122" s="24">
        <v>350</v>
      </c>
      <c r="AG122" s="24">
        <v>8</v>
      </c>
      <c r="AH122" s="24">
        <v>12</v>
      </c>
      <c r="AI122" s="24">
        <v>650</v>
      </c>
      <c r="AJ122" s="7">
        <f t="shared" si="39"/>
        <v>704</v>
      </c>
      <c r="AK122" s="7">
        <f t="shared" si="40"/>
        <v>350</v>
      </c>
      <c r="AL122" s="7">
        <f t="shared" si="41"/>
        <v>22</v>
      </c>
      <c r="AM122" s="7">
        <f t="shared" si="42"/>
        <v>6</v>
      </c>
      <c r="AN122" s="7">
        <f t="shared" si="43"/>
        <v>24</v>
      </c>
      <c r="AO122" s="83" t="str" cm="1">
        <f t="array" ref="AO122">_xll.Dce_Name_SectI(AE122,AE122,AF122,AG122,AH122,"x","-",$V$14)</f>
        <v>674x350x8x12</v>
      </c>
      <c r="AP122" s="7" t="str">
        <f t="shared" si="44"/>
        <v>704x350x22-6M24</v>
      </c>
      <c r="AQ122" s="7"/>
      <c r="AR122" s="7"/>
      <c r="AS122" s="7"/>
      <c r="AT122" s="29" t="s">
        <v>311</v>
      </c>
      <c r="AU122" s="60">
        <v>-22.763171559437041</v>
      </c>
      <c r="AV122" s="60">
        <v>10.99800021057329</v>
      </c>
      <c r="AW122" s="25">
        <v>1.0658573273638172E-2</v>
      </c>
      <c r="AX122" s="25">
        <v>0</v>
      </c>
      <c r="AY122" s="25">
        <v>0</v>
      </c>
      <c r="AZ122" s="25">
        <v>0</v>
      </c>
      <c r="BA122" s="56">
        <f t="shared" si="45"/>
        <v>0</v>
      </c>
      <c r="BB122" s="56">
        <f t="shared" si="46"/>
        <v>0</v>
      </c>
      <c r="BC122" s="4">
        <f>HLOOKUP(AN122,Data!$BW$28:$CF$31,4,FALSE)</f>
        <v>353</v>
      </c>
      <c r="BD122" s="44">
        <f t="shared" si="47"/>
        <v>0</v>
      </c>
      <c r="BE122" s="4" t="str">
        <f t="shared" si="48"/>
        <v>OK</v>
      </c>
      <c r="BF122" s="5">
        <f t="shared" si="49"/>
        <v>3572.8</v>
      </c>
      <c r="BG122" s="44">
        <f t="shared" si="50"/>
        <v>6.3712414799140839E-3</v>
      </c>
      <c r="BH122" s="4" t="str">
        <f t="shared" si="51"/>
        <v>OK</v>
      </c>
      <c r="BI122" s="53" t="str">
        <f t="shared" si="52"/>
        <v>Y</v>
      </c>
      <c r="BJ122" s="53">
        <f t="shared" si="53"/>
        <v>215</v>
      </c>
      <c r="BK122" s="38">
        <f t="shared" si="54"/>
        <v>171</v>
      </c>
      <c r="BL122" s="54">
        <f>noisuy1chieu(BK122/BJ122,Data!$BW$39:$CG$39,Data!$BW$40:$CG$40)</f>
        <v>9.6581399440765381E-2</v>
      </c>
      <c r="BM122" s="55">
        <f t="shared" si="55"/>
        <v>4.1244161791175919E-4</v>
      </c>
      <c r="BN122" s="56">
        <f t="shared" si="56"/>
        <v>2.5642067443127066</v>
      </c>
      <c r="BO122" s="44">
        <f t="shared" si="57"/>
        <v>0.11655485201421394</v>
      </c>
      <c r="BP122" s="4" t="str">
        <f t="shared" si="58"/>
        <v>OK</v>
      </c>
      <c r="BQ122" s="56">
        <f t="shared" si="59"/>
        <v>304.99199999999996</v>
      </c>
      <c r="BR122" s="56">
        <f t="shared" si="60"/>
        <v>10.998005375383045</v>
      </c>
      <c r="BS122" s="23">
        <f t="shared" si="61"/>
        <v>3.6059979853186465E-2</v>
      </c>
      <c r="BT122" s="4" t="str">
        <f t="shared" si="62"/>
        <v>OK</v>
      </c>
      <c r="BU122" s="56">
        <f t="shared" si="63"/>
        <v>11.38158577971852</v>
      </c>
      <c r="BV122" s="54">
        <f t="shared" si="64"/>
        <v>2.2741703391435528E-2</v>
      </c>
      <c r="BW122" s="4" t="str">
        <f t="shared" si="65"/>
        <v>OK</v>
      </c>
      <c r="BX122" s="54">
        <f t="shared" si="66"/>
        <v>1.1365332935870377E-2</v>
      </c>
      <c r="BY122" s="4" t="str">
        <f t="shared" si="67"/>
        <v>OK</v>
      </c>
      <c r="DJ122" s="7"/>
      <c r="DK122" s="7"/>
      <c r="DL122" s="7"/>
      <c r="DM122" s="7"/>
      <c r="DN122" s="7"/>
      <c r="DO122" s="83"/>
      <c r="DP122" s="7"/>
      <c r="DQ122" s="7"/>
      <c r="DR122" s="7"/>
      <c r="DS122" s="7"/>
      <c r="EA122" s="56"/>
      <c r="EB122" s="56"/>
      <c r="EC122" s="4"/>
      <c r="ED122" s="44"/>
      <c r="EE122" s="4"/>
      <c r="EF122" s="5"/>
      <c r="EG122" s="44"/>
      <c r="EH122" s="4"/>
      <c r="EI122" s="53"/>
      <c r="EJ122" s="53"/>
      <c r="EL122" s="54"/>
      <c r="EM122" s="55"/>
      <c r="EN122" s="56"/>
      <c r="EO122" s="44"/>
      <c r="EP122" s="4"/>
      <c r="EQ122" s="56"/>
      <c r="ER122" s="56"/>
      <c r="ET122" s="4"/>
      <c r="EU122" s="56"/>
      <c r="EW122" s="4"/>
      <c r="EY122" s="4"/>
    </row>
    <row r="123" spans="8:155" ht="12.95" customHeight="1">
      <c r="H123" s="164" t="s">
        <v>281</v>
      </c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120"/>
      <c r="AA123" s="29" t="s">
        <v>197</v>
      </c>
      <c r="AB123" s="29" t="s">
        <v>323</v>
      </c>
      <c r="AC123" s="29" t="s">
        <v>320</v>
      </c>
      <c r="AD123" s="30">
        <v>0</v>
      </c>
      <c r="AE123" s="24">
        <v>674</v>
      </c>
      <c r="AF123" s="24">
        <v>350</v>
      </c>
      <c r="AG123" s="24">
        <v>8</v>
      </c>
      <c r="AH123" s="24">
        <v>12</v>
      </c>
      <c r="AI123" s="24">
        <v>650</v>
      </c>
      <c r="AJ123" s="7">
        <f t="shared" si="39"/>
        <v>704</v>
      </c>
      <c r="AK123" s="7">
        <f t="shared" si="40"/>
        <v>350</v>
      </c>
      <c r="AL123" s="7">
        <f t="shared" si="41"/>
        <v>22</v>
      </c>
      <c r="AM123" s="7">
        <f t="shared" si="42"/>
        <v>6</v>
      </c>
      <c r="AN123" s="7">
        <f t="shared" si="43"/>
        <v>24</v>
      </c>
      <c r="AO123" s="83" t="str" cm="1">
        <f t="array" ref="AO123">_xll.Dce_Name_SectI(AE123,AE123,AF123,AG123,AH123,"x","-",$V$14)</f>
        <v>674x350x8x12</v>
      </c>
      <c r="AP123" s="7" t="str">
        <f t="shared" si="44"/>
        <v>704x350x22-6M24</v>
      </c>
      <c r="AQ123" s="7"/>
      <c r="AR123" s="7"/>
      <c r="AS123" s="7"/>
      <c r="AT123" s="29" t="s">
        <v>312</v>
      </c>
      <c r="AU123" s="60">
        <v>-25.756852866081285</v>
      </c>
      <c r="AV123" s="60">
        <v>0.637161289217966</v>
      </c>
      <c r="AW123" s="25">
        <v>0.36764830410975602</v>
      </c>
      <c r="AX123" s="25">
        <v>0</v>
      </c>
      <c r="AY123" s="25">
        <v>0</v>
      </c>
      <c r="AZ123" s="25">
        <v>0</v>
      </c>
      <c r="BA123" s="56">
        <f t="shared" si="45"/>
        <v>0</v>
      </c>
      <c r="BB123" s="56">
        <f t="shared" si="46"/>
        <v>0</v>
      </c>
      <c r="BC123" s="4">
        <f>HLOOKUP(AN123,Data!$BW$28:$CF$31,4,FALSE)</f>
        <v>353</v>
      </c>
      <c r="BD123" s="44">
        <f t="shared" si="47"/>
        <v>0</v>
      </c>
      <c r="BE123" s="4" t="str">
        <f t="shared" si="48"/>
        <v>OK</v>
      </c>
      <c r="BF123" s="5">
        <f t="shared" si="49"/>
        <v>3572.8</v>
      </c>
      <c r="BG123" s="44">
        <f t="shared" si="50"/>
        <v>7.2091504887150928E-3</v>
      </c>
      <c r="BH123" s="4" t="str">
        <f t="shared" si="51"/>
        <v>OK</v>
      </c>
      <c r="BI123" s="53" t="str">
        <f t="shared" si="52"/>
        <v>Y</v>
      </c>
      <c r="BJ123" s="53">
        <f t="shared" si="53"/>
        <v>215</v>
      </c>
      <c r="BK123" s="38">
        <f t="shared" si="54"/>
        <v>171</v>
      </c>
      <c r="BL123" s="54">
        <f>noisuy1chieu(BK123/BJ123,Data!$BW$39:$CG$39,Data!$BW$40:$CG$40)</f>
        <v>9.6581399440765381E-2</v>
      </c>
      <c r="BM123" s="55">
        <f t="shared" si="55"/>
        <v>4.6668356562983352E-4</v>
      </c>
      <c r="BN123" s="56">
        <f t="shared" si="56"/>
        <v>2.7276148794011736</v>
      </c>
      <c r="BO123" s="44">
        <f t="shared" si="57"/>
        <v>0.12398249451823516</v>
      </c>
      <c r="BP123" s="4" t="str">
        <f t="shared" si="58"/>
        <v>OK</v>
      </c>
      <c r="BQ123" s="56">
        <f t="shared" si="59"/>
        <v>304.99199999999996</v>
      </c>
      <c r="BR123" s="56">
        <f t="shared" si="60"/>
        <v>0.73562203881659238</v>
      </c>
      <c r="BS123" s="23">
        <f t="shared" si="61"/>
        <v>2.4119388010721346E-3</v>
      </c>
      <c r="BT123" s="4" t="str">
        <f t="shared" si="62"/>
        <v>OK</v>
      </c>
      <c r="BU123" s="56">
        <f t="shared" si="63"/>
        <v>12.878426433040643</v>
      </c>
      <c r="BV123" s="54">
        <f t="shared" si="64"/>
        <v>2.5732561328187478E-2</v>
      </c>
      <c r="BW123" s="4" t="str">
        <f t="shared" si="65"/>
        <v>OK</v>
      </c>
      <c r="BX123" s="54">
        <f t="shared" si="66"/>
        <v>7.6019142569505669E-4</v>
      </c>
      <c r="BY123" s="4" t="str">
        <f t="shared" si="67"/>
        <v>OK</v>
      </c>
      <c r="DJ123" s="7"/>
      <c r="DK123" s="7"/>
      <c r="DL123" s="7"/>
      <c r="DM123" s="7"/>
      <c r="DN123" s="7"/>
      <c r="DO123" s="83"/>
      <c r="DP123" s="7"/>
      <c r="DQ123" s="7"/>
      <c r="DR123" s="7"/>
      <c r="DS123" s="7"/>
      <c r="EA123" s="56"/>
      <c r="EB123" s="56"/>
      <c r="EC123" s="4"/>
      <c r="ED123" s="44"/>
      <c r="EE123" s="4"/>
      <c r="EF123" s="5"/>
      <c r="EG123" s="44"/>
      <c r="EH123" s="4"/>
      <c r="EI123" s="53"/>
      <c r="EJ123" s="53"/>
      <c r="EL123" s="54"/>
      <c r="EM123" s="55"/>
      <c r="EN123" s="56"/>
      <c r="EO123" s="44"/>
      <c r="EP123" s="4"/>
      <c r="EQ123" s="56"/>
      <c r="ER123" s="56"/>
      <c r="ET123" s="4"/>
      <c r="EU123" s="56"/>
      <c r="EW123" s="4"/>
      <c r="EY123" s="4"/>
    </row>
    <row r="124" spans="8:155" ht="12.95" customHeight="1" thickBot="1">
      <c r="H124" s="187" t="s">
        <v>287</v>
      </c>
      <c r="I124" s="188"/>
      <c r="J124" s="188"/>
      <c r="K124" s="188"/>
      <c r="L124" s="188"/>
      <c r="M124" s="188"/>
      <c r="N124" s="188"/>
      <c r="O124" s="188"/>
      <c r="P124" s="188"/>
      <c r="Q124" s="188"/>
      <c r="R124" s="188"/>
      <c r="S124" s="189"/>
      <c r="AA124" s="29" t="s">
        <v>197</v>
      </c>
      <c r="AB124" s="29" t="s">
        <v>323</v>
      </c>
      <c r="AC124" s="29" t="s">
        <v>320</v>
      </c>
      <c r="AD124" s="30">
        <v>0</v>
      </c>
      <c r="AE124" s="24">
        <v>674</v>
      </c>
      <c r="AF124" s="24">
        <v>350</v>
      </c>
      <c r="AG124" s="24">
        <v>8</v>
      </c>
      <c r="AH124" s="24">
        <v>12</v>
      </c>
      <c r="AI124" s="24">
        <v>650</v>
      </c>
      <c r="AJ124" s="7">
        <f t="shared" si="39"/>
        <v>704</v>
      </c>
      <c r="AK124" s="7">
        <f t="shared" si="40"/>
        <v>350</v>
      </c>
      <c r="AL124" s="7">
        <f t="shared" si="41"/>
        <v>22</v>
      </c>
      <c r="AM124" s="7">
        <f t="shared" si="42"/>
        <v>6</v>
      </c>
      <c r="AN124" s="7">
        <f t="shared" si="43"/>
        <v>24</v>
      </c>
      <c r="AO124" s="83" t="str" cm="1">
        <f t="array" ref="AO124">_xll.Dce_Name_SectI(AE124,AE124,AF124,AG124,AH124,"x","-",$V$14)</f>
        <v>674x350x8x12</v>
      </c>
      <c r="AP124" s="7" t="str">
        <f t="shared" si="44"/>
        <v>704x350x22-6M24</v>
      </c>
      <c r="AQ124" s="7"/>
      <c r="AR124" s="7"/>
      <c r="AS124" s="7"/>
      <c r="AT124" s="29" t="s">
        <v>313</v>
      </c>
      <c r="AU124" s="60">
        <v>-51.681424208901689</v>
      </c>
      <c r="AV124" s="60">
        <v>0.63713444366485372</v>
      </c>
      <c r="AW124" s="25">
        <v>0.43889767622074716</v>
      </c>
      <c r="AX124" s="25">
        <v>0</v>
      </c>
      <c r="AY124" s="25">
        <v>0</v>
      </c>
      <c r="AZ124" s="25">
        <v>0</v>
      </c>
      <c r="BA124" s="56">
        <f t="shared" si="45"/>
        <v>0</v>
      </c>
      <c r="BB124" s="56">
        <f t="shared" si="46"/>
        <v>0</v>
      </c>
      <c r="BC124" s="4">
        <f>HLOOKUP(AN124,Data!$BW$28:$CF$31,4,FALSE)</f>
        <v>353</v>
      </c>
      <c r="BD124" s="44">
        <f t="shared" si="47"/>
        <v>0</v>
      </c>
      <c r="BE124" s="4" t="str">
        <f t="shared" si="48"/>
        <v>OK</v>
      </c>
      <c r="BF124" s="5">
        <f t="shared" si="49"/>
        <v>3572.8</v>
      </c>
      <c r="BG124" s="44">
        <f t="shared" si="50"/>
        <v>1.4465244124748569E-2</v>
      </c>
      <c r="BH124" s="4" t="str">
        <f t="shared" si="51"/>
        <v>OK</v>
      </c>
      <c r="BI124" s="53" t="str">
        <f t="shared" si="52"/>
        <v>Y</v>
      </c>
      <c r="BJ124" s="53">
        <f t="shared" si="53"/>
        <v>215</v>
      </c>
      <c r="BK124" s="38">
        <f t="shared" si="54"/>
        <v>171</v>
      </c>
      <c r="BL124" s="54">
        <f>noisuy1chieu(BK124/BJ124,Data!$BW$39:$CG$39,Data!$BW$40:$CG$40)</f>
        <v>9.6581399440765381E-2</v>
      </c>
      <c r="BM124" s="55">
        <f t="shared" si="55"/>
        <v>9.3640599074896796E-4</v>
      </c>
      <c r="BN124" s="56">
        <f t="shared" si="56"/>
        <v>3.8637043684426322</v>
      </c>
      <c r="BO124" s="44">
        <f t="shared" si="57"/>
        <v>0.17562292583830147</v>
      </c>
      <c r="BP124" s="4" t="str">
        <f t="shared" si="58"/>
        <v>OK</v>
      </c>
      <c r="BQ124" s="56">
        <f t="shared" si="59"/>
        <v>304.99199999999996</v>
      </c>
      <c r="BR124" s="56">
        <f t="shared" si="60"/>
        <v>0.77367400725117719</v>
      </c>
      <c r="BS124" s="23">
        <f t="shared" si="61"/>
        <v>2.5367026258104387E-3</v>
      </c>
      <c r="BT124" s="4" t="str">
        <f t="shared" si="62"/>
        <v>OK</v>
      </c>
      <c r="BU124" s="56">
        <f t="shared" si="63"/>
        <v>25.840712104450844</v>
      </c>
      <c r="BV124" s="54">
        <f t="shared" si="64"/>
        <v>5.1632682956191056E-2</v>
      </c>
      <c r="BW124" s="4" t="str">
        <f t="shared" si="65"/>
        <v>OK</v>
      </c>
      <c r="BX124" s="54">
        <f t="shared" si="66"/>
        <v>7.9951430974203993E-4</v>
      </c>
      <c r="BY124" s="4" t="str">
        <f t="shared" si="67"/>
        <v>OK</v>
      </c>
      <c r="DJ124" s="7"/>
      <c r="DK124" s="7"/>
      <c r="DL124" s="7"/>
      <c r="DM124" s="7"/>
      <c r="DN124" s="7"/>
      <c r="DO124" s="83"/>
      <c r="DP124" s="7"/>
      <c r="DQ124" s="7"/>
      <c r="DR124" s="7"/>
      <c r="DS124" s="7"/>
      <c r="EA124" s="56"/>
      <c r="EB124" s="56"/>
      <c r="EC124" s="4"/>
      <c r="ED124" s="44"/>
      <c r="EE124" s="4"/>
      <c r="EF124" s="5"/>
      <c r="EG124" s="44"/>
      <c r="EH124" s="4"/>
      <c r="EI124" s="53"/>
      <c r="EJ124" s="53"/>
      <c r="EL124" s="54"/>
      <c r="EM124" s="55"/>
      <c r="EN124" s="56"/>
      <c r="EO124" s="44"/>
      <c r="EP124" s="4"/>
      <c r="EQ124" s="56"/>
      <c r="ER124" s="56"/>
      <c r="ET124" s="4"/>
      <c r="EU124" s="56"/>
      <c r="EW124" s="4"/>
      <c r="EY124" s="4"/>
    </row>
    <row r="125" spans="8:155">
      <c r="AA125" s="29" t="s">
        <v>197</v>
      </c>
      <c r="AB125" s="29" t="s">
        <v>323</v>
      </c>
      <c r="AC125" s="29" t="s">
        <v>320</v>
      </c>
      <c r="AD125" s="30">
        <v>0</v>
      </c>
      <c r="AE125" s="24">
        <v>674</v>
      </c>
      <c r="AF125" s="24">
        <v>350</v>
      </c>
      <c r="AG125" s="24">
        <v>8</v>
      </c>
      <c r="AH125" s="24">
        <v>12</v>
      </c>
      <c r="AI125" s="24">
        <v>650</v>
      </c>
      <c r="AJ125" s="7">
        <f t="shared" si="39"/>
        <v>704</v>
      </c>
      <c r="AK125" s="7">
        <f t="shared" si="40"/>
        <v>350</v>
      </c>
      <c r="AL125" s="7">
        <f t="shared" si="41"/>
        <v>22</v>
      </c>
      <c r="AM125" s="7">
        <f t="shared" si="42"/>
        <v>6</v>
      </c>
      <c r="AN125" s="7">
        <f t="shared" si="43"/>
        <v>24</v>
      </c>
      <c r="AO125" s="83" t="str" cm="1">
        <f t="array" ref="AO125">_xll.Dce_Name_SectI(AE125,AE125,AF125,AG125,AH125,"x","-",$V$14)</f>
        <v>674x350x8x12</v>
      </c>
      <c r="AP125" s="7" t="str">
        <f t="shared" si="44"/>
        <v>704x350x22-6M24</v>
      </c>
      <c r="AQ125" s="7"/>
      <c r="AR125" s="7"/>
      <c r="AS125" s="7"/>
      <c r="AT125" s="29" t="s">
        <v>314</v>
      </c>
      <c r="AU125" s="60">
        <v>82.169250621428404</v>
      </c>
      <c r="AV125" s="60">
        <v>0.63705951138070782</v>
      </c>
      <c r="AW125" s="25">
        <v>0.18347448048643084</v>
      </c>
      <c r="AX125" s="25">
        <v>0</v>
      </c>
      <c r="AY125" s="25">
        <v>0</v>
      </c>
      <c r="AZ125" s="25">
        <v>0</v>
      </c>
      <c r="BA125" s="56">
        <f t="shared" si="45"/>
        <v>13.6948751035714</v>
      </c>
      <c r="BB125" s="56">
        <f t="shared" si="46"/>
        <v>59.915078578124877</v>
      </c>
      <c r="BC125" s="4">
        <f>HLOOKUP(AN125,Data!$BW$28:$CF$31,4,FALSE)</f>
        <v>353</v>
      </c>
      <c r="BD125" s="44">
        <f t="shared" si="47"/>
        <v>0.16973110078788917</v>
      </c>
      <c r="BE125" s="4" t="str">
        <f t="shared" si="48"/>
        <v>OK</v>
      </c>
      <c r="BF125" s="5">
        <f t="shared" si="49"/>
        <v>3572.8</v>
      </c>
      <c r="BG125" s="44">
        <f t="shared" si="50"/>
        <v>0</v>
      </c>
      <c r="BH125" s="4" t="str">
        <f t="shared" si="51"/>
        <v>OK</v>
      </c>
      <c r="BI125" s="53" t="str">
        <f t="shared" si="52"/>
        <v>Y</v>
      </c>
      <c r="BJ125" s="53">
        <f t="shared" si="53"/>
        <v>215</v>
      </c>
      <c r="BK125" s="38">
        <f t="shared" si="54"/>
        <v>171</v>
      </c>
      <c r="BL125" s="54">
        <f>noisuy1chieu(BK125/BJ125,Data!$BW$39:$CG$39,Data!$BW$40:$CG$40)</f>
        <v>9.6581399440765381E-2</v>
      </c>
      <c r="BM125" s="55">
        <f t="shared" si="55"/>
        <v>0</v>
      </c>
      <c r="BN125" s="56">
        <f t="shared" si="56"/>
        <v>0</v>
      </c>
      <c r="BO125" s="44">
        <f t="shared" si="57"/>
        <v>0</v>
      </c>
      <c r="BP125" s="4" t="str">
        <f t="shared" si="58"/>
        <v>OK</v>
      </c>
      <c r="BQ125" s="56">
        <f t="shared" si="59"/>
        <v>304.99199999999996</v>
      </c>
      <c r="BR125" s="56">
        <f t="shared" si="60"/>
        <v>82.169250621428404</v>
      </c>
      <c r="BS125" s="23">
        <f t="shared" si="61"/>
        <v>0.26941444569506223</v>
      </c>
      <c r="BT125" s="4" t="str">
        <f t="shared" si="62"/>
        <v>OK</v>
      </c>
      <c r="BU125" s="56">
        <f t="shared" si="63"/>
        <v>41.084625310714202</v>
      </c>
      <c r="BV125" s="54">
        <f t="shared" si="64"/>
        <v>8.2091756003760868E-2</v>
      </c>
      <c r="BW125" s="4" t="str">
        <f t="shared" si="65"/>
        <v>OK</v>
      </c>
      <c r="BX125" s="54">
        <f t="shared" si="66"/>
        <v>6.8509607894691807E-4</v>
      </c>
      <c r="BY125" s="4" t="str">
        <f t="shared" si="67"/>
        <v>OK</v>
      </c>
      <c r="DJ125" s="7"/>
      <c r="DK125" s="7"/>
      <c r="DL125" s="7"/>
      <c r="DM125" s="7"/>
      <c r="DN125" s="7"/>
      <c r="DO125" s="83"/>
      <c r="DP125" s="7"/>
      <c r="DQ125" s="7"/>
      <c r="DR125" s="7"/>
      <c r="DS125" s="7"/>
      <c r="EA125" s="56"/>
      <c r="EB125" s="56"/>
      <c r="EC125" s="4"/>
      <c r="ED125" s="44"/>
      <c r="EE125" s="4"/>
      <c r="EF125" s="5"/>
      <c r="EG125" s="44"/>
      <c r="EH125" s="4"/>
      <c r="EI125" s="53"/>
      <c r="EJ125" s="53"/>
      <c r="EL125" s="54"/>
      <c r="EM125" s="55"/>
      <c r="EN125" s="56"/>
      <c r="EO125" s="44"/>
      <c r="EP125" s="4"/>
      <c r="EQ125" s="56"/>
      <c r="ER125" s="56"/>
      <c r="ET125" s="4"/>
      <c r="EU125" s="56"/>
      <c r="EW125" s="4"/>
      <c r="EY125" s="4"/>
    </row>
    <row r="126" spans="8:155">
      <c r="AA126" s="29" t="s">
        <v>197</v>
      </c>
      <c r="AB126" s="29" t="s">
        <v>323</v>
      </c>
      <c r="AC126" s="29" t="s">
        <v>320</v>
      </c>
      <c r="AD126" s="30">
        <v>0</v>
      </c>
      <c r="AE126" s="24">
        <v>674</v>
      </c>
      <c r="AF126" s="24">
        <v>350</v>
      </c>
      <c r="AG126" s="24">
        <v>8</v>
      </c>
      <c r="AH126" s="24">
        <v>12</v>
      </c>
      <c r="AI126" s="24">
        <v>650</v>
      </c>
      <c r="AJ126" s="7">
        <f t="shared" si="39"/>
        <v>704</v>
      </c>
      <c r="AK126" s="7">
        <f t="shared" si="40"/>
        <v>350</v>
      </c>
      <c r="AL126" s="7">
        <f t="shared" si="41"/>
        <v>22</v>
      </c>
      <c r="AM126" s="7">
        <f t="shared" si="42"/>
        <v>6</v>
      </c>
      <c r="AN126" s="7">
        <f t="shared" si="43"/>
        <v>24</v>
      </c>
      <c r="AO126" s="83" t="str" cm="1">
        <f t="array" ref="AO126">_xll.Dce_Name_SectI(AE126,AE126,AF126,AG126,AH126,"x","-",$V$14)</f>
        <v>674x350x8x12</v>
      </c>
      <c r="AP126" s="7" t="str">
        <f t="shared" si="44"/>
        <v>704x350x22-6M24</v>
      </c>
      <c r="AQ126" s="7"/>
      <c r="AR126" s="7"/>
      <c r="AS126" s="7"/>
      <c r="AT126" s="29" t="s">
        <v>315</v>
      </c>
      <c r="AU126" s="60">
        <v>60.664602651540932</v>
      </c>
      <c r="AV126" s="60">
        <v>0.63708634585080115</v>
      </c>
      <c r="AW126" s="25">
        <v>8.5097137211820439E-2</v>
      </c>
      <c r="AX126" s="25">
        <v>0</v>
      </c>
      <c r="AY126" s="25">
        <v>0</v>
      </c>
      <c r="AZ126" s="25">
        <v>0</v>
      </c>
      <c r="BA126" s="56">
        <f t="shared" si="45"/>
        <v>10.110767108590155</v>
      </c>
      <c r="BB126" s="56">
        <f t="shared" si="46"/>
        <v>44.234606100081926</v>
      </c>
      <c r="BC126" s="4">
        <f>HLOOKUP(AN126,Data!$BW$28:$CF$31,4,FALSE)</f>
        <v>353</v>
      </c>
      <c r="BD126" s="44">
        <f t="shared" si="47"/>
        <v>0.12531049886708762</v>
      </c>
      <c r="BE126" s="4" t="str">
        <f t="shared" si="48"/>
        <v>OK</v>
      </c>
      <c r="BF126" s="5">
        <f t="shared" si="49"/>
        <v>3572.8</v>
      </c>
      <c r="BG126" s="44">
        <f t="shared" si="50"/>
        <v>0</v>
      </c>
      <c r="BH126" s="4" t="str">
        <f t="shared" si="51"/>
        <v>OK</v>
      </c>
      <c r="BI126" s="53" t="str">
        <f t="shared" si="52"/>
        <v>Y</v>
      </c>
      <c r="BJ126" s="53">
        <f t="shared" si="53"/>
        <v>215</v>
      </c>
      <c r="BK126" s="38">
        <f t="shared" si="54"/>
        <v>171</v>
      </c>
      <c r="BL126" s="54">
        <f>noisuy1chieu(BK126/BJ126,Data!$BW$39:$CG$39,Data!$BW$40:$CG$40)</f>
        <v>9.6581399440765381E-2</v>
      </c>
      <c r="BM126" s="55">
        <f t="shared" si="55"/>
        <v>0</v>
      </c>
      <c r="BN126" s="56">
        <f t="shared" si="56"/>
        <v>0</v>
      </c>
      <c r="BO126" s="44">
        <f t="shared" si="57"/>
        <v>0</v>
      </c>
      <c r="BP126" s="4" t="str">
        <f t="shared" si="58"/>
        <v>OK</v>
      </c>
      <c r="BQ126" s="56">
        <f t="shared" si="59"/>
        <v>304.99199999999996</v>
      </c>
      <c r="BR126" s="56">
        <f t="shared" si="60"/>
        <v>60.664602651540932</v>
      </c>
      <c r="BS126" s="23">
        <f t="shared" si="61"/>
        <v>0.19890555375728197</v>
      </c>
      <c r="BT126" s="4" t="str">
        <f t="shared" si="62"/>
        <v>OK</v>
      </c>
      <c r="BU126" s="56">
        <f t="shared" si="63"/>
        <v>30.332301325770466</v>
      </c>
      <c r="BV126" s="54">
        <f t="shared" si="64"/>
        <v>6.0607389276064336E-2</v>
      </c>
      <c r="BW126" s="4" t="str">
        <f t="shared" si="65"/>
        <v>OK</v>
      </c>
      <c r="BX126" s="54">
        <f t="shared" si="66"/>
        <v>6.6421186043006189E-4</v>
      </c>
      <c r="BY126" s="4" t="str">
        <f t="shared" si="67"/>
        <v>OK</v>
      </c>
      <c r="DJ126" s="7"/>
      <c r="DK126" s="7"/>
      <c r="DL126" s="7"/>
      <c r="DM126" s="7"/>
      <c r="DN126" s="7"/>
      <c r="DO126" s="83"/>
      <c r="DP126" s="7"/>
      <c r="DQ126" s="7"/>
      <c r="DR126" s="7"/>
      <c r="DS126" s="7"/>
      <c r="EA126" s="56"/>
      <c r="EB126" s="56"/>
      <c r="EC126" s="4"/>
      <c r="ED126" s="44"/>
      <c r="EE126" s="4"/>
      <c r="EF126" s="5"/>
      <c r="EG126" s="44"/>
      <c r="EH126" s="4"/>
      <c r="EI126" s="53"/>
      <c r="EJ126" s="53"/>
      <c r="EL126" s="54"/>
      <c r="EM126" s="55"/>
      <c r="EN126" s="56"/>
      <c r="EO126" s="44"/>
      <c r="EP126" s="4"/>
      <c r="EQ126" s="56"/>
      <c r="ER126" s="56"/>
      <c r="ET126" s="4"/>
      <c r="EU126" s="56"/>
      <c r="EW126" s="4"/>
      <c r="EY126" s="4"/>
    </row>
    <row r="127" spans="8:155">
      <c r="AA127" s="29" t="s">
        <v>197</v>
      </c>
      <c r="AB127" s="29" t="s">
        <v>324</v>
      </c>
      <c r="AC127" s="29" t="s">
        <v>320</v>
      </c>
      <c r="AD127" s="30">
        <v>0</v>
      </c>
      <c r="AE127" s="24">
        <v>674</v>
      </c>
      <c r="AF127" s="24">
        <v>350</v>
      </c>
      <c r="AG127" s="24">
        <v>8</v>
      </c>
      <c r="AH127" s="24">
        <v>12</v>
      </c>
      <c r="AI127" s="24">
        <v>650</v>
      </c>
      <c r="AJ127" s="7">
        <f t="shared" si="39"/>
        <v>704</v>
      </c>
      <c r="AK127" s="7">
        <f t="shared" si="40"/>
        <v>350</v>
      </c>
      <c r="AL127" s="7">
        <f t="shared" si="41"/>
        <v>22</v>
      </c>
      <c r="AM127" s="7">
        <f t="shared" si="42"/>
        <v>6</v>
      </c>
      <c r="AN127" s="7">
        <f t="shared" si="43"/>
        <v>24</v>
      </c>
      <c r="AO127" s="83" t="str" cm="1">
        <f t="array" ref="AO127">_xll.Dce_Name_SectI(AE127,AE127,AF127,AG127,AH127,"x","-",$V$14)</f>
        <v>674x350x8x12</v>
      </c>
      <c r="AP127" s="7" t="str">
        <f t="shared" si="44"/>
        <v>704x350x22-6M24</v>
      </c>
      <c r="AQ127" s="7"/>
      <c r="AR127" s="7"/>
      <c r="AS127" s="7"/>
      <c r="AT127" s="29" t="s">
        <v>290</v>
      </c>
      <c r="AU127" s="60">
        <v>-45.548072206803965</v>
      </c>
      <c r="AV127" s="60">
        <v>2.0903417885520525E-16</v>
      </c>
      <c r="AW127" s="25">
        <v>5.8236480889995489E-3</v>
      </c>
      <c r="AX127" s="25">
        <v>0</v>
      </c>
      <c r="AY127" s="25">
        <v>0</v>
      </c>
      <c r="AZ127" s="25">
        <v>0</v>
      </c>
      <c r="BA127" s="56">
        <f t="shared" si="45"/>
        <v>0</v>
      </c>
      <c r="BB127" s="56">
        <f t="shared" si="46"/>
        <v>0</v>
      </c>
      <c r="BC127" s="4">
        <f>HLOOKUP(AN127,Data!$BW$28:$CF$31,4,FALSE)</f>
        <v>353</v>
      </c>
      <c r="BD127" s="44">
        <f t="shared" si="47"/>
        <v>0</v>
      </c>
      <c r="BE127" s="4" t="str">
        <f t="shared" si="48"/>
        <v>OK</v>
      </c>
      <c r="BF127" s="5">
        <f t="shared" si="49"/>
        <v>3572.8</v>
      </c>
      <c r="BG127" s="44">
        <f t="shared" si="50"/>
        <v>1.2748564769033801E-2</v>
      </c>
      <c r="BH127" s="4" t="str">
        <f t="shared" si="51"/>
        <v>OK</v>
      </c>
      <c r="BI127" s="53" t="str">
        <f t="shared" si="52"/>
        <v>Y</v>
      </c>
      <c r="BJ127" s="53">
        <f t="shared" si="53"/>
        <v>215</v>
      </c>
      <c r="BK127" s="38">
        <f t="shared" si="54"/>
        <v>171</v>
      </c>
      <c r="BL127" s="54">
        <f>noisuy1chieu(BK127/BJ127,Data!$BW$39:$CG$39,Data!$BW$40:$CG$40)</f>
        <v>9.6581399440765381E-2</v>
      </c>
      <c r="BM127" s="55">
        <f t="shared" si="55"/>
        <v>8.2527694107492188E-4</v>
      </c>
      <c r="BN127" s="56">
        <f t="shared" si="56"/>
        <v>3.6272012510594394</v>
      </c>
      <c r="BO127" s="44">
        <f t="shared" si="57"/>
        <v>0.16487278413906542</v>
      </c>
      <c r="BP127" s="4" t="str">
        <f t="shared" si="58"/>
        <v>OK</v>
      </c>
      <c r="BQ127" s="56">
        <f t="shared" si="59"/>
        <v>304.99199999999996</v>
      </c>
      <c r="BR127" s="56">
        <f t="shared" si="60"/>
        <v>5.8236480889995489E-3</v>
      </c>
      <c r="BS127" s="23">
        <f t="shared" si="61"/>
        <v>1.9094428998136179E-5</v>
      </c>
      <c r="BT127" s="4" t="str">
        <f t="shared" si="62"/>
        <v>OK</v>
      </c>
      <c r="BU127" s="56">
        <f t="shared" si="63"/>
        <v>22.774036103401983</v>
      </c>
      <c r="BV127" s="54">
        <f t="shared" si="64"/>
        <v>4.5505115377887248E-2</v>
      </c>
      <c r="BW127" s="4" t="str">
        <f t="shared" si="65"/>
        <v>OK</v>
      </c>
      <c r="BX127" s="54">
        <f t="shared" si="66"/>
        <v>6.0181548538768492E-6</v>
      </c>
      <c r="BY127" s="4" t="str">
        <f t="shared" si="67"/>
        <v>OK</v>
      </c>
      <c r="DJ127" s="7"/>
      <c r="DK127" s="7"/>
      <c r="DL127" s="7"/>
      <c r="DM127" s="7"/>
      <c r="DN127" s="7"/>
      <c r="DO127" s="83"/>
      <c r="DP127" s="7"/>
      <c r="DQ127" s="7"/>
      <c r="DR127" s="7"/>
      <c r="DS127" s="7"/>
      <c r="EA127" s="56"/>
      <c r="EB127" s="56"/>
      <c r="EC127" s="4"/>
      <c r="ED127" s="44"/>
      <c r="EE127" s="4"/>
      <c r="EF127" s="5"/>
      <c r="EG127" s="44"/>
      <c r="EH127" s="4"/>
      <c r="EI127" s="53"/>
      <c r="EJ127" s="53"/>
      <c r="EL127" s="54"/>
      <c r="EM127" s="55"/>
      <c r="EN127" s="56"/>
      <c r="EO127" s="44"/>
      <c r="EP127" s="4"/>
      <c r="EQ127" s="56"/>
      <c r="ER127" s="56"/>
      <c r="ET127" s="4"/>
      <c r="EU127" s="56"/>
      <c r="EW127" s="4"/>
      <c r="EY127" s="4"/>
    </row>
    <row r="128" spans="8:155">
      <c r="AA128" s="29" t="s">
        <v>197</v>
      </c>
      <c r="AB128" s="29" t="s">
        <v>324</v>
      </c>
      <c r="AC128" s="29" t="s">
        <v>320</v>
      </c>
      <c r="AD128" s="30">
        <v>0</v>
      </c>
      <c r="AE128" s="24">
        <v>674</v>
      </c>
      <c r="AF128" s="24">
        <v>350</v>
      </c>
      <c r="AG128" s="24">
        <v>8</v>
      </c>
      <c r="AH128" s="24">
        <v>12</v>
      </c>
      <c r="AI128" s="24">
        <v>650</v>
      </c>
      <c r="AJ128" s="7">
        <f t="shared" si="39"/>
        <v>704</v>
      </c>
      <c r="AK128" s="7">
        <f t="shared" si="40"/>
        <v>350</v>
      </c>
      <c r="AL128" s="7">
        <f t="shared" si="41"/>
        <v>22</v>
      </c>
      <c r="AM128" s="7">
        <f t="shared" si="42"/>
        <v>6</v>
      </c>
      <c r="AN128" s="7">
        <f t="shared" si="43"/>
        <v>24</v>
      </c>
      <c r="AO128" s="83" t="str" cm="1">
        <f t="array" ref="AO128">_xll.Dce_Name_SectI(AE128,AE128,AF128,AG128,AH128,"x","-",$V$14)</f>
        <v>674x350x8x12</v>
      </c>
      <c r="AP128" s="7" t="str">
        <f t="shared" si="44"/>
        <v>704x350x22-6M24</v>
      </c>
      <c r="AQ128" s="7"/>
      <c r="AR128" s="7"/>
      <c r="AS128" s="7"/>
      <c r="AT128" s="29" t="s">
        <v>291</v>
      </c>
      <c r="AU128" s="60">
        <v>-46.394112634394446</v>
      </c>
      <c r="AV128" s="60">
        <v>7.6327832942979512E-16</v>
      </c>
      <c r="AW128" s="25">
        <v>6.3206031228678029E-3</v>
      </c>
      <c r="AX128" s="25">
        <v>0</v>
      </c>
      <c r="AY128" s="25">
        <v>0</v>
      </c>
      <c r="AZ128" s="25">
        <v>0</v>
      </c>
      <c r="BA128" s="56">
        <f t="shared" si="45"/>
        <v>0</v>
      </c>
      <c r="BB128" s="56">
        <f t="shared" si="46"/>
        <v>0</v>
      </c>
      <c r="BC128" s="4">
        <f>HLOOKUP(AN128,Data!$BW$28:$CF$31,4,FALSE)</f>
        <v>353</v>
      </c>
      <c r="BD128" s="44">
        <f t="shared" si="47"/>
        <v>0</v>
      </c>
      <c r="BE128" s="4" t="str">
        <f t="shared" si="48"/>
        <v>OK</v>
      </c>
      <c r="BF128" s="5">
        <f t="shared" si="49"/>
        <v>3572.8</v>
      </c>
      <c r="BG128" s="44">
        <f t="shared" si="50"/>
        <v>1.2985365157409999E-2</v>
      </c>
      <c r="BH128" s="4" t="str">
        <f t="shared" si="51"/>
        <v>OK</v>
      </c>
      <c r="BI128" s="53" t="str">
        <f t="shared" si="52"/>
        <v>Y</v>
      </c>
      <c r="BJ128" s="53">
        <f t="shared" si="53"/>
        <v>215</v>
      </c>
      <c r="BK128" s="38">
        <f t="shared" si="54"/>
        <v>171</v>
      </c>
      <c r="BL128" s="54">
        <f>noisuy1chieu(BK128/BJ128,Data!$BW$39:$CG$39,Data!$BW$40:$CG$40)</f>
        <v>9.6581399440765381E-2</v>
      </c>
      <c r="BM128" s="55">
        <f t="shared" si="55"/>
        <v>8.4060618822587568E-4</v>
      </c>
      <c r="BN128" s="56">
        <f t="shared" si="56"/>
        <v>3.6607332896693898</v>
      </c>
      <c r="BO128" s="44">
        <f t="shared" si="57"/>
        <v>0.16639696771224499</v>
      </c>
      <c r="BP128" s="4" t="str">
        <f t="shared" si="58"/>
        <v>OK</v>
      </c>
      <c r="BQ128" s="56">
        <f t="shared" si="59"/>
        <v>304.99199999999996</v>
      </c>
      <c r="BR128" s="56">
        <f t="shared" si="60"/>
        <v>6.3206031228678029E-3</v>
      </c>
      <c r="BS128" s="23">
        <f t="shared" si="61"/>
        <v>2.0723832503369936E-5</v>
      </c>
      <c r="BT128" s="4" t="str">
        <f t="shared" si="62"/>
        <v>OK</v>
      </c>
      <c r="BU128" s="56">
        <f t="shared" si="63"/>
        <v>23.197056317197223</v>
      </c>
      <c r="BV128" s="54">
        <f t="shared" si="64"/>
        <v>4.6350357896540122E-2</v>
      </c>
      <c r="BW128" s="4" t="str">
        <f t="shared" si="65"/>
        <v>OK</v>
      </c>
      <c r="BX128" s="54">
        <f t="shared" si="66"/>
        <v>6.5317079229371321E-6</v>
      </c>
      <c r="BY128" s="4" t="str">
        <f t="shared" si="67"/>
        <v>OK</v>
      </c>
      <c r="DJ128" s="7"/>
      <c r="DK128" s="7"/>
      <c r="DL128" s="7"/>
      <c r="DM128" s="7"/>
      <c r="DN128" s="7"/>
      <c r="DO128" s="83"/>
      <c r="DP128" s="7"/>
      <c r="DQ128" s="7"/>
      <c r="DR128" s="7"/>
      <c r="DS128" s="7"/>
      <c r="EA128" s="56"/>
      <c r="EB128" s="56"/>
      <c r="EC128" s="4"/>
      <c r="ED128" s="44"/>
      <c r="EE128" s="4"/>
      <c r="EF128" s="5"/>
      <c r="EG128" s="44"/>
      <c r="EH128" s="4"/>
      <c r="EI128" s="53"/>
      <c r="EJ128" s="53"/>
      <c r="EL128" s="54"/>
      <c r="EM128" s="55"/>
      <c r="EN128" s="56"/>
      <c r="EO128" s="44"/>
      <c r="EP128" s="4"/>
      <c r="EQ128" s="56"/>
      <c r="ER128" s="56"/>
      <c r="ET128" s="4"/>
      <c r="EU128" s="56"/>
      <c r="EW128" s="4"/>
      <c r="EY128" s="4"/>
    </row>
    <row r="129" spans="27:155">
      <c r="AA129" s="29" t="s">
        <v>197</v>
      </c>
      <c r="AB129" s="29" t="s">
        <v>324</v>
      </c>
      <c r="AC129" s="29" t="s">
        <v>320</v>
      </c>
      <c r="AD129" s="30">
        <v>0</v>
      </c>
      <c r="AE129" s="24">
        <v>674</v>
      </c>
      <c r="AF129" s="24">
        <v>350</v>
      </c>
      <c r="AG129" s="24">
        <v>8</v>
      </c>
      <c r="AH129" s="24">
        <v>12</v>
      </c>
      <c r="AI129" s="24">
        <v>650</v>
      </c>
      <c r="AJ129" s="7">
        <f t="shared" si="39"/>
        <v>704</v>
      </c>
      <c r="AK129" s="7">
        <f t="shared" si="40"/>
        <v>350</v>
      </c>
      <c r="AL129" s="7">
        <f t="shared" si="41"/>
        <v>22</v>
      </c>
      <c r="AM129" s="7">
        <f t="shared" si="42"/>
        <v>6</v>
      </c>
      <c r="AN129" s="7">
        <f t="shared" si="43"/>
        <v>24</v>
      </c>
      <c r="AO129" s="83" t="str" cm="1">
        <f t="array" ref="AO129">_xll.Dce_Name_SectI(AE129,AE129,AF129,AG129,AH129,"x","-",$V$14)</f>
        <v>674x350x8x12</v>
      </c>
      <c r="AP129" s="7" t="str">
        <f t="shared" si="44"/>
        <v>704x350x22-6M24</v>
      </c>
      <c r="AQ129" s="7"/>
      <c r="AR129" s="7"/>
      <c r="AS129" s="7"/>
      <c r="AT129" s="29" t="s">
        <v>292</v>
      </c>
      <c r="AU129" s="60">
        <v>-47.629607910445387</v>
      </c>
      <c r="AV129" s="60">
        <v>10.374175247524761</v>
      </c>
      <c r="AW129" s="25">
        <v>6.740504455192137E-3</v>
      </c>
      <c r="AX129" s="25">
        <v>0</v>
      </c>
      <c r="AY129" s="25">
        <v>0</v>
      </c>
      <c r="AZ129" s="25">
        <v>0</v>
      </c>
      <c r="BA129" s="56">
        <f t="shared" si="45"/>
        <v>0</v>
      </c>
      <c r="BB129" s="56">
        <f t="shared" si="46"/>
        <v>0</v>
      </c>
      <c r="BC129" s="4">
        <f>HLOOKUP(AN129,Data!$BW$28:$CF$31,4,FALSE)</f>
        <v>353</v>
      </c>
      <c r="BD129" s="44">
        <f t="shared" si="47"/>
        <v>0</v>
      </c>
      <c r="BE129" s="4" t="str">
        <f t="shared" si="48"/>
        <v>OK</v>
      </c>
      <c r="BF129" s="5">
        <f t="shared" si="49"/>
        <v>3572.8</v>
      </c>
      <c r="BG129" s="44">
        <f t="shared" si="50"/>
        <v>1.3331171045243334E-2</v>
      </c>
      <c r="BH129" s="4" t="str">
        <f t="shared" si="51"/>
        <v>OK</v>
      </c>
      <c r="BI129" s="53" t="str">
        <f t="shared" si="52"/>
        <v>Y</v>
      </c>
      <c r="BJ129" s="53">
        <f t="shared" si="53"/>
        <v>215</v>
      </c>
      <c r="BK129" s="38">
        <f t="shared" si="54"/>
        <v>171</v>
      </c>
      <c r="BL129" s="54">
        <f>noisuy1chieu(BK129/BJ129,Data!$BW$39:$CG$39,Data!$BW$40:$CG$40)</f>
        <v>9.6581399440765381E-2</v>
      </c>
      <c r="BM129" s="55">
        <f t="shared" si="55"/>
        <v>8.6299189442003437E-4</v>
      </c>
      <c r="BN129" s="56">
        <f t="shared" si="56"/>
        <v>3.709156480266369</v>
      </c>
      <c r="BO129" s="44">
        <f t="shared" si="57"/>
        <v>0.16859802183028949</v>
      </c>
      <c r="BP129" s="4" t="str">
        <f t="shared" si="58"/>
        <v>OK</v>
      </c>
      <c r="BQ129" s="56">
        <f t="shared" si="59"/>
        <v>304.99199999999996</v>
      </c>
      <c r="BR129" s="56">
        <f t="shared" si="60"/>
        <v>10.374177437308258</v>
      </c>
      <c r="BS129" s="23">
        <f t="shared" si="61"/>
        <v>3.4014588701697948E-2</v>
      </c>
      <c r="BT129" s="4" t="str">
        <f t="shared" si="62"/>
        <v>OK</v>
      </c>
      <c r="BU129" s="56">
        <f t="shared" si="63"/>
        <v>23.814803955222693</v>
      </c>
      <c r="BV129" s="54">
        <f t="shared" si="64"/>
        <v>4.7584687965006429E-2</v>
      </c>
      <c r="BW129" s="4" t="str">
        <f t="shared" si="65"/>
        <v>OK</v>
      </c>
      <c r="BX129" s="54">
        <f t="shared" si="66"/>
        <v>1.0720669474731584E-2</v>
      </c>
      <c r="BY129" s="4" t="str">
        <f t="shared" si="67"/>
        <v>OK</v>
      </c>
      <c r="DJ129" s="7"/>
      <c r="DK129" s="7"/>
      <c r="DL129" s="7"/>
      <c r="DM129" s="7"/>
      <c r="DN129" s="7"/>
      <c r="DO129" s="83"/>
      <c r="DP129" s="7"/>
      <c r="DQ129" s="7"/>
      <c r="DR129" s="7"/>
      <c r="DS129" s="7"/>
      <c r="EA129" s="56"/>
      <c r="EB129" s="56"/>
      <c r="EC129" s="4"/>
      <c r="ED129" s="44"/>
      <c r="EE129" s="4"/>
      <c r="EF129" s="5"/>
      <c r="EG129" s="44"/>
      <c r="EH129" s="4"/>
      <c r="EI129" s="53"/>
      <c r="EJ129" s="53"/>
      <c r="EL129" s="54"/>
      <c r="EM129" s="55"/>
      <c r="EN129" s="56"/>
      <c r="EO129" s="44"/>
      <c r="EP129" s="4"/>
      <c r="EQ129" s="56"/>
      <c r="ER129" s="56"/>
      <c r="ET129" s="4"/>
      <c r="EU129" s="56"/>
      <c r="EW129" s="4"/>
      <c r="EY129" s="4"/>
    </row>
    <row r="130" spans="27:155">
      <c r="AA130" s="29" t="s">
        <v>197</v>
      </c>
      <c r="AB130" s="29" t="s">
        <v>324</v>
      </c>
      <c r="AC130" s="29" t="s">
        <v>320</v>
      </c>
      <c r="AD130" s="30">
        <v>0</v>
      </c>
      <c r="AE130" s="24">
        <v>674</v>
      </c>
      <c r="AF130" s="24">
        <v>350</v>
      </c>
      <c r="AG130" s="24">
        <v>8</v>
      </c>
      <c r="AH130" s="24">
        <v>12</v>
      </c>
      <c r="AI130" s="24">
        <v>650</v>
      </c>
      <c r="AJ130" s="7">
        <f t="shared" si="39"/>
        <v>704</v>
      </c>
      <c r="AK130" s="7">
        <f t="shared" si="40"/>
        <v>350</v>
      </c>
      <c r="AL130" s="7">
        <f t="shared" si="41"/>
        <v>22</v>
      </c>
      <c r="AM130" s="7">
        <f t="shared" si="42"/>
        <v>6</v>
      </c>
      <c r="AN130" s="7">
        <f t="shared" si="43"/>
        <v>24</v>
      </c>
      <c r="AO130" s="83" t="str" cm="1">
        <f t="array" ref="AO130">_xll.Dce_Name_SectI(AE130,AE130,AF130,AG130,AH130,"x","-",$V$14)</f>
        <v>674x350x8x12</v>
      </c>
      <c r="AP130" s="7" t="str">
        <f t="shared" si="44"/>
        <v>704x350x22-6M24</v>
      </c>
      <c r="AQ130" s="7"/>
      <c r="AR130" s="7"/>
      <c r="AS130" s="7"/>
      <c r="AT130" s="29" t="s">
        <v>293</v>
      </c>
      <c r="AU130" s="60">
        <v>-54.832913674680057</v>
      </c>
      <c r="AV130" s="60">
        <v>27.28023861386141</v>
      </c>
      <c r="AW130" s="25">
        <v>1.5695495056045575E-2</v>
      </c>
      <c r="AX130" s="25">
        <v>0</v>
      </c>
      <c r="AY130" s="25">
        <v>0</v>
      </c>
      <c r="AZ130" s="25">
        <v>0</v>
      </c>
      <c r="BA130" s="56">
        <f t="shared" si="45"/>
        <v>0</v>
      </c>
      <c r="BB130" s="56">
        <f t="shared" si="46"/>
        <v>0</v>
      </c>
      <c r="BC130" s="4">
        <f>HLOOKUP(AN130,Data!$BW$28:$CF$31,4,FALSE)</f>
        <v>353</v>
      </c>
      <c r="BD130" s="44">
        <f t="shared" si="47"/>
        <v>0</v>
      </c>
      <c r="BE130" s="4" t="str">
        <f t="shared" si="48"/>
        <v>OK</v>
      </c>
      <c r="BF130" s="5">
        <f t="shared" si="49"/>
        <v>3572.8</v>
      </c>
      <c r="BG130" s="44">
        <f t="shared" si="50"/>
        <v>1.5347322457086894E-2</v>
      </c>
      <c r="BH130" s="4" t="str">
        <f t="shared" si="51"/>
        <v>OK</v>
      </c>
      <c r="BI130" s="53" t="str">
        <f t="shared" si="52"/>
        <v>Y</v>
      </c>
      <c r="BJ130" s="53">
        <f t="shared" si="53"/>
        <v>215</v>
      </c>
      <c r="BK130" s="38">
        <f t="shared" si="54"/>
        <v>171</v>
      </c>
      <c r="BL130" s="54">
        <f>noisuy1chieu(BK130/BJ130,Data!$BW$39:$CG$39,Data!$BW$40:$CG$40)</f>
        <v>9.6581399440765381E-2</v>
      </c>
      <c r="BM130" s="55">
        <f t="shared" si="55"/>
        <v>9.9350723477832311E-4</v>
      </c>
      <c r="BN130" s="56">
        <f t="shared" si="56"/>
        <v>3.9797639545766006</v>
      </c>
      <c r="BO130" s="44">
        <f t="shared" si="57"/>
        <v>0.18089836157166367</v>
      </c>
      <c r="BP130" s="4" t="str">
        <f t="shared" si="58"/>
        <v>OK</v>
      </c>
      <c r="BQ130" s="56">
        <f t="shared" si="59"/>
        <v>304.99199999999996</v>
      </c>
      <c r="BR130" s="56">
        <f t="shared" si="60"/>
        <v>27.280243129007854</v>
      </c>
      <c r="BS130" s="23">
        <f t="shared" si="61"/>
        <v>8.9445766213565786E-2</v>
      </c>
      <c r="BT130" s="4" t="str">
        <f t="shared" si="62"/>
        <v>OK</v>
      </c>
      <c r="BU130" s="56">
        <f t="shared" si="63"/>
        <v>27.416456837340029</v>
      </c>
      <c r="BV130" s="54">
        <f t="shared" si="64"/>
        <v>5.4781200221670809E-2</v>
      </c>
      <c r="BW130" s="4" t="str">
        <f t="shared" si="65"/>
        <v>OK</v>
      </c>
      <c r="BX130" s="54">
        <f t="shared" si="66"/>
        <v>2.8191388815525645E-2</v>
      </c>
      <c r="BY130" s="4" t="str">
        <f t="shared" si="67"/>
        <v>OK</v>
      </c>
      <c r="DJ130" s="7"/>
      <c r="DK130" s="7"/>
      <c r="DL130" s="7"/>
      <c r="DM130" s="7"/>
      <c r="DN130" s="7"/>
      <c r="DO130" s="83"/>
      <c r="DP130" s="7"/>
      <c r="DQ130" s="7"/>
      <c r="DR130" s="7"/>
      <c r="DS130" s="7"/>
      <c r="EA130" s="56"/>
      <c r="EB130" s="56"/>
      <c r="EC130" s="4"/>
      <c r="ED130" s="44"/>
      <c r="EE130" s="4"/>
      <c r="EF130" s="5"/>
      <c r="EG130" s="44"/>
      <c r="EH130" s="4"/>
      <c r="EI130" s="53"/>
      <c r="EJ130" s="53"/>
      <c r="EL130" s="54"/>
      <c r="EM130" s="55"/>
      <c r="EN130" s="56"/>
      <c r="EO130" s="44"/>
      <c r="EP130" s="4"/>
      <c r="EQ130" s="56"/>
      <c r="ER130" s="56"/>
      <c r="ET130" s="4"/>
      <c r="EU130" s="56"/>
      <c r="EW130" s="4"/>
      <c r="EY130" s="4"/>
    </row>
    <row r="131" spans="27:155">
      <c r="AA131" s="29" t="s">
        <v>197</v>
      </c>
      <c r="AB131" s="29" t="s">
        <v>324</v>
      </c>
      <c r="AC131" s="29" t="s">
        <v>320</v>
      </c>
      <c r="AD131" s="30">
        <v>0</v>
      </c>
      <c r="AE131" s="24">
        <v>674</v>
      </c>
      <c r="AF131" s="24">
        <v>350</v>
      </c>
      <c r="AG131" s="24">
        <v>8</v>
      </c>
      <c r="AH131" s="24">
        <v>12</v>
      </c>
      <c r="AI131" s="24">
        <v>650</v>
      </c>
      <c r="AJ131" s="7">
        <f t="shared" si="39"/>
        <v>704</v>
      </c>
      <c r="AK131" s="7">
        <f t="shared" si="40"/>
        <v>350</v>
      </c>
      <c r="AL131" s="7">
        <f t="shared" si="41"/>
        <v>22</v>
      </c>
      <c r="AM131" s="7">
        <f t="shared" si="42"/>
        <v>6</v>
      </c>
      <c r="AN131" s="7">
        <f t="shared" si="43"/>
        <v>24</v>
      </c>
      <c r="AO131" s="83" t="str" cm="1">
        <f t="array" ref="AO131">_xll.Dce_Name_SectI(AE131,AE131,AF131,AG131,AH131,"x","-",$V$14)</f>
        <v>674x350x8x12</v>
      </c>
      <c r="AP131" s="7" t="str">
        <f t="shared" si="44"/>
        <v>704x350x22-6M24</v>
      </c>
      <c r="AQ131" s="7"/>
      <c r="AR131" s="7"/>
      <c r="AS131" s="7"/>
      <c r="AT131" s="29" t="s">
        <v>294</v>
      </c>
      <c r="AU131" s="60">
        <v>-18.457020411474858</v>
      </c>
      <c r="AV131" s="60">
        <v>21.901036633663395</v>
      </c>
      <c r="AW131" s="25">
        <v>3.2311044651215023E-2</v>
      </c>
      <c r="AX131" s="25">
        <v>0</v>
      </c>
      <c r="AY131" s="25">
        <v>0</v>
      </c>
      <c r="AZ131" s="25">
        <v>0</v>
      </c>
      <c r="BA131" s="56">
        <f t="shared" si="45"/>
        <v>0</v>
      </c>
      <c r="BB131" s="56">
        <f t="shared" si="46"/>
        <v>0</v>
      </c>
      <c r="BC131" s="4">
        <f>HLOOKUP(AN131,Data!$BW$28:$CF$31,4,FALSE)</f>
        <v>353</v>
      </c>
      <c r="BD131" s="44">
        <f t="shared" si="47"/>
        <v>0</v>
      </c>
      <c r="BE131" s="4" t="str">
        <f t="shared" si="48"/>
        <v>OK</v>
      </c>
      <c r="BF131" s="5">
        <f t="shared" si="49"/>
        <v>3572.8</v>
      </c>
      <c r="BG131" s="44">
        <f t="shared" si="50"/>
        <v>5.1659819781333565E-3</v>
      </c>
      <c r="BH131" s="4" t="str">
        <f t="shared" si="51"/>
        <v>OK</v>
      </c>
      <c r="BI131" s="53" t="str">
        <f t="shared" si="52"/>
        <v>Y</v>
      </c>
      <c r="BJ131" s="53">
        <f t="shared" si="53"/>
        <v>215</v>
      </c>
      <c r="BK131" s="38">
        <f t="shared" si="54"/>
        <v>171</v>
      </c>
      <c r="BL131" s="54">
        <f>noisuy1chieu(BK131/BJ131,Data!$BW$39:$CG$39,Data!$BW$40:$CG$40)</f>
        <v>9.6581399440765381E-2</v>
      </c>
      <c r="BM131" s="55">
        <f t="shared" si="55"/>
        <v>3.3441927635005343E-4</v>
      </c>
      <c r="BN131" s="56">
        <f t="shared" si="56"/>
        <v>2.3089655252699011</v>
      </c>
      <c r="BO131" s="44">
        <f t="shared" si="57"/>
        <v>0.10495297842135914</v>
      </c>
      <c r="BP131" s="4" t="str">
        <f t="shared" si="58"/>
        <v>OK</v>
      </c>
      <c r="BQ131" s="56">
        <f t="shared" si="59"/>
        <v>304.99199999999996</v>
      </c>
      <c r="BR131" s="56">
        <f t="shared" si="60"/>
        <v>21.901060468220997</v>
      </c>
      <c r="BS131" s="23">
        <f t="shared" si="61"/>
        <v>7.1808639138800368E-2</v>
      </c>
      <c r="BT131" s="4" t="str">
        <f t="shared" si="62"/>
        <v>OK</v>
      </c>
      <c r="BU131" s="56">
        <f t="shared" si="63"/>
        <v>9.2285102057374289</v>
      </c>
      <c r="BV131" s="54">
        <f t="shared" si="64"/>
        <v>1.8439613416409772E-2</v>
      </c>
      <c r="BW131" s="4" t="str">
        <f t="shared" si="65"/>
        <v>OK</v>
      </c>
      <c r="BX131" s="54">
        <f t="shared" si="66"/>
        <v>2.26325442999969E-2</v>
      </c>
      <c r="BY131" s="4" t="str">
        <f t="shared" si="67"/>
        <v>OK</v>
      </c>
      <c r="DJ131" s="7"/>
      <c r="DK131" s="7"/>
      <c r="DL131" s="7"/>
      <c r="DM131" s="7"/>
      <c r="DN131" s="7"/>
      <c r="DO131" s="83"/>
      <c r="DP131" s="7"/>
      <c r="DQ131" s="7"/>
      <c r="DR131" s="7"/>
      <c r="DS131" s="7"/>
      <c r="EA131" s="56"/>
      <c r="EB131" s="56"/>
      <c r="EC131" s="4"/>
      <c r="ED131" s="44"/>
      <c r="EE131" s="4"/>
      <c r="EF131" s="5"/>
      <c r="EG131" s="44"/>
      <c r="EH131" s="4"/>
      <c r="EI131" s="53"/>
      <c r="EJ131" s="53"/>
      <c r="EL131" s="54"/>
      <c r="EM131" s="55"/>
      <c r="EN131" s="56"/>
      <c r="EO131" s="44"/>
      <c r="EP131" s="4"/>
      <c r="EQ131" s="56"/>
      <c r="ER131" s="56"/>
      <c r="ET131" s="4"/>
      <c r="EU131" s="56"/>
      <c r="EW131" s="4"/>
      <c r="EY131" s="4"/>
    </row>
    <row r="132" spans="27:155">
      <c r="AA132" s="29" t="s">
        <v>197</v>
      </c>
      <c r="AB132" s="29" t="s">
        <v>324</v>
      </c>
      <c r="AC132" s="29" t="s">
        <v>320</v>
      </c>
      <c r="AD132" s="30">
        <v>0</v>
      </c>
      <c r="AE132" s="24">
        <v>674</v>
      </c>
      <c r="AF132" s="24">
        <v>350</v>
      </c>
      <c r="AG132" s="24">
        <v>8</v>
      </c>
      <c r="AH132" s="24">
        <v>12</v>
      </c>
      <c r="AI132" s="24">
        <v>650</v>
      </c>
      <c r="AJ132" s="7">
        <f t="shared" si="39"/>
        <v>704</v>
      </c>
      <c r="AK132" s="7">
        <f t="shared" si="40"/>
        <v>350</v>
      </c>
      <c r="AL132" s="7">
        <f t="shared" si="41"/>
        <v>22</v>
      </c>
      <c r="AM132" s="7">
        <f t="shared" si="42"/>
        <v>6</v>
      </c>
      <c r="AN132" s="7">
        <f t="shared" si="43"/>
        <v>24</v>
      </c>
      <c r="AO132" s="83" t="str" cm="1">
        <f t="array" ref="AO132">_xll.Dce_Name_SectI(AE132,AE132,AF132,AG132,AH132,"x","-",$V$14)</f>
        <v>674x350x8x12</v>
      </c>
      <c r="AP132" s="7" t="str">
        <f t="shared" si="44"/>
        <v>704x350x22-6M24</v>
      </c>
      <c r="AQ132" s="7"/>
      <c r="AR132" s="7"/>
      <c r="AS132" s="7"/>
      <c r="AT132" s="29" t="s">
        <v>295</v>
      </c>
      <c r="AU132" s="60">
        <v>-23.744200935225507</v>
      </c>
      <c r="AV132" s="60">
        <v>4.9949732673267384</v>
      </c>
      <c r="AW132" s="25">
        <v>1.7655909679579834E-2</v>
      </c>
      <c r="AX132" s="25">
        <v>0</v>
      </c>
      <c r="AY132" s="25">
        <v>0</v>
      </c>
      <c r="AZ132" s="25">
        <v>0</v>
      </c>
      <c r="BA132" s="56">
        <f t="shared" si="45"/>
        <v>0</v>
      </c>
      <c r="BB132" s="56">
        <f t="shared" si="46"/>
        <v>0</v>
      </c>
      <c r="BC132" s="4">
        <f>HLOOKUP(AN132,Data!$BW$28:$CF$31,4,FALSE)</f>
        <v>353</v>
      </c>
      <c r="BD132" s="44">
        <f t="shared" si="47"/>
        <v>0</v>
      </c>
      <c r="BE132" s="4" t="str">
        <f t="shared" si="48"/>
        <v>OK</v>
      </c>
      <c r="BF132" s="5">
        <f t="shared" si="49"/>
        <v>3572.8</v>
      </c>
      <c r="BG132" s="44">
        <f t="shared" si="50"/>
        <v>6.6458242653452491E-3</v>
      </c>
      <c r="BH132" s="4" t="str">
        <f t="shared" si="51"/>
        <v>OK</v>
      </c>
      <c r="BI132" s="53" t="str">
        <f t="shared" si="52"/>
        <v>Y</v>
      </c>
      <c r="BJ132" s="53">
        <f t="shared" si="53"/>
        <v>215</v>
      </c>
      <c r="BK132" s="38">
        <f t="shared" si="54"/>
        <v>171</v>
      </c>
      <c r="BL132" s="54">
        <f>noisuy1chieu(BK132/BJ132,Data!$BW$39:$CG$39,Data!$BW$40:$CG$40)</f>
        <v>9.6581399440765381E-2</v>
      </c>
      <c r="BM132" s="55">
        <f t="shared" si="55"/>
        <v>4.3021670438917126E-4</v>
      </c>
      <c r="BN132" s="56">
        <f t="shared" si="56"/>
        <v>2.6188789913666444</v>
      </c>
      <c r="BO132" s="44">
        <f t="shared" si="57"/>
        <v>0.11903995415302929</v>
      </c>
      <c r="BP132" s="4" t="str">
        <f t="shared" si="58"/>
        <v>OK</v>
      </c>
      <c r="BQ132" s="56">
        <f t="shared" si="59"/>
        <v>304.99199999999996</v>
      </c>
      <c r="BR132" s="56">
        <f t="shared" si="60"/>
        <v>4.9950044717152524</v>
      </c>
      <c r="BS132" s="23">
        <f t="shared" si="61"/>
        <v>1.6377493415287131E-2</v>
      </c>
      <c r="BT132" s="4" t="str">
        <f t="shared" si="62"/>
        <v>OK</v>
      </c>
      <c r="BU132" s="56">
        <f t="shared" si="63"/>
        <v>11.872100467612754</v>
      </c>
      <c r="BV132" s="54">
        <f t="shared" si="64"/>
        <v>2.3721807548899351E-2</v>
      </c>
      <c r="BW132" s="4" t="str">
        <f t="shared" si="65"/>
        <v>OK</v>
      </c>
      <c r="BX132" s="54">
        <f t="shared" si="66"/>
        <v>5.1618349782110336E-3</v>
      </c>
      <c r="BY132" s="4" t="str">
        <f t="shared" si="67"/>
        <v>OK</v>
      </c>
      <c r="DJ132" s="7"/>
      <c r="DK132" s="7"/>
      <c r="DL132" s="7"/>
      <c r="DM132" s="7"/>
      <c r="DN132" s="7"/>
      <c r="DO132" s="83"/>
      <c r="DP132" s="7"/>
      <c r="DQ132" s="7"/>
      <c r="DR132" s="7"/>
      <c r="DS132" s="7"/>
      <c r="EA132" s="56"/>
      <c r="EB132" s="56"/>
      <c r="EC132" s="4"/>
      <c r="ED132" s="44"/>
      <c r="EE132" s="4"/>
      <c r="EF132" s="5"/>
      <c r="EG132" s="44"/>
      <c r="EH132" s="4"/>
      <c r="EI132" s="53"/>
      <c r="EJ132" s="53"/>
      <c r="EL132" s="54"/>
      <c r="EM132" s="55"/>
      <c r="EN132" s="56"/>
      <c r="EO132" s="44"/>
      <c r="EP132" s="4"/>
      <c r="EQ132" s="56"/>
      <c r="ER132" s="56"/>
      <c r="ET132" s="4"/>
      <c r="EU132" s="56"/>
      <c r="EW132" s="4"/>
      <c r="EY132" s="4"/>
    </row>
    <row r="133" spans="27:155">
      <c r="AA133" s="29" t="s">
        <v>197</v>
      </c>
      <c r="AB133" s="29" t="s">
        <v>324</v>
      </c>
      <c r="AC133" s="29" t="s">
        <v>320</v>
      </c>
      <c r="AD133" s="30">
        <v>0</v>
      </c>
      <c r="AE133" s="24">
        <v>674</v>
      </c>
      <c r="AF133" s="24">
        <v>350</v>
      </c>
      <c r="AG133" s="24">
        <v>8</v>
      </c>
      <c r="AH133" s="24">
        <v>12</v>
      </c>
      <c r="AI133" s="24">
        <v>650</v>
      </c>
      <c r="AJ133" s="7">
        <f t="shared" si="39"/>
        <v>704</v>
      </c>
      <c r="AK133" s="7">
        <f t="shared" si="40"/>
        <v>350</v>
      </c>
      <c r="AL133" s="7">
        <f t="shared" si="41"/>
        <v>22</v>
      </c>
      <c r="AM133" s="7">
        <f t="shared" si="42"/>
        <v>6</v>
      </c>
      <c r="AN133" s="7">
        <f t="shared" si="43"/>
        <v>24</v>
      </c>
      <c r="AO133" s="83" t="str" cm="1">
        <f t="array" ref="AO133">_xll.Dce_Name_SectI(AE133,AE133,AF133,AG133,AH133,"x","-",$V$14)</f>
        <v>674x350x8x12</v>
      </c>
      <c r="AP133" s="7" t="str">
        <f t="shared" si="44"/>
        <v>704x350x22-6M24</v>
      </c>
      <c r="AQ133" s="7"/>
      <c r="AR133" s="7"/>
      <c r="AS133" s="7"/>
      <c r="AT133" s="29" t="s">
        <v>296</v>
      </c>
      <c r="AU133" s="60">
        <v>-15.280097970338117</v>
      </c>
      <c r="AV133" s="60">
        <v>5.1608023410310011E-16</v>
      </c>
      <c r="AW133" s="25">
        <v>0.10118678137182341</v>
      </c>
      <c r="AX133" s="25">
        <v>0</v>
      </c>
      <c r="AY133" s="25">
        <v>0</v>
      </c>
      <c r="AZ133" s="25">
        <v>0</v>
      </c>
      <c r="BA133" s="56">
        <f t="shared" si="45"/>
        <v>0</v>
      </c>
      <c r="BB133" s="56">
        <f t="shared" si="46"/>
        <v>0</v>
      </c>
      <c r="BC133" s="4">
        <f>HLOOKUP(AN133,Data!$BW$28:$CF$31,4,FALSE)</f>
        <v>353</v>
      </c>
      <c r="BD133" s="44">
        <f t="shared" si="47"/>
        <v>0</v>
      </c>
      <c r="BE133" s="4" t="str">
        <f t="shared" si="48"/>
        <v>OK</v>
      </c>
      <c r="BF133" s="5">
        <f t="shared" si="49"/>
        <v>3572.8</v>
      </c>
      <c r="BG133" s="44">
        <f t="shared" si="50"/>
        <v>4.2767851461985324E-3</v>
      </c>
      <c r="BH133" s="4" t="str">
        <f t="shared" si="51"/>
        <v>OK</v>
      </c>
      <c r="BI133" s="53" t="str">
        <f t="shared" si="52"/>
        <v>Y</v>
      </c>
      <c r="BJ133" s="53">
        <f t="shared" si="53"/>
        <v>215</v>
      </c>
      <c r="BK133" s="38">
        <f t="shared" si="54"/>
        <v>171</v>
      </c>
      <c r="BL133" s="54">
        <f>noisuy1chieu(BK133/BJ133,Data!$BW$39:$CG$39,Data!$BW$40:$CG$40)</f>
        <v>9.6581399440765381E-2</v>
      </c>
      <c r="BM133" s="55">
        <f t="shared" si="55"/>
        <v>2.7685721703062625E-4</v>
      </c>
      <c r="BN133" s="56">
        <f t="shared" si="56"/>
        <v>2.100872623161413</v>
      </c>
      <c r="BO133" s="44">
        <f t="shared" si="57"/>
        <v>9.5494210143700589E-2</v>
      </c>
      <c r="BP133" s="4" t="str">
        <f t="shared" si="58"/>
        <v>OK</v>
      </c>
      <c r="BQ133" s="56">
        <f t="shared" si="59"/>
        <v>304.99199999999996</v>
      </c>
      <c r="BR133" s="56">
        <f t="shared" si="60"/>
        <v>0.10118678137182341</v>
      </c>
      <c r="BS133" s="23">
        <f t="shared" si="61"/>
        <v>3.3176864105230111E-4</v>
      </c>
      <c r="BT133" s="4" t="str">
        <f t="shared" si="62"/>
        <v>OK</v>
      </c>
      <c r="BU133" s="56">
        <f t="shared" si="63"/>
        <v>7.6400489851690585</v>
      </c>
      <c r="BV133" s="54">
        <f t="shared" si="64"/>
        <v>1.5265687161657514E-2</v>
      </c>
      <c r="BW133" s="4" t="str">
        <f t="shared" si="65"/>
        <v>OK</v>
      </c>
      <c r="BX133" s="54">
        <f t="shared" si="66"/>
        <v>1.0456636633166277E-4</v>
      </c>
      <c r="BY133" s="4" t="str">
        <f t="shared" si="67"/>
        <v>OK</v>
      </c>
      <c r="DJ133" s="7"/>
      <c r="DK133" s="7"/>
      <c r="DL133" s="7"/>
      <c r="DM133" s="7"/>
      <c r="DN133" s="7"/>
      <c r="DO133" s="83"/>
      <c r="DP133" s="7"/>
      <c r="DQ133" s="7"/>
      <c r="DR133" s="7"/>
      <c r="DS133" s="7"/>
      <c r="EA133" s="56"/>
      <c r="EB133" s="56"/>
      <c r="EC133" s="4"/>
      <c r="ED133" s="44"/>
      <c r="EE133" s="4"/>
      <c r="EF133" s="5"/>
      <c r="EG133" s="44"/>
      <c r="EH133" s="4"/>
      <c r="EI133" s="53"/>
      <c r="EJ133" s="53"/>
      <c r="EL133" s="54"/>
      <c r="EM133" s="55"/>
      <c r="EN133" s="56"/>
      <c r="EO133" s="44"/>
      <c r="EP133" s="4"/>
      <c r="EQ133" s="56"/>
      <c r="ER133" s="56"/>
      <c r="ET133" s="4"/>
      <c r="EU133" s="56"/>
      <c r="EW133" s="4"/>
      <c r="EY133" s="4"/>
    </row>
    <row r="134" spans="27:155">
      <c r="AA134" s="29" t="s">
        <v>197</v>
      </c>
      <c r="AB134" s="29" t="s">
        <v>324</v>
      </c>
      <c r="AC134" s="29" t="s">
        <v>320</v>
      </c>
      <c r="AD134" s="30">
        <v>0</v>
      </c>
      <c r="AE134" s="24">
        <v>674</v>
      </c>
      <c r="AF134" s="24">
        <v>350</v>
      </c>
      <c r="AG134" s="24">
        <v>8</v>
      </c>
      <c r="AH134" s="24">
        <v>12</v>
      </c>
      <c r="AI134" s="24">
        <v>650</v>
      </c>
      <c r="AJ134" s="7">
        <f t="shared" si="39"/>
        <v>704</v>
      </c>
      <c r="AK134" s="7">
        <f t="shared" si="40"/>
        <v>350</v>
      </c>
      <c r="AL134" s="7">
        <f t="shared" si="41"/>
        <v>22</v>
      </c>
      <c r="AM134" s="7">
        <f t="shared" si="42"/>
        <v>6</v>
      </c>
      <c r="AN134" s="7">
        <f t="shared" si="43"/>
        <v>24</v>
      </c>
      <c r="AO134" s="83" t="str" cm="1">
        <f t="array" ref="AO134">_xll.Dce_Name_SectI(AE134,AE134,AF134,AG134,AH134,"x","-",$V$14)</f>
        <v>674x350x8x12</v>
      </c>
      <c r="AP134" s="7" t="str">
        <f t="shared" si="44"/>
        <v>704x350x22-6M24</v>
      </c>
      <c r="AQ134" s="7"/>
      <c r="AR134" s="7"/>
      <c r="AS134" s="7"/>
      <c r="AT134" s="29" t="s">
        <v>297</v>
      </c>
      <c r="AU134" s="60">
        <v>-20.379644550634751</v>
      </c>
      <c r="AV134" s="60">
        <v>1.5829351718288365E-16</v>
      </c>
      <c r="AW134" s="25">
        <v>8.6246264049059662E-2</v>
      </c>
      <c r="AX134" s="25">
        <v>0</v>
      </c>
      <c r="AY134" s="25">
        <v>0</v>
      </c>
      <c r="AZ134" s="25">
        <v>0</v>
      </c>
      <c r="BA134" s="56">
        <f t="shared" si="45"/>
        <v>0</v>
      </c>
      <c r="BB134" s="56">
        <f t="shared" si="46"/>
        <v>0</v>
      </c>
      <c r="BC134" s="4">
        <f>HLOOKUP(AN134,Data!$BW$28:$CF$31,4,FALSE)</f>
        <v>353</v>
      </c>
      <c r="BD134" s="44">
        <f t="shared" si="47"/>
        <v>0</v>
      </c>
      <c r="BE134" s="4" t="str">
        <f t="shared" si="48"/>
        <v>OK</v>
      </c>
      <c r="BF134" s="5">
        <f t="shared" si="49"/>
        <v>3572.8</v>
      </c>
      <c r="BG134" s="44">
        <f t="shared" si="50"/>
        <v>5.7041100959009036E-3</v>
      </c>
      <c r="BH134" s="4" t="str">
        <f t="shared" si="51"/>
        <v>OK</v>
      </c>
      <c r="BI134" s="53" t="str">
        <f t="shared" si="52"/>
        <v>Y</v>
      </c>
      <c r="BJ134" s="53">
        <f t="shared" si="53"/>
        <v>215</v>
      </c>
      <c r="BK134" s="38">
        <f t="shared" si="54"/>
        <v>171</v>
      </c>
      <c r="BL134" s="54">
        <f>noisuy1chieu(BK134/BJ134,Data!$BW$39:$CG$39,Data!$BW$40:$CG$40)</f>
        <v>9.6581399440765381E-2</v>
      </c>
      <c r="BM134" s="55">
        <f t="shared" si="55"/>
        <v>3.6925494099022808E-4</v>
      </c>
      <c r="BN134" s="56">
        <f t="shared" si="56"/>
        <v>2.4262466841415744</v>
      </c>
      <c r="BO134" s="44">
        <f t="shared" si="57"/>
        <v>0.11028394018825338</v>
      </c>
      <c r="BP134" s="4" t="str">
        <f t="shared" si="58"/>
        <v>OK</v>
      </c>
      <c r="BQ134" s="56">
        <f t="shared" si="59"/>
        <v>304.99199999999996</v>
      </c>
      <c r="BR134" s="56">
        <f t="shared" si="60"/>
        <v>8.6246264049059662E-2</v>
      </c>
      <c r="BS134" s="23">
        <f t="shared" si="61"/>
        <v>2.8278205346061428E-4</v>
      </c>
      <c r="BT134" s="4" t="str">
        <f t="shared" si="62"/>
        <v>OK</v>
      </c>
      <c r="BU134" s="56">
        <f t="shared" si="63"/>
        <v>10.189822275317375</v>
      </c>
      <c r="BV134" s="54">
        <f t="shared" si="64"/>
        <v>2.0360424310086032E-2</v>
      </c>
      <c r="BW134" s="4" t="str">
        <f t="shared" si="65"/>
        <v>OK</v>
      </c>
      <c r="BX134" s="54">
        <f t="shared" si="66"/>
        <v>8.9126843635354324E-5</v>
      </c>
      <c r="BY134" s="4" t="str">
        <f t="shared" si="67"/>
        <v>OK</v>
      </c>
      <c r="DJ134" s="7"/>
      <c r="DK134" s="7"/>
      <c r="DL134" s="7"/>
      <c r="DM134" s="7"/>
      <c r="DN134" s="7"/>
      <c r="DO134" s="83"/>
      <c r="DP134" s="7"/>
      <c r="DQ134" s="7"/>
      <c r="DR134" s="7"/>
      <c r="DS134" s="7"/>
      <c r="EA134" s="56"/>
      <c r="EB134" s="56"/>
      <c r="EC134" s="4"/>
      <c r="ED134" s="44"/>
      <c r="EE134" s="4"/>
      <c r="EF134" s="5"/>
      <c r="EG134" s="44"/>
      <c r="EH134" s="4"/>
      <c r="EI134" s="53"/>
      <c r="EJ134" s="53"/>
      <c r="EL134" s="54"/>
      <c r="EM134" s="55"/>
      <c r="EN134" s="56"/>
      <c r="EO134" s="44"/>
      <c r="EP134" s="4"/>
      <c r="EQ134" s="56"/>
      <c r="ER134" s="56"/>
      <c r="ET134" s="4"/>
      <c r="EU134" s="56"/>
      <c r="EW134" s="4"/>
      <c r="EY134" s="4"/>
    </row>
    <row r="135" spans="27:155">
      <c r="AA135" s="29" t="s">
        <v>197</v>
      </c>
      <c r="AB135" s="29" t="s">
        <v>324</v>
      </c>
      <c r="AC135" s="29" t="s">
        <v>320</v>
      </c>
      <c r="AD135" s="30">
        <v>0</v>
      </c>
      <c r="AE135" s="24">
        <v>674</v>
      </c>
      <c r="AF135" s="24">
        <v>350</v>
      </c>
      <c r="AG135" s="24">
        <v>8</v>
      </c>
      <c r="AH135" s="24">
        <v>12</v>
      </c>
      <c r="AI135" s="24">
        <v>650</v>
      </c>
      <c r="AJ135" s="7">
        <f t="shared" si="39"/>
        <v>704</v>
      </c>
      <c r="AK135" s="7">
        <f t="shared" si="40"/>
        <v>350</v>
      </c>
      <c r="AL135" s="7">
        <f t="shared" si="41"/>
        <v>22</v>
      </c>
      <c r="AM135" s="7">
        <f t="shared" si="42"/>
        <v>6</v>
      </c>
      <c r="AN135" s="7">
        <f t="shared" si="43"/>
        <v>24</v>
      </c>
      <c r="AO135" s="83" t="str" cm="1">
        <f t="array" ref="AO135">_xll.Dce_Name_SectI(AE135,AE135,AF135,AG135,AH135,"x","-",$V$14)</f>
        <v>674x350x8x12</v>
      </c>
      <c r="AP135" s="7" t="str">
        <f t="shared" si="44"/>
        <v>704x350x22-6M24</v>
      </c>
      <c r="AQ135" s="7"/>
      <c r="AR135" s="7"/>
      <c r="AS135" s="7"/>
      <c r="AT135" s="29" t="s">
        <v>298</v>
      </c>
      <c r="AU135" s="60">
        <v>-74.000395435095854</v>
      </c>
      <c r="AV135" s="60">
        <v>2.0816681711721685E-16</v>
      </c>
      <c r="AW135" s="25">
        <v>6.6340439261043896E-2</v>
      </c>
      <c r="AX135" s="25">
        <v>0</v>
      </c>
      <c r="AY135" s="25">
        <v>0</v>
      </c>
      <c r="AZ135" s="25">
        <v>0</v>
      </c>
      <c r="BA135" s="56">
        <f t="shared" si="45"/>
        <v>0</v>
      </c>
      <c r="BB135" s="56">
        <f t="shared" si="46"/>
        <v>0</v>
      </c>
      <c r="BC135" s="4">
        <f>HLOOKUP(AN135,Data!$BW$28:$CF$31,4,FALSE)</f>
        <v>353</v>
      </c>
      <c r="BD135" s="44">
        <f t="shared" si="47"/>
        <v>0</v>
      </c>
      <c r="BE135" s="4" t="str">
        <f t="shared" si="48"/>
        <v>OK</v>
      </c>
      <c r="BF135" s="5">
        <f t="shared" si="49"/>
        <v>3572.8</v>
      </c>
      <c r="BG135" s="44">
        <f t="shared" si="50"/>
        <v>2.0712157253441516E-2</v>
      </c>
      <c r="BH135" s="4" t="str">
        <f t="shared" si="51"/>
        <v>OK</v>
      </c>
      <c r="BI135" s="53" t="str">
        <f t="shared" si="52"/>
        <v>Y</v>
      </c>
      <c r="BJ135" s="53">
        <f t="shared" si="53"/>
        <v>215</v>
      </c>
      <c r="BK135" s="38">
        <f t="shared" si="54"/>
        <v>171</v>
      </c>
      <c r="BL135" s="54">
        <f>noisuy1chieu(BK135/BJ135,Data!$BW$39:$CG$39,Data!$BW$40:$CG$40)</f>
        <v>9.6581399440765381E-2</v>
      </c>
      <c r="BM135" s="55">
        <f t="shared" si="55"/>
        <v>1.340799226490375E-3</v>
      </c>
      <c r="BN135" s="56">
        <f t="shared" si="56"/>
        <v>4.6233170054037238</v>
      </c>
      <c r="BO135" s="44">
        <f t="shared" si="57"/>
        <v>0.21015077297289653</v>
      </c>
      <c r="BP135" s="4" t="str">
        <f t="shared" si="58"/>
        <v>OK</v>
      </c>
      <c r="BQ135" s="56">
        <f t="shared" si="59"/>
        <v>304.99199999999996</v>
      </c>
      <c r="BR135" s="56">
        <f t="shared" si="60"/>
        <v>6.6340439261043896E-2</v>
      </c>
      <c r="BS135" s="23">
        <f t="shared" si="61"/>
        <v>2.1751534224190766E-4</v>
      </c>
      <c r="BT135" s="4" t="str">
        <f t="shared" si="62"/>
        <v>OK</v>
      </c>
      <c r="BU135" s="56">
        <f t="shared" si="63"/>
        <v>37.000197717547927</v>
      </c>
      <c r="BV135" s="54">
        <f t="shared" si="64"/>
        <v>7.3930604944028699E-2</v>
      </c>
      <c r="BW135" s="4" t="str">
        <f t="shared" si="65"/>
        <v>OK</v>
      </c>
      <c r="BX135" s="54">
        <f t="shared" si="66"/>
        <v>6.8556174831601262E-5</v>
      </c>
      <c r="BY135" s="4" t="str">
        <f t="shared" si="67"/>
        <v>OK</v>
      </c>
      <c r="DJ135" s="7"/>
      <c r="DK135" s="7"/>
      <c r="DL135" s="7"/>
      <c r="DM135" s="7"/>
      <c r="DN135" s="7"/>
      <c r="DO135" s="83"/>
      <c r="DP135" s="7"/>
      <c r="DQ135" s="7"/>
      <c r="DR135" s="7"/>
      <c r="DS135" s="7"/>
      <c r="EA135" s="56"/>
      <c r="EB135" s="56"/>
      <c r="EC135" s="4"/>
      <c r="ED135" s="44"/>
      <c r="EE135" s="4"/>
      <c r="EF135" s="5"/>
      <c r="EG135" s="44"/>
      <c r="EH135" s="4"/>
      <c r="EI135" s="53"/>
      <c r="EJ135" s="53"/>
      <c r="EL135" s="54"/>
      <c r="EM135" s="55"/>
      <c r="EN135" s="56"/>
      <c r="EO135" s="44"/>
      <c r="EP135" s="4"/>
      <c r="EQ135" s="56"/>
      <c r="ER135" s="56"/>
      <c r="ET135" s="4"/>
      <c r="EU135" s="56"/>
      <c r="EW135" s="4"/>
      <c r="EY135" s="4"/>
    </row>
    <row r="136" spans="27:155">
      <c r="AA136" s="29" t="s">
        <v>197</v>
      </c>
      <c r="AB136" s="29" t="s">
        <v>324</v>
      </c>
      <c r="AC136" s="29" t="s">
        <v>320</v>
      </c>
      <c r="AD136" s="30">
        <v>0</v>
      </c>
      <c r="AE136" s="24">
        <v>674</v>
      </c>
      <c r="AF136" s="24">
        <v>350</v>
      </c>
      <c r="AG136" s="24">
        <v>8</v>
      </c>
      <c r="AH136" s="24">
        <v>12</v>
      </c>
      <c r="AI136" s="24">
        <v>650</v>
      </c>
      <c r="AJ136" s="7">
        <f t="shared" si="39"/>
        <v>704</v>
      </c>
      <c r="AK136" s="7">
        <f t="shared" si="40"/>
        <v>350</v>
      </c>
      <c r="AL136" s="7">
        <f t="shared" si="41"/>
        <v>22</v>
      </c>
      <c r="AM136" s="7">
        <f t="shared" si="42"/>
        <v>6</v>
      </c>
      <c r="AN136" s="7">
        <f t="shared" si="43"/>
        <v>24</v>
      </c>
      <c r="AO136" s="83" t="str" cm="1">
        <f t="array" ref="AO136">_xll.Dce_Name_SectI(AE136,AE136,AF136,AG136,AH136,"x","-",$V$14)</f>
        <v>674x350x8x12</v>
      </c>
      <c r="AP136" s="7" t="str">
        <f t="shared" si="44"/>
        <v>704x350x22-6M24</v>
      </c>
      <c r="AQ136" s="7"/>
      <c r="AR136" s="7"/>
      <c r="AS136" s="7"/>
      <c r="AT136" s="29" t="s">
        <v>299</v>
      </c>
      <c r="AU136" s="60">
        <v>-80.180289174318645</v>
      </c>
      <c r="AV136" s="60">
        <v>8.6042284408449632E-16</v>
      </c>
      <c r="AW136" s="25">
        <v>6.4203043803010632E-2</v>
      </c>
      <c r="AX136" s="25">
        <v>0</v>
      </c>
      <c r="AY136" s="25">
        <v>0</v>
      </c>
      <c r="AZ136" s="25">
        <v>0</v>
      </c>
      <c r="BA136" s="56">
        <f t="shared" si="45"/>
        <v>0</v>
      </c>
      <c r="BB136" s="56">
        <f t="shared" si="46"/>
        <v>0</v>
      </c>
      <c r="BC136" s="4">
        <f>HLOOKUP(AN136,Data!$BW$28:$CF$31,4,FALSE)</f>
        <v>353</v>
      </c>
      <c r="BD136" s="44">
        <f t="shared" si="47"/>
        <v>0</v>
      </c>
      <c r="BE136" s="4" t="str">
        <f t="shared" si="48"/>
        <v>OK</v>
      </c>
      <c r="BF136" s="5">
        <f t="shared" si="49"/>
        <v>3572.8</v>
      </c>
      <c r="BG136" s="44">
        <f t="shared" si="50"/>
        <v>2.2441863293304592E-2</v>
      </c>
      <c r="BH136" s="4" t="str">
        <f t="shared" si="51"/>
        <v>OK</v>
      </c>
      <c r="BI136" s="53" t="str">
        <f t="shared" si="52"/>
        <v>Y</v>
      </c>
      <c r="BJ136" s="53">
        <f t="shared" si="53"/>
        <v>215</v>
      </c>
      <c r="BK136" s="38">
        <f t="shared" si="54"/>
        <v>171</v>
      </c>
      <c r="BL136" s="54">
        <f>noisuy1chieu(BK136/BJ136,Data!$BW$39:$CG$39,Data!$BW$40:$CG$40)</f>
        <v>9.6581399440765381E-2</v>
      </c>
      <c r="BM136" s="55">
        <f t="shared" si="55"/>
        <v>1.452771557132988E-3</v>
      </c>
      <c r="BN136" s="56">
        <f t="shared" si="56"/>
        <v>4.8124968855194696</v>
      </c>
      <c r="BO136" s="44">
        <f t="shared" si="57"/>
        <v>0.21874985843270317</v>
      </c>
      <c r="BP136" s="4" t="str">
        <f t="shared" si="58"/>
        <v>OK</v>
      </c>
      <c r="BQ136" s="56">
        <f t="shared" si="59"/>
        <v>304.99199999999996</v>
      </c>
      <c r="BR136" s="56">
        <f t="shared" si="60"/>
        <v>6.4203043803010632E-2</v>
      </c>
      <c r="BS136" s="23">
        <f t="shared" si="61"/>
        <v>2.1050730446375854E-4</v>
      </c>
      <c r="BT136" s="4" t="str">
        <f t="shared" si="62"/>
        <v>OK</v>
      </c>
      <c r="BU136" s="56">
        <f t="shared" si="63"/>
        <v>40.090144587159322</v>
      </c>
      <c r="BV136" s="54">
        <f t="shared" si="64"/>
        <v>8.0104670365493638E-2</v>
      </c>
      <c r="BW136" s="4" t="str">
        <f t="shared" si="65"/>
        <v>OK</v>
      </c>
      <c r="BX136" s="54">
        <f t="shared" si="66"/>
        <v>6.634739149616675E-5</v>
      </c>
      <c r="BY136" s="4" t="str">
        <f t="shared" si="67"/>
        <v>OK</v>
      </c>
      <c r="DJ136" s="7"/>
      <c r="DK136" s="7"/>
      <c r="DL136" s="7"/>
      <c r="DM136" s="7"/>
      <c r="DN136" s="7"/>
      <c r="DO136" s="83"/>
      <c r="DP136" s="7"/>
      <c r="DQ136" s="7"/>
      <c r="DR136" s="7"/>
      <c r="DS136" s="7"/>
      <c r="EA136" s="56"/>
      <c r="EB136" s="56"/>
      <c r="EC136" s="4"/>
      <c r="ED136" s="44"/>
      <c r="EE136" s="4"/>
      <c r="EF136" s="5"/>
      <c r="EG136" s="44"/>
      <c r="EH136" s="4"/>
      <c r="EI136" s="53"/>
      <c r="EJ136" s="53"/>
      <c r="EL136" s="54"/>
      <c r="EM136" s="55"/>
      <c r="EN136" s="56"/>
      <c r="EO136" s="44"/>
      <c r="EP136" s="4"/>
      <c r="EQ136" s="56"/>
      <c r="ER136" s="56"/>
      <c r="ET136" s="4"/>
      <c r="EU136" s="56"/>
      <c r="EW136" s="4"/>
      <c r="EY136" s="4"/>
    </row>
    <row r="137" spans="27:155">
      <c r="AA137" s="29" t="s">
        <v>197</v>
      </c>
      <c r="AB137" s="29" t="s">
        <v>324</v>
      </c>
      <c r="AC137" s="29" t="s">
        <v>320</v>
      </c>
      <c r="AD137" s="30">
        <v>0</v>
      </c>
      <c r="AE137" s="24">
        <v>674</v>
      </c>
      <c r="AF137" s="24">
        <v>350</v>
      </c>
      <c r="AG137" s="24">
        <v>8</v>
      </c>
      <c r="AH137" s="24">
        <v>12</v>
      </c>
      <c r="AI137" s="24">
        <v>650</v>
      </c>
      <c r="AJ137" s="7">
        <f t="shared" si="39"/>
        <v>704</v>
      </c>
      <c r="AK137" s="7">
        <f t="shared" si="40"/>
        <v>350</v>
      </c>
      <c r="AL137" s="7">
        <f t="shared" si="41"/>
        <v>22</v>
      </c>
      <c r="AM137" s="7">
        <f t="shared" si="42"/>
        <v>6</v>
      </c>
      <c r="AN137" s="7">
        <f t="shared" si="43"/>
        <v>24</v>
      </c>
      <c r="AO137" s="83" t="str" cm="1">
        <f t="array" ref="AO137">_xll.Dce_Name_SectI(AE137,AE137,AF137,AG137,AH137,"x","-",$V$14)</f>
        <v>674x350x8x12</v>
      </c>
      <c r="AP137" s="7" t="str">
        <f t="shared" si="44"/>
        <v>704x350x22-6M24</v>
      </c>
      <c r="AQ137" s="7"/>
      <c r="AR137" s="7"/>
      <c r="AS137" s="7"/>
      <c r="AT137" s="29" t="s">
        <v>300</v>
      </c>
      <c r="AU137" s="60">
        <v>-52.243687691739034</v>
      </c>
      <c r="AV137" s="60">
        <v>20.748350495049522</v>
      </c>
      <c r="AW137" s="25">
        <v>3.3326687848420399E-3</v>
      </c>
      <c r="AX137" s="25">
        <v>0</v>
      </c>
      <c r="AY137" s="25">
        <v>0</v>
      </c>
      <c r="AZ137" s="25">
        <v>0</v>
      </c>
      <c r="BA137" s="56">
        <f t="shared" si="45"/>
        <v>0</v>
      </c>
      <c r="BB137" s="56">
        <f t="shared" si="46"/>
        <v>0</v>
      </c>
      <c r="BC137" s="4">
        <f>HLOOKUP(AN137,Data!$BW$28:$CF$31,4,FALSE)</f>
        <v>353</v>
      </c>
      <c r="BD137" s="44">
        <f t="shared" si="47"/>
        <v>0</v>
      </c>
      <c r="BE137" s="4" t="str">
        <f t="shared" si="48"/>
        <v>OK</v>
      </c>
      <c r="BF137" s="5">
        <f t="shared" si="49"/>
        <v>3572.8</v>
      </c>
      <c r="BG137" s="44">
        <f t="shared" si="50"/>
        <v>1.4622617468578994E-2</v>
      </c>
      <c r="BH137" s="4" t="str">
        <f t="shared" si="51"/>
        <v>OK</v>
      </c>
      <c r="BI137" s="53" t="str">
        <f t="shared" si="52"/>
        <v>Y</v>
      </c>
      <c r="BJ137" s="53">
        <f t="shared" si="53"/>
        <v>215</v>
      </c>
      <c r="BK137" s="38">
        <f t="shared" si="54"/>
        <v>171</v>
      </c>
      <c r="BL137" s="54">
        <f>noisuy1chieu(BK137/BJ137,Data!$BW$39:$CG$39,Data!$BW$40:$CG$40)</f>
        <v>9.6581399440765381E-2</v>
      </c>
      <c r="BM137" s="55">
        <f t="shared" si="55"/>
        <v>9.4659353688895205E-4</v>
      </c>
      <c r="BN137" s="56">
        <f t="shared" si="56"/>
        <v>3.8846649279670826</v>
      </c>
      <c r="BO137" s="44">
        <f t="shared" si="57"/>
        <v>0.17657567854395831</v>
      </c>
      <c r="BP137" s="4" t="str">
        <f t="shared" si="58"/>
        <v>OK</v>
      </c>
      <c r="BQ137" s="56">
        <f t="shared" si="59"/>
        <v>304.99199999999996</v>
      </c>
      <c r="BR137" s="56">
        <f t="shared" si="60"/>
        <v>20.748350762701669</v>
      </c>
      <c r="BS137" s="23">
        <f t="shared" si="61"/>
        <v>6.8029163921354233E-2</v>
      </c>
      <c r="BT137" s="4" t="str">
        <f t="shared" si="62"/>
        <v>OK</v>
      </c>
      <c r="BU137" s="56">
        <f t="shared" si="63"/>
        <v>26.121843845869517</v>
      </c>
      <c r="BV137" s="54">
        <f t="shared" si="64"/>
        <v>5.2194416162881278E-2</v>
      </c>
      <c r="BW137" s="4" t="str">
        <f t="shared" si="65"/>
        <v>OK</v>
      </c>
      <c r="BX137" s="54">
        <f t="shared" si="66"/>
        <v>2.144133470021254E-2</v>
      </c>
      <c r="BY137" s="4" t="str">
        <f t="shared" si="67"/>
        <v>OK</v>
      </c>
      <c r="DJ137" s="7"/>
      <c r="DK137" s="7"/>
      <c r="DL137" s="7"/>
      <c r="DM137" s="7"/>
      <c r="DN137" s="7"/>
      <c r="DO137" s="83"/>
      <c r="DP137" s="7"/>
      <c r="DQ137" s="7"/>
      <c r="DR137" s="7"/>
      <c r="DS137" s="7"/>
      <c r="EA137" s="56"/>
      <c r="EB137" s="56"/>
      <c r="EC137" s="4"/>
      <c r="ED137" s="44"/>
      <c r="EE137" s="4"/>
      <c r="EF137" s="5"/>
      <c r="EG137" s="44"/>
      <c r="EH137" s="4"/>
      <c r="EI137" s="53"/>
      <c r="EJ137" s="53"/>
      <c r="EL137" s="54"/>
      <c r="EM137" s="55"/>
      <c r="EN137" s="56"/>
      <c r="EO137" s="44"/>
      <c r="EP137" s="4"/>
      <c r="EQ137" s="56"/>
      <c r="ER137" s="56"/>
      <c r="ET137" s="4"/>
      <c r="EU137" s="56"/>
      <c r="EW137" s="4"/>
      <c r="EY137" s="4"/>
    </row>
    <row r="138" spans="27:155">
      <c r="AA138" s="29" t="s">
        <v>197</v>
      </c>
      <c r="AB138" s="29" t="s">
        <v>324</v>
      </c>
      <c r="AC138" s="29" t="s">
        <v>320</v>
      </c>
      <c r="AD138" s="30">
        <v>0</v>
      </c>
      <c r="AE138" s="24">
        <v>674</v>
      </c>
      <c r="AF138" s="24">
        <v>350</v>
      </c>
      <c r="AG138" s="24">
        <v>8</v>
      </c>
      <c r="AH138" s="24">
        <v>12</v>
      </c>
      <c r="AI138" s="24">
        <v>650</v>
      </c>
      <c r="AJ138" s="7">
        <f t="shared" si="39"/>
        <v>704</v>
      </c>
      <c r="AK138" s="7">
        <f t="shared" si="40"/>
        <v>350</v>
      </c>
      <c r="AL138" s="7">
        <f t="shared" si="41"/>
        <v>22</v>
      </c>
      <c r="AM138" s="7">
        <f t="shared" si="42"/>
        <v>6</v>
      </c>
      <c r="AN138" s="7">
        <f t="shared" si="43"/>
        <v>24</v>
      </c>
      <c r="AO138" s="83" t="str" cm="1">
        <f t="array" ref="AO138">_xll.Dce_Name_SectI(AE138,AE138,AF138,AG138,AH138,"x","-",$V$14)</f>
        <v>674x350x8x12</v>
      </c>
      <c r="AP138" s="7" t="str">
        <f t="shared" si="44"/>
        <v>704x350x22-6M24</v>
      </c>
      <c r="AQ138" s="7"/>
      <c r="AR138" s="7"/>
      <c r="AS138" s="7"/>
      <c r="AT138" s="29" t="s">
        <v>301</v>
      </c>
      <c r="AU138" s="60">
        <v>-61.385135302012237</v>
      </c>
      <c r="AV138" s="60">
        <v>54.560477227722849</v>
      </c>
      <c r="AW138" s="25">
        <v>7.7387019565084408E-3</v>
      </c>
      <c r="AX138" s="25">
        <v>0</v>
      </c>
      <c r="AY138" s="25">
        <v>0</v>
      </c>
      <c r="AZ138" s="25">
        <v>0</v>
      </c>
      <c r="BA138" s="56">
        <f t="shared" si="45"/>
        <v>0</v>
      </c>
      <c r="BB138" s="56">
        <f t="shared" si="46"/>
        <v>0</v>
      </c>
      <c r="BC138" s="4">
        <f>HLOOKUP(AN138,Data!$BW$28:$CF$31,4,FALSE)</f>
        <v>353</v>
      </c>
      <c r="BD138" s="44">
        <f t="shared" si="47"/>
        <v>0</v>
      </c>
      <c r="BE138" s="4" t="str">
        <f t="shared" si="48"/>
        <v>OK</v>
      </c>
      <c r="BF138" s="5">
        <f t="shared" si="49"/>
        <v>3572.8</v>
      </c>
      <c r="BG138" s="44">
        <f t="shared" si="50"/>
        <v>1.718124028829272E-2</v>
      </c>
      <c r="BH138" s="4" t="str">
        <f t="shared" si="51"/>
        <v>OK</v>
      </c>
      <c r="BI138" s="53" t="str">
        <f t="shared" si="52"/>
        <v>Y</v>
      </c>
      <c r="BJ138" s="53">
        <f t="shared" si="53"/>
        <v>215</v>
      </c>
      <c r="BK138" s="38">
        <f t="shared" si="54"/>
        <v>171</v>
      </c>
      <c r="BL138" s="54">
        <f>noisuy1chieu(BK138/BJ138,Data!$BW$39:$CG$39,Data!$BW$40:$CG$40)</f>
        <v>9.6581399440765381E-2</v>
      </c>
      <c r="BM138" s="55">
        <f t="shared" si="55"/>
        <v>1.1122257042955007E-3</v>
      </c>
      <c r="BN138" s="56">
        <f t="shared" si="56"/>
        <v>4.2108353584894633</v>
      </c>
      <c r="BO138" s="44">
        <f t="shared" si="57"/>
        <v>0.19140160720406652</v>
      </c>
      <c r="BP138" s="4" t="str">
        <f t="shared" si="58"/>
        <v>OK</v>
      </c>
      <c r="BQ138" s="56">
        <f t="shared" si="59"/>
        <v>304.99199999999996</v>
      </c>
      <c r="BR138" s="56">
        <f t="shared" si="60"/>
        <v>54.560477776540516</v>
      </c>
      <c r="BS138" s="23">
        <f t="shared" si="61"/>
        <v>0.17889150461828679</v>
      </c>
      <c r="BT138" s="4" t="str">
        <f t="shared" si="62"/>
        <v>OK</v>
      </c>
      <c r="BU138" s="56">
        <f t="shared" si="63"/>
        <v>30.692567651006119</v>
      </c>
      <c r="BV138" s="54">
        <f t="shared" si="64"/>
        <v>6.1327242385200618E-2</v>
      </c>
      <c r="BW138" s="4" t="str">
        <f t="shared" si="65"/>
        <v>OK</v>
      </c>
      <c r="BX138" s="54">
        <f t="shared" si="66"/>
        <v>5.6382768866299317E-2</v>
      </c>
      <c r="BY138" s="4" t="str">
        <f t="shared" si="67"/>
        <v>OK</v>
      </c>
      <c r="DJ138" s="7"/>
      <c r="DK138" s="7"/>
      <c r="DL138" s="7"/>
      <c r="DM138" s="7"/>
      <c r="DN138" s="7"/>
      <c r="DO138" s="83"/>
      <c r="DP138" s="7"/>
      <c r="DQ138" s="7"/>
      <c r="DR138" s="7"/>
      <c r="DS138" s="7"/>
      <c r="EA138" s="56"/>
      <c r="EB138" s="56"/>
      <c r="EC138" s="4"/>
      <c r="ED138" s="44"/>
      <c r="EE138" s="4"/>
      <c r="EF138" s="5"/>
      <c r="EG138" s="44"/>
      <c r="EH138" s="4"/>
      <c r="EI138" s="53"/>
      <c r="EJ138" s="53"/>
      <c r="EL138" s="54"/>
      <c r="EM138" s="55"/>
      <c r="EN138" s="56"/>
      <c r="EO138" s="44"/>
      <c r="EP138" s="4"/>
      <c r="EQ138" s="56"/>
      <c r="ER138" s="56"/>
      <c r="ET138" s="4"/>
      <c r="EU138" s="56"/>
      <c r="EW138" s="4"/>
      <c r="EY138" s="4"/>
    </row>
    <row r="139" spans="27:155">
      <c r="AA139" s="29" t="s">
        <v>197</v>
      </c>
      <c r="AB139" s="29" t="s">
        <v>324</v>
      </c>
      <c r="AC139" s="29" t="s">
        <v>320</v>
      </c>
      <c r="AD139" s="30">
        <v>0</v>
      </c>
      <c r="AE139" s="24">
        <v>674</v>
      </c>
      <c r="AF139" s="24">
        <v>350</v>
      </c>
      <c r="AG139" s="24">
        <v>8</v>
      </c>
      <c r="AH139" s="24">
        <v>12</v>
      </c>
      <c r="AI139" s="24">
        <v>650</v>
      </c>
      <c r="AJ139" s="7">
        <f t="shared" si="39"/>
        <v>704</v>
      </c>
      <c r="AK139" s="7">
        <f t="shared" si="40"/>
        <v>350</v>
      </c>
      <c r="AL139" s="7">
        <f t="shared" si="41"/>
        <v>22</v>
      </c>
      <c r="AM139" s="7">
        <f t="shared" si="42"/>
        <v>6</v>
      </c>
      <c r="AN139" s="7">
        <f t="shared" si="43"/>
        <v>24</v>
      </c>
      <c r="AO139" s="83" t="str" cm="1">
        <f t="array" ref="AO139">_xll.Dce_Name_SectI(AE139,AE139,AF139,AG139,AH139,"x","-",$V$14)</f>
        <v>674x350x8x12</v>
      </c>
      <c r="AP139" s="7" t="str">
        <f t="shared" si="44"/>
        <v>704x350x22-6M24</v>
      </c>
      <c r="AQ139" s="7"/>
      <c r="AR139" s="7"/>
      <c r="AS139" s="7"/>
      <c r="AT139" s="29" t="s">
        <v>302</v>
      </c>
      <c r="AU139" s="60">
        <v>13.012015590262092</v>
      </c>
      <c r="AV139" s="60">
        <v>43.802073267326783</v>
      </c>
      <c r="AW139" s="25">
        <v>7.1258008487170038E-2</v>
      </c>
      <c r="AX139" s="25">
        <v>0</v>
      </c>
      <c r="AY139" s="25">
        <v>0</v>
      </c>
      <c r="AZ139" s="25">
        <v>0</v>
      </c>
      <c r="BA139" s="56">
        <f t="shared" si="45"/>
        <v>2.1686692650436821</v>
      </c>
      <c r="BB139" s="56">
        <f t="shared" si="46"/>
        <v>9.4879280345661119</v>
      </c>
      <c r="BC139" s="4">
        <f>HLOOKUP(AN139,Data!$BW$28:$CF$31,4,FALSE)</f>
        <v>353</v>
      </c>
      <c r="BD139" s="44">
        <f t="shared" si="47"/>
        <v>2.6877983100753858E-2</v>
      </c>
      <c r="BE139" s="4" t="str">
        <f t="shared" si="48"/>
        <v>OK</v>
      </c>
      <c r="BF139" s="5">
        <f t="shared" si="49"/>
        <v>3572.8</v>
      </c>
      <c r="BG139" s="44">
        <f t="shared" si="50"/>
        <v>0</v>
      </c>
      <c r="BH139" s="4" t="str">
        <f t="shared" si="51"/>
        <v>OK</v>
      </c>
      <c r="BI139" s="53" t="str">
        <f t="shared" si="52"/>
        <v>Y</v>
      </c>
      <c r="BJ139" s="53">
        <f t="shared" si="53"/>
        <v>215</v>
      </c>
      <c r="BK139" s="38">
        <f t="shared" si="54"/>
        <v>171</v>
      </c>
      <c r="BL139" s="54">
        <f>noisuy1chieu(BK139/BJ139,Data!$BW$39:$CG$39,Data!$BW$40:$CG$40)</f>
        <v>9.6581399440765381E-2</v>
      </c>
      <c r="BM139" s="55">
        <f t="shared" si="55"/>
        <v>0</v>
      </c>
      <c r="BN139" s="56">
        <f t="shared" si="56"/>
        <v>0</v>
      </c>
      <c r="BO139" s="44">
        <f t="shared" si="57"/>
        <v>0</v>
      </c>
      <c r="BP139" s="4" t="str">
        <f t="shared" si="58"/>
        <v>OK</v>
      </c>
      <c r="BQ139" s="56">
        <f t="shared" si="59"/>
        <v>304.99199999999996</v>
      </c>
      <c r="BR139" s="56">
        <f t="shared" si="60"/>
        <v>43.802131229199766</v>
      </c>
      <c r="BS139" s="23">
        <f t="shared" si="61"/>
        <v>0.1436173120252327</v>
      </c>
      <c r="BT139" s="4" t="str">
        <f t="shared" si="62"/>
        <v>OK</v>
      </c>
      <c r="BU139" s="56">
        <f t="shared" si="63"/>
        <v>6.5060077951310458</v>
      </c>
      <c r="BV139" s="54">
        <f t="shared" si="64"/>
        <v>1.2999743832084605E-2</v>
      </c>
      <c r="BW139" s="4" t="str">
        <f t="shared" si="65"/>
        <v>OK</v>
      </c>
      <c r="BX139" s="54">
        <f t="shared" si="66"/>
        <v>4.5265099236524234E-2</v>
      </c>
      <c r="BY139" s="4" t="str">
        <f t="shared" si="67"/>
        <v>OK</v>
      </c>
      <c r="DJ139" s="7"/>
      <c r="DK139" s="7"/>
      <c r="DL139" s="7"/>
      <c r="DM139" s="7"/>
      <c r="DN139" s="7"/>
      <c r="DO139" s="83"/>
      <c r="DP139" s="7"/>
      <c r="DQ139" s="7"/>
      <c r="DR139" s="7"/>
      <c r="DS139" s="7"/>
      <c r="EA139" s="56"/>
      <c r="EB139" s="56"/>
      <c r="EC139" s="4"/>
      <c r="ED139" s="44"/>
      <c r="EE139" s="4"/>
      <c r="EF139" s="5"/>
      <c r="EG139" s="44"/>
      <c r="EH139" s="4"/>
      <c r="EI139" s="53"/>
      <c r="EJ139" s="53"/>
      <c r="EL139" s="54"/>
      <c r="EM139" s="55"/>
      <c r="EN139" s="56"/>
      <c r="EO139" s="44"/>
      <c r="EP139" s="4"/>
      <c r="EQ139" s="56"/>
      <c r="ER139" s="56"/>
      <c r="ET139" s="4"/>
      <c r="EU139" s="56"/>
      <c r="EW139" s="4"/>
      <c r="EY139" s="4"/>
    </row>
    <row r="140" spans="27:155">
      <c r="AA140" s="29" t="s">
        <v>197</v>
      </c>
      <c r="AB140" s="29" t="s">
        <v>324</v>
      </c>
      <c r="AC140" s="29" t="s">
        <v>320</v>
      </c>
      <c r="AD140" s="30">
        <v>0</v>
      </c>
      <c r="AE140" s="24">
        <v>674</v>
      </c>
      <c r="AF140" s="24">
        <v>350</v>
      </c>
      <c r="AG140" s="24">
        <v>8</v>
      </c>
      <c r="AH140" s="24">
        <v>12</v>
      </c>
      <c r="AI140" s="24">
        <v>650</v>
      </c>
      <c r="AJ140" s="7">
        <f t="shared" si="39"/>
        <v>704</v>
      </c>
      <c r="AK140" s="7">
        <f t="shared" si="40"/>
        <v>350</v>
      </c>
      <c r="AL140" s="7">
        <f t="shared" si="41"/>
        <v>22</v>
      </c>
      <c r="AM140" s="7">
        <f t="shared" si="42"/>
        <v>6</v>
      </c>
      <c r="AN140" s="7">
        <f t="shared" si="43"/>
        <v>24</v>
      </c>
      <c r="AO140" s="83" t="str" cm="1">
        <f t="array" ref="AO140">_xll.Dce_Name_SectI(AE140,AE140,AF140,AG140,AH140,"x","-",$V$14)</f>
        <v>674x350x8x12</v>
      </c>
      <c r="AP140" s="7" t="str">
        <f t="shared" si="44"/>
        <v>704x350x22-6M24</v>
      </c>
      <c r="AQ140" s="7"/>
      <c r="AR140" s="7"/>
      <c r="AS140" s="7"/>
      <c r="AT140" s="29" t="s">
        <v>303</v>
      </c>
      <c r="AU140" s="60">
        <v>3.8710293021834157</v>
      </c>
      <c r="AV140" s="60">
        <v>9.9899465346534733</v>
      </c>
      <c r="AW140" s="25">
        <v>4.1952330764668262E-2</v>
      </c>
      <c r="AX140" s="25">
        <v>0</v>
      </c>
      <c r="AY140" s="25">
        <v>0</v>
      </c>
      <c r="AZ140" s="25">
        <v>0</v>
      </c>
      <c r="BA140" s="56">
        <f t="shared" si="45"/>
        <v>0.64517155036390261</v>
      </c>
      <c r="BB140" s="56">
        <f t="shared" si="46"/>
        <v>2.822625532842074</v>
      </c>
      <c r="BC140" s="4">
        <f>HLOOKUP(AN140,Data!$BW$28:$CF$31,4,FALSE)</f>
        <v>353</v>
      </c>
      <c r="BD140" s="44">
        <f t="shared" si="47"/>
        <v>7.9961063253316551E-3</v>
      </c>
      <c r="BE140" s="4" t="str">
        <f t="shared" si="48"/>
        <v>OK</v>
      </c>
      <c r="BF140" s="5">
        <f t="shared" si="49"/>
        <v>3572.8</v>
      </c>
      <c r="BG140" s="44">
        <f t="shared" si="50"/>
        <v>0</v>
      </c>
      <c r="BH140" s="4" t="str">
        <f t="shared" si="51"/>
        <v>OK</v>
      </c>
      <c r="BI140" s="53" t="str">
        <f t="shared" si="52"/>
        <v>Y</v>
      </c>
      <c r="BJ140" s="53">
        <f t="shared" si="53"/>
        <v>215</v>
      </c>
      <c r="BK140" s="38">
        <f t="shared" si="54"/>
        <v>171</v>
      </c>
      <c r="BL140" s="54">
        <f>noisuy1chieu(BK140/BJ140,Data!$BW$39:$CG$39,Data!$BW$40:$CG$40)</f>
        <v>9.6581399440765381E-2</v>
      </c>
      <c r="BM140" s="55">
        <f t="shared" si="55"/>
        <v>0</v>
      </c>
      <c r="BN140" s="56">
        <f t="shared" si="56"/>
        <v>0</v>
      </c>
      <c r="BO140" s="44">
        <f t="shared" si="57"/>
        <v>0</v>
      </c>
      <c r="BP140" s="4" t="str">
        <f t="shared" si="58"/>
        <v>OK</v>
      </c>
      <c r="BQ140" s="56">
        <f t="shared" si="59"/>
        <v>304.99199999999996</v>
      </c>
      <c r="BR140" s="56">
        <f t="shared" si="60"/>
        <v>9.990034622727368</v>
      </c>
      <c r="BS140" s="23">
        <f t="shared" si="61"/>
        <v>3.2755071027198643E-2</v>
      </c>
      <c r="BT140" s="4" t="str">
        <f t="shared" si="62"/>
        <v>OK</v>
      </c>
      <c r="BU140" s="56">
        <f t="shared" si="63"/>
        <v>1.9355146510917078</v>
      </c>
      <c r="BV140" s="54">
        <f t="shared" si="64"/>
        <v>3.8673784968823594E-3</v>
      </c>
      <c r="BW140" s="4" t="str">
        <f t="shared" si="65"/>
        <v>OK</v>
      </c>
      <c r="BX140" s="54">
        <f t="shared" si="66"/>
        <v>1.0323696493393859E-2</v>
      </c>
      <c r="BY140" s="4" t="str">
        <f t="shared" si="67"/>
        <v>OK</v>
      </c>
      <c r="DJ140" s="7"/>
      <c r="DK140" s="7"/>
      <c r="DL140" s="7"/>
      <c r="DM140" s="7"/>
      <c r="DN140" s="7"/>
      <c r="DO140" s="83"/>
      <c r="DP140" s="7"/>
      <c r="DQ140" s="7"/>
      <c r="DR140" s="7"/>
      <c r="DS140" s="7"/>
      <c r="EA140" s="56"/>
      <c r="EB140" s="56"/>
      <c r="EC140" s="4"/>
      <c r="ED140" s="44"/>
      <c r="EE140" s="4"/>
      <c r="EF140" s="5"/>
      <c r="EG140" s="44"/>
      <c r="EH140" s="4"/>
      <c r="EI140" s="53"/>
      <c r="EJ140" s="53"/>
      <c r="EL140" s="54"/>
      <c r="EM140" s="55"/>
      <c r="EN140" s="56"/>
      <c r="EO140" s="44"/>
      <c r="EP140" s="4"/>
      <c r="EQ140" s="56"/>
      <c r="ER140" s="56"/>
      <c r="ET140" s="4"/>
      <c r="EU140" s="56"/>
      <c r="EW140" s="4"/>
      <c r="EY140" s="4"/>
    </row>
    <row r="141" spans="27:155">
      <c r="AA141" s="29" t="s">
        <v>197</v>
      </c>
      <c r="AB141" s="29" t="s">
        <v>324</v>
      </c>
      <c r="AC141" s="29" t="s">
        <v>320</v>
      </c>
      <c r="AD141" s="30">
        <v>0</v>
      </c>
      <c r="AE141" s="24">
        <v>674</v>
      </c>
      <c r="AF141" s="24">
        <v>350</v>
      </c>
      <c r="AG141" s="24">
        <v>8</v>
      </c>
      <c r="AH141" s="24">
        <v>12</v>
      </c>
      <c r="AI141" s="24">
        <v>650</v>
      </c>
      <c r="AJ141" s="7">
        <f t="shared" si="39"/>
        <v>704</v>
      </c>
      <c r="AK141" s="7">
        <f t="shared" si="40"/>
        <v>350</v>
      </c>
      <c r="AL141" s="7">
        <f t="shared" si="41"/>
        <v>22</v>
      </c>
      <c r="AM141" s="7">
        <f t="shared" si="42"/>
        <v>6</v>
      </c>
      <c r="AN141" s="7">
        <f t="shared" si="43"/>
        <v>24</v>
      </c>
      <c r="AO141" s="83" t="str" cm="1">
        <f t="array" ref="AO141">_xll.Dce_Name_SectI(AE141,AE141,AF141,AG141,AH141,"x","-",$V$14)</f>
        <v>674x350x8x12</v>
      </c>
      <c r="AP141" s="7" t="str">
        <f t="shared" si="44"/>
        <v>704x350x22-6M24</v>
      </c>
      <c r="AQ141" s="7"/>
      <c r="AR141" s="7"/>
      <c r="AS141" s="7"/>
      <c r="AT141" s="29" t="s">
        <v>304</v>
      </c>
      <c r="AU141" s="60">
        <v>23.590719814180371</v>
      </c>
      <c r="AV141" s="60">
        <v>2.5413698923060224E-16</v>
      </c>
      <c r="AW141" s="25">
        <v>0.21775566644323796</v>
      </c>
      <c r="AX141" s="25">
        <v>0</v>
      </c>
      <c r="AY141" s="25">
        <v>0</v>
      </c>
      <c r="AZ141" s="25">
        <v>0</v>
      </c>
      <c r="BA141" s="56">
        <f t="shared" si="45"/>
        <v>3.9317866356967284</v>
      </c>
      <c r="BB141" s="56">
        <f t="shared" si="46"/>
        <v>17.201566531173189</v>
      </c>
      <c r="BC141" s="4">
        <f>HLOOKUP(AN141,Data!$BW$28:$CF$31,4,FALSE)</f>
        <v>353</v>
      </c>
      <c r="BD141" s="44">
        <f t="shared" si="47"/>
        <v>4.8729650229952376E-2</v>
      </c>
      <c r="BE141" s="4" t="str">
        <f t="shared" si="48"/>
        <v>OK</v>
      </c>
      <c r="BF141" s="5">
        <f t="shared" si="49"/>
        <v>3572.8</v>
      </c>
      <c r="BG141" s="44">
        <f t="shared" si="50"/>
        <v>0</v>
      </c>
      <c r="BH141" s="4" t="str">
        <f t="shared" si="51"/>
        <v>OK</v>
      </c>
      <c r="BI141" s="53" t="str">
        <f t="shared" si="52"/>
        <v>Y</v>
      </c>
      <c r="BJ141" s="53">
        <f t="shared" si="53"/>
        <v>215</v>
      </c>
      <c r="BK141" s="38">
        <f t="shared" si="54"/>
        <v>171</v>
      </c>
      <c r="BL141" s="54">
        <f>noisuy1chieu(BK141/BJ141,Data!$BW$39:$CG$39,Data!$BW$40:$CG$40)</f>
        <v>9.6581399440765381E-2</v>
      </c>
      <c r="BM141" s="55">
        <f t="shared" si="55"/>
        <v>0</v>
      </c>
      <c r="BN141" s="56">
        <f t="shared" si="56"/>
        <v>0</v>
      </c>
      <c r="BO141" s="44">
        <f t="shared" si="57"/>
        <v>0</v>
      </c>
      <c r="BP141" s="4" t="str">
        <f t="shared" si="58"/>
        <v>OK</v>
      </c>
      <c r="BQ141" s="56">
        <f t="shared" si="59"/>
        <v>304.99199999999996</v>
      </c>
      <c r="BR141" s="56">
        <f t="shared" si="60"/>
        <v>23.590719814180371</v>
      </c>
      <c r="BS141" s="23">
        <f t="shared" si="61"/>
        <v>7.7348651158654566E-2</v>
      </c>
      <c r="BT141" s="4" t="str">
        <f t="shared" si="62"/>
        <v>OK</v>
      </c>
      <c r="BU141" s="56">
        <f t="shared" si="63"/>
        <v>11.795359907090186</v>
      </c>
      <c r="BV141" s="54">
        <f t="shared" si="64"/>
        <v>2.356847117738892E-2</v>
      </c>
      <c r="BW141" s="4" t="str">
        <f t="shared" si="65"/>
        <v>OK</v>
      </c>
      <c r="BX141" s="54">
        <f t="shared" si="66"/>
        <v>2.2502859048780381E-4</v>
      </c>
      <c r="BY141" s="4" t="str">
        <f t="shared" si="67"/>
        <v>OK</v>
      </c>
      <c r="DJ141" s="7"/>
      <c r="DK141" s="7"/>
      <c r="DL141" s="7"/>
      <c r="DM141" s="7"/>
      <c r="DN141" s="7"/>
      <c r="DO141" s="83"/>
      <c r="DP141" s="7"/>
      <c r="DQ141" s="7"/>
      <c r="DR141" s="7"/>
      <c r="DS141" s="7"/>
      <c r="EA141" s="56"/>
      <c r="EB141" s="56"/>
      <c r="EC141" s="4"/>
      <c r="ED141" s="44"/>
      <c r="EE141" s="4"/>
      <c r="EF141" s="5"/>
      <c r="EG141" s="44"/>
      <c r="EH141" s="4"/>
      <c r="EI141" s="53"/>
      <c r="EJ141" s="53"/>
      <c r="EL141" s="54"/>
      <c r="EM141" s="55"/>
      <c r="EN141" s="56"/>
      <c r="EO141" s="44"/>
      <c r="EP141" s="4"/>
      <c r="EQ141" s="56"/>
      <c r="ER141" s="56"/>
      <c r="ET141" s="4"/>
      <c r="EU141" s="56"/>
      <c r="EW141" s="4"/>
      <c r="EY141" s="4"/>
    </row>
    <row r="142" spans="27:155">
      <c r="AA142" s="29" t="s">
        <v>197</v>
      </c>
      <c r="AB142" s="29" t="s">
        <v>324</v>
      </c>
      <c r="AC142" s="29" t="s">
        <v>320</v>
      </c>
      <c r="AD142" s="30">
        <v>0</v>
      </c>
      <c r="AE142" s="24">
        <v>674</v>
      </c>
      <c r="AF142" s="24">
        <v>350</v>
      </c>
      <c r="AG142" s="24">
        <v>8</v>
      </c>
      <c r="AH142" s="24">
        <v>12</v>
      </c>
      <c r="AI142" s="24">
        <v>650</v>
      </c>
      <c r="AJ142" s="7">
        <f t="shared" si="39"/>
        <v>704</v>
      </c>
      <c r="AK142" s="7">
        <f t="shared" si="40"/>
        <v>350</v>
      </c>
      <c r="AL142" s="7">
        <f t="shared" si="41"/>
        <v>22</v>
      </c>
      <c r="AM142" s="7">
        <f t="shared" si="42"/>
        <v>6</v>
      </c>
      <c r="AN142" s="7">
        <f t="shared" si="43"/>
        <v>24</v>
      </c>
      <c r="AO142" s="83" t="str" cm="1">
        <f t="array" ref="AO142">_xll.Dce_Name_SectI(AE142,AE142,AF142,AG142,AH142,"x","-",$V$14)</f>
        <v>674x350x8x12</v>
      </c>
      <c r="AP142" s="7" t="str">
        <f t="shared" si="44"/>
        <v>704x350x22-6M24</v>
      </c>
      <c r="AQ142" s="7"/>
      <c r="AR142" s="7"/>
      <c r="AS142" s="7"/>
      <c r="AT142" s="29" t="s">
        <v>305</v>
      </c>
      <c r="AU142" s="60">
        <v>16.32903168035347</v>
      </c>
      <c r="AV142" s="60">
        <v>2.1098574276567916E-16</v>
      </c>
      <c r="AW142" s="25">
        <v>0.18259717430216363</v>
      </c>
      <c r="AX142" s="25">
        <v>0</v>
      </c>
      <c r="AY142" s="25">
        <v>0</v>
      </c>
      <c r="AZ142" s="25">
        <v>0</v>
      </c>
      <c r="BA142" s="56">
        <f t="shared" si="45"/>
        <v>2.7215052800589117</v>
      </c>
      <c r="BB142" s="56">
        <f t="shared" si="46"/>
        <v>11.906585600257738</v>
      </c>
      <c r="BC142" s="4">
        <f>HLOOKUP(AN142,Data!$BW$28:$CF$31,4,FALSE)</f>
        <v>353</v>
      </c>
      <c r="BD142" s="44">
        <f t="shared" si="47"/>
        <v>3.3729704250021919E-2</v>
      </c>
      <c r="BE142" s="4" t="str">
        <f t="shared" si="48"/>
        <v>OK</v>
      </c>
      <c r="BF142" s="5">
        <f t="shared" si="49"/>
        <v>3572.8</v>
      </c>
      <c r="BG142" s="44">
        <f t="shared" si="50"/>
        <v>0</v>
      </c>
      <c r="BH142" s="4" t="str">
        <f t="shared" si="51"/>
        <v>OK</v>
      </c>
      <c r="BI142" s="53" t="str">
        <f t="shared" si="52"/>
        <v>Y</v>
      </c>
      <c r="BJ142" s="53">
        <f t="shared" si="53"/>
        <v>215</v>
      </c>
      <c r="BK142" s="38">
        <f t="shared" si="54"/>
        <v>171</v>
      </c>
      <c r="BL142" s="54">
        <f>noisuy1chieu(BK142/BJ142,Data!$BW$39:$CG$39,Data!$BW$40:$CG$40)</f>
        <v>9.6581399440765381E-2</v>
      </c>
      <c r="BM142" s="55">
        <f t="shared" si="55"/>
        <v>0</v>
      </c>
      <c r="BN142" s="56">
        <f t="shared" si="56"/>
        <v>0</v>
      </c>
      <c r="BO142" s="44">
        <f t="shared" si="57"/>
        <v>0</v>
      </c>
      <c r="BP142" s="4" t="str">
        <f t="shared" si="58"/>
        <v>OK</v>
      </c>
      <c r="BQ142" s="56">
        <f t="shared" si="59"/>
        <v>304.99199999999996</v>
      </c>
      <c r="BR142" s="56">
        <f t="shared" si="60"/>
        <v>16.32903168035347</v>
      </c>
      <c r="BS142" s="23">
        <f t="shared" si="61"/>
        <v>5.3539213095272896E-2</v>
      </c>
      <c r="BT142" s="4" t="str">
        <f t="shared" si="62"/>
        <v>OK</v>
      </c>
      <c r="BU142" s="56">
        <f t="shared" si="63"/>
        <v>8.164515840176735</v>
      </c>
      <c r="BV142" s="54">
        <f t="shared" si="64"/>
        <v>1.6313631612111638E-2</v>
      </c>
      <c r="BW142" s="4" t="str">
        <f t="shared" si="65"/>
        <v>OK</v>
      </c>
      <c r="BX142" s="54">
        <f t="shared" si="66"/>
        <v>1.8869582331159439E-4</v>
      </c>
      <c r="BY142" s="4" t="str">
        <f t="shared" si="67"/>
        <v>OK</v>
      </c>
      <c r="DJ142" s="7"/>
      <c r="DK142" s="7"/>
      <c r="DL142" s="7"/>
      <c r="DM142" s="7"/>
      <c r="DN142" s="7"/>
      <c r="DO142" s="83"/>
      <c r="DP142" s="7"/>
      <c r="DQ142" s="7"/>
      <c r="DR142" s="7"/>
      <c r="DS142" s="7"/>
      <c r="EA142" s="56"/>
      <c r="EB142" s="56"/>
      <c r="EC142" s="4"/>
      <c r="ED142" s="44"/>
      <c r="EE142" s="4"/>
      <c r="EF142" s="5"/>
      <c r="EG142" s="44"/>
      <c r="EH142" s="4"/>
      <c r="EI142" s="53"/>
      <c r="EJ142" s="53"/>
      <c r="EL142" s="54"/>
      <c r="EM142" s="55"/>
      <c r="EN142" s="56"/>
      <c r="EO142" s="44"/>
      <c r="EP142" s="4"/>
      <c r="EQ142" s="56"/>
      <c r="ER142" s="56"/>
      <c r="ET142" s="4"/>
      <c r="EU142" s="56"/>
      <c r="EW142" s="4"/>
      <c r="EY142" s="4"/>
    </row>
    <row r="143" spans="27:155">
      <c r="AA143" s="29" t="s">
        <v>197</v>
      </c>
      <c r="AB143" s="29" t="s">
        <v>324</v>
      </c>
      <c r="AC143" s="29" t="s">
        <v>320</v>
      </c>
      <c r="AD143" s="30">
        <v>0</v>
      </c>
      <c r="AE143" s="24">
        <v>674</v>
      </c>
      <c r="AF143" s="24">
        <v>350</v>
      </c>
      <c r="AG143" s="24">
        <v>8</v>
      </c>
      <c r="AH143" s="24">
        <v>12</v>
      </c>
      <c r="AI143" s="24">
        <v>650</v>
      </c>
      <c r="AJ143" s="7">
        <f t="shared" si="39"/>
        <v>704</v>
      </c>
      <c r="AK143" s="7">
        <f t="shared" si="40"/>
        <v>350</v>
      </c>
      <c r="AL143" s="7">
        <f t="shared" si="41"/>
        <v>22</v>
      </c>
      <c r="AM143" s="7">
        <f t="shared" si="42"/>
        <v>6</v>
      </c>
      <c r="AN143" s="7">
        <f t="shared" si="43"/>
        <v>24</v>
      </c>
      <c r="AO143" s="83" t="str" cm="1">
        <f t="array" ref="AO143">_xll.Dce_Name_SectI(AE143,AE143,AF143,AG143,AH143,"x","-",$V$14)</f>
        <v>674x350x8x12</v>
      </c>
      <c r="AP143" s="7" t="str">
        <f t="shared" si="44"/>
        <v>704x350x22-6M24</v>
      </c>
      <c r="AQ143" s="7"/>
      <c r="AR143" s="7"/>
      <c r="AS143" s="7"/>
      <c r="AT143" s="29" t="s">
        <v>306</v>
      </c>
      <c r="AU143" s="60">
        <v>-101.63025471756961</v>
      </c>
      <c r="AV143" s="60">
        <v>5.9847959921199845E-17</v>
      </c>
      <c r="AW143" s="25">
        <v>0.1118124415793865</v>
      </c>
      <c r="AX143" s="25">
        <v>0</v>
      </c>
      <c r="AY143" s="25">
        <v>0</v>
      </c>
      <c r="AZ143" s="25">
        <v>0</v>
      </c>
      <c r="BA143" s="56">
        <f t="shared" si="45"/>
        <v>0</v>
      </c>
      <c r="BB143" s="56">
        <f t="shared" si="46"/>
        <v>0</v>
      </c>
      <c r="BC143" s="4">
        <f>HLOOKUP(AN143,Data!$BW$28:$CF$31,4,FALSE)</f>
        <v>353</v>
      </c>
      <c r="BD143" s="44">
        <f t="shared" si="47"/>
        <v>0</v>
      </c>
      <c r="BE143" s="4" t="str">
        <f t="shared" si="48"/>
        <v>OK</v>
      </c>
      <c r="BF143" s="5">
        <f t="shared" si="49"/>
        <v>3572.8</v>
      </c>
      <c r="BG143" s="44">
        <f t="shared" si="50"/>
        <v>2.8445548230399017E-2</v>
      </c>
      <c r="BH143" s="4" t="str">
        <f t="shared" si="51"/>
        <v>OK</v>
      </c>
      <c r="BI143" s="53" t="str">
        <f t="shared" si="52"/>
        <v>Y</v>
      </c>
      <c r="BJ143" s="53">
        <f t="shared" si="53"/>
        <v>215</v>
      </c>
      <c r="BK143" s="38">
        <f t="shared" si="54"/>
        <v>171</v>
      </c>
      <c r="BL143" s="54">
        <f>noisuy1chieu(BK143/BJ143,Data!$BW$39:$CG$39,Data!$BW$40:$CG$40)</f>
        <v>9.6581399440765381E-2</v>
      </c>
      <c r="BM143" s="55">
        <f t="shared" si="55"/>
        <v>1.841419442587343E-3</v>
      </c>
      <c r="BN143" s="56">
        <f t="shared" si="56"/>
        <v>5.4181142594268001</v>
      </c>
      <c r="BO143" s="44">
        <f t="shared" si="57"/>
        <v>0.24627792088303638</v>
      </c>
      <c r="BP143" s="4" t="str">
        <f t="shared" si="58"/>
        <v>OK</v>
      </c>
      <c r="BQ143" s="56">
        <f t="shared" si="59"/>
        <v>304.99199999999996</v>
      </c>
      <c r="BR143" s="56">
        <f t="shared" si="60"/>
        <v>0.1118124415793865</v>
      </c>
      <c r="BS143" s="23">
        <f t="shared" si="61"/>
        <v>3.6660778505464572E-4</v>
      </c>
      <c r="BT143" s="4" t="str">
        <f t="shared" si="62"/>
        <v>OK</v>
      </c>
      <c r="BU143" s="56">
        <f t="shared" si="63"/>
        <v>50.815127358784807</v>
      </c>
      <c r="BV143" s="54">
        <f t="shared" si="64"/>
        <v>0.10153440623808087</v>
      </c>
      <c r="BW143" s="4" t="str">
        <f t="shared" si="65"/>
        <v>OK</v>
      </c>
      <c r="BX143" s="54">
        <f t="shared" si="66"/>
        <v>1.1554691796811603E-4</v>
      </c>
      <c r="BY143" s="4" t="str">
        <f t="shared" si="67"/>
        <v>OK</v>
      </c>
      <c r="DJ143" s="7"/>
      <c r="DK143" s="7"/>
      <c r="DL143" s="7"/>
      <c r="DM143" s="7"/>
      <c r="DN143" s="7"/>
      <c r="DO143" s="83"/>
      <c r="DP143" s="7"/>
      <c r="DQ143" s="7"/>
      <c r="DR143" s="7"/>
      <c r="DS143" s="7"/>
      <c r="EA143" s="56"/>
      <c r="EB143" s="56"/>
      <c r="EC143" s="4"/>
      <c r="ED143" s="44"/>
      <c r="EE143" s="4"/>
      <c r="EF143" s="5"/>
      <c r="EG143" s="44"/>
      <c r="EH143" s="4"/>
      <c r="EI143" s="53"/>
      <c r="EJ143" s="53"/>
      <c r="EL143" s="54"/>
      <c r="EM143" s="55"/>
      <c r="EN143" s="56"/>
      <c r="EO143" s="44"/>
      <c r="EP143" s="4"/>
      <c r="EQ143" s="56"/>
      <c r="ER143" s="56"/>
      <c r="ET143" s="4"/>
      <c r="EU143" s="56"/>
      <c r="EW143" s="4"/>
      <c r="EY143" s="4"/>
    </row>
    <row r="144" spans="27:155">
      <c r="AA144" s="29" t="s">
        <v>197</v>
      </c>
      <c r="AB144" s="29" t="s">
        <v>324</v>
      </c>
      <c r="AC144" s="29" t="s">
        <v>320</v>
      </c>
      <c r="AD144" s="30">
        <v>0</v>
      </c>
      <c r="AE144" s="24">
        <v>674</v>
      </c>
      <c r="AF144" s="24">
        <v>350</v>
      </c>
      <c r="AG144" s="24">
        <v>8</v>
      </c>
      <c r="AH144" s="24">
        <v>12</v>
      </c>
      <c r="AI144" s="24">
        <v>650</v>
      </c>
      <c r="AJ144" s="7">
        <f t="shared" si="39"/>
        <v>704</v>
      </c>
      <c r="AK144" s="7">
        <f t="shared" si="40"/>
        <v>350</v>
      </c>
      <c r="AL144" s="7">
        <f t="shared" si="41"/>
        <v>22</v>
      </c>
      <c r="AM144" s="7">
        <f t="shared" si="42"/>
        <v>6</v>
      </c>
      <c r="AN144" s="7">
        <f t="shared" si="43"/>
        <v>24</v>
      </c>
      <c r="AO144" s="83" t="str" cm="1">
        <f t="array" ref="AO144">_xll.Dce_Name_SectI(AE144,AE144,AF144,AG144,AH144,"x","-",$V$14)</f>
        <v>674x350x8x12</v>
      </c>
      <c r="AP144" s="7" t="str">
        <f t="shared" si="44"/>
        <v>704x350x22-6M24</v>
      </c>
      <c r="AQ144" s="7"/>
      <c r="AR144" s="7"/>
      <c r="AS144" s="7"/>
      <c r="AT144" s="29" t="s">
        <v>307</v>
      </c>
      <c r="AU144" s="60">
        <v>-109.34429074948375</v>
      </c>
      <c r="AV144" s="60">
        <v>1.9862583799934441E-16</v>
      </c>
      <c r="AW144" s="25">
        <v>0.11605036287877513</v>
      </c>
      <c r="AX144" s="25">
        <v>0</v>
      </c>
      <c r="AY144" s="25">
        <v>0</v>
      </c>
      <c r="AZ144" s="25">
        <v>0</v>
      </c>
      <c r="BA144" s="56">
        <f t="shared" si="45"/>
        <v>0</v>
      </c>
      <c r="BB144" s="56">
        <f t="shared" si="46"/>
        <v>0</v>
      </c>
      <c r="BC144" s="4">
        <f>HLOOKUP(AN144,Data!$BW$28:$CF$31,4,FALSE)</f>
        <v>353</v>
      </c>
      <c r="BD144" s="44">
        <f t="shared" si="47"/>
        <v>0</v>
      </c>
      <c r="BE144" s="4" t="str">
        <f t="shared" si="48"/>
        <v>OK</v>
      </c>
      <c r="BF144" s="5">
        <f t="shared" si="49"/>
        <v>3572.8</v>
      </c>
      <c r="BG144" s="44">
        <f t="shared" si="50"/>
        <v>3.0604649224553221E-2</v>
      </c>
      <c r="BH144" s="4" t="str">
        <f t="shared" si="51"/>
        <v>OK</v>
      </c>
      <c r="BI144" s="53" t="str">
        <f t="shared" si="52"/>
        <v>Y</v>
      </c>
      <c r="BJ144" s="53">
        <f t="shared" si="53"/>
        <v>215</v>
      </c>
      <c r="BK144" s="38">
        <f t="shared" si="54"/>
        <v>171</v>
      </c>
      <c r="BL144" s="54">
        <f>noisuy1chieu(BK144/BJ144,Data!$BW$39:$CG$39,Data!$BW$40:$CG$40)</f>
        <v>9.6581399440765381E-2</v>
      </c>
      <c r="BM144" s="55">
        <f t="shared" si="55"/>
        <v>1.9811886084667462E-3</v>
      </c>
      <c r="BN144" s="56">
        <f t="shared" si="56"/>
        <v>5.6199792012011605</v>
      </c>
      <c r="BO144" s="44">
        <f t="shared" si="57"/>
        <v>0.25545360005459822</v>
      </c>
      <c r="BP144" s="4" t="str">
        <f t="shared" si="58"/>
        <v>OK</v>
      </c>
      <c r="BQ144" s="56">
        <f t="shared" si="59"/>
        <v>304.99199999999996</v>
      </c>
      <c r="BR144" s="56">
        <f t="shared" si="60"/>
        <v>0.11605036287877513</v>
      </c>
      <c r="BS144" s="23">
        <f t="shared" si="61"/>
        <v>3.8050297345102542E-4</v>
      </c>
      <c r="BT144" s="4" t="str">
        <f t="shared" si="62"/>
        <v>OK</v>
      </c>
      <c r="BU144" s="56">
        <f t="shared" si="63"/>
        <v>54.672145374741874</v>
      </c>
      <c r="BV144" s="54">
        <f t="shared" si="64"/>
        <v>0.10924116708775292</v>
      </c>
      <c r="BW144" s="4" t="str">
        <f t="shared" si="65"/>
        <v>OK</v>
      </c>
      <c r="BX144" s="54">
        <f t="shared" si="66"/>
        <v>1.1992638359661784E-4</v>
      </c>
      <c r="BY144" s="4" t="str">
        <f t="shared" si="67"/>
        <v>OK</v>
      </c>
      <c r="DJ144" s="7"/>
      <c r="DK144" s="7"/>
      <c r="DL144" s="7"/>
      <c r="DM144" s="7"/>
      <c r="DN144" s="7"/>
      <c r="DO144" s="83"/>
      <c r="DP144" s="7"/>
      <c r="DQ144" s="7"/>
      <c r="DR144" s="7"/>
      <c r="DS144" s="7"/>
      <c r="EA144" s="56"/>
      <c r="EB144" s="56"/>
      <c r="EC144" s="4"/>
      <c r="ED144" s="44"/>
      <c r="EE144" s="4"/>
      <c r="EF144" s="5"/>
      <c r="EG144" s="44"/>
      <c r="EH144" s="4"/>
      <c r="EI144" s="53"/>
      <c r="EJ144" s="53"/>
      <c r="EL144" s="54"/>
      <c r="EM144" s="55"/>
      <c r="EN144" s="56"/>
      <c r="EO144" s="44"/>
      <c r="EP144" s="4"/>
      <c r="EQ144" s="56"/>
      <c r="ER144" s="56"/>
      <c r="ET144" s="4"/>
      <c r="EU144" s="56"/>
      <c r="EW144" s="4"/>
      <c r="EY144" s="4"/>
    </row>
    <row r="145" spans="27:155">
      <c r="AA145" s="29" t="s">
        <v>197</v>
      </c>
      <c r="AB145" s="29" t="s">
        <v>324</v>
      </c>
      <c r="AC145" s="29" t="s">
        <v>320</v>
      </c>
      <c r="AD145" s="30">
        <v>0</v>
      </c>
      <c r="AE145" s="24">
        <v>674</v>
      </c>
      <c r="AF145" s="24">
        <v>350</v>
      </c>
      <c r="AG145" s="24">
        <v>8</v>
      </c>
      <c r="AH145" s="24">
        <v>12</v>
      </c>
      <c r="AI145" s="24">
        <v>650</v>
      </c>
      <c r="AJ145" s="7">
        <f t="shared" si="39"/>
        <v>704</v>
      </c>
      <c r="AK145" s="7">
        <f t="shared" si="40"/>
        <v>350</v>
      </c>
      <c r="AL145" s="7">
        <f t="shared" si="41"/>
        <v>22</v>
      </c>
      <c r="AM145" s="7">
        <f t="shared" si="42"/>
        <v>6</v>
      </c>
      <c r="AN145" s="7">
        <f t="shared" si="43"/>
        <v>24</v>
      </c>
      <c r="AO145" s="83" t="str" cm="1">
        <f t="array" ref="AO145">_xll.Dce_Name_SectI(AE145,AE145,AF145,AG145,AH145,"x","-",$V$14)</f>
        <v>674x350x8x12</v>
      </c>
      <c r="AP145" s="7" t="str">
        <f t="shared" si="44"/>
        <v>704x350x22-6M24</v>
      </c>
      <c r="AQ145" s="7"/>
      <c r="AR145" s="7"/>
      <c r="AS145" s="7"/>
      <c r="AT145" s="29" t="s">
        <v>308</v>
      </c>
      <c r="AU145" s="60">
        <v>-42.685932065219355</v>
      </c>
      <c r="AV145" s="60">
        <v>20.748350495049525</v>
      </c>
      <c r="AW145" s="25">
        <v>3.127484931365089E-3</v>
      </c>
      <c r="AX145" s="25">
        <v>0</v>
      </c>
      <c r="AY145" s="25">
        <v>0</v>
      </c>
      <c r="AZ145" s="25">
        <v>0</v>
      </c>
      <c r="BA145" s="56">
        <f t="shared" si="45"/>
        <v>0</v>
      </c>
      <c r="BB145" s="56">
        <f t="shared" si="46"/>
        <v>0</v>
      </c>
      <c r="BC145" s="4">
        <f>HLOOKUP(AN145,Data!$BW$28:$CF$31,4,FALSE)</f>
        <v>353</v>
      </c>
      <c r="BD145" s="44">
        <f t="shared" si="47"/>
        <v>0</v>
      </c>
      <c r="BE145" s="4" t="str">
        <f t="shared" si="48"/>
        <v>OK</v>
      </c>
      <c r="BF145" s="5">
        <f t="shared" si="49"/>
        <v>3572.8</v>
      </c>
      <c r="BG145" s="44">
        <f t="shared" si="50"/>
        <v>1.1947473148572366E-2</v>
      </c>
      <c r="BH145" s="4" t="str">
        <f t="shared" si="51"/>
        <v>OK</v>
      </c>
      <c r="BI145" s="53" t="str">
        <f t="shared" si="52"/>
        <v>Y</v>
      </c>
      <c r="BJ145" s="53">
        <f t="shared" si="53"/>
        <v>215</v>
      </c>
      <c r="BK145" s="38">
        <f t="shared" si="54"/>
        <v>171</v>
      </c>
      <c r="BL145" s="54">
        <f>noisuy1chieu(BK145/BJ145,Data!$BW$39:$CG$39,Data!$BW$40:$CG$40)</f>
        <v>9.6581399440765381E-2</v>
      </c>
      <c r="BM145" s="55">
        <f t="shared" si="55"/>
        <v>7.7341836295003136E-4</v>
      </c>
      <c r="BN145" s="56">
        <f t="shared" si="56"/>
        <v>3.5113897476744111</v>
      </c>
      <c r="BO145" s="44">
        <f t="shared" si="57"/>
        <v>0.15960862489429142</v>
      </c>
      <c r="BP145" s="4" t="str">
        <f t="shared" si="58"/>
        <v>OK</v>
      </c>
      <c r="BQ145" s="56">
        <f t="shared" si="59"/>
        <v>304.99199999999996</v>
      </c>
      <c r="BR145" s="56">
        <f t="shared" si="60"/>
        <v>20.748350730758911</v>
      </c>
      <c r="BS145" s="23">
        <f t="shared" si="61"/>
        <v>6.8029163816621135E-2</v>
      </c>
      <c r="BT145" s="4" t="str">
        <f t="shared" si="62"/>
        <v>OK</v>
      </c>
      <c r="BU145" s="56">
        <f t="shared" si="63"/>
        <v>21.342966032609677</v>
      </c>
      <c r="BV145" s="54">
        <f t="shared" si="64"/>
        <v>4.2645674548445631E-2</v>
      </c>
      <c r="BW145" s="4" t="str">
        <f t="shared" si="65"/>
        <v>OK</v>
      </c>
      <c r="BX145" s="54">
        <f t="shared" si="66"/>
        <v>2.144133466720291E-2</v>
      </c>
      <c r="BY145" s="4" t="str">
        <f t="shared" si="67"/>
        <v>OK</v>
      </c>
      <c r="DJ145" s="7"/>
      <c r="DK145" s="7"/>
      <c r="DL145" s="7"/>
      <c r="DM145" s="7"/>
      <c r="DN145" s="7"/>
      <c r="DO145" s="83"/>
      <c r="DP145" s="7"/>
      <c r="DQ145" s="7"/>
      <c r="DR145" s="7"/>
      <c r="DS145" s="7"/>
      <c r="EA145" s="56"/>
      <c r="EB145" s="56"/>
      <c r="EC145" s="4"/>
      <c r="ED145" s="44"/>
      <c r="EE145" s="4"/>
      <c r="EF145" s="5"/>
      <c r="EG145" s="44"/>
      <c r="EH145" s="4"/>
      <c r="EI145" s="53"/>
      <c r="EJ145" s="53"/>
      <c r="EL145" s="54"/>
      <c r="EM145" s="55"/>
      <c r="EN145" s="56"/>
      <c r="EO145" s="44"/>
      <c r="EP145" s="4"/>
      <c r="EQ145" s="56"/>
      <c r="ER145" s="56"/>
      <c r="ET145" s="4"/>
      <c r="EU145" s="56"/>
      <c r="EW145" s="4"/>
      <c r="EY145" s="4"/>
    </row>
    <row r="146" spans="27:155">
      <c r="AA146" s="29" t="s">
        <v>197</v>
      </c>
      <c r="AB146" s="29" t="s">
        <v>324</v>
      </c>
      <c r="AC146" s="29" t="s">
        <v>320</v>
      </c>
      <c r="AD146" s="30">
        <v>0</v>
      </c>
      <c r="AE146" s="24">
        <v>674</v>
      </c>
      <c r="AF146" s="24">
        <v>350</v>
      </c>
      <c r="AG146" s="24">
        <v>8</v>
      </c>
      <c r="AH146" s="24">
        <v>12</v>
      </c>
      <c r="AI146" s="24">
        <v>650</v>
      </c>
      <c r="AJ146" s="7">
        <f t="shared" si="39"/>
        <v>704</v>
      </c>
      <c r="AK146" s="7">
        <f t="shared" si="40"/>
        <v>350</v>
      </c>
      <c r="AL146" s="7">
        <f t="shared" si="41"/>
        <v>22</v>
      </c>
      <c r="AM146" s="7">
        <f t="shared" si="42"/>
        <v>6</v>
      </c>
      <c r="AN146" s="7">
        <f t="shared" si="43"/>
        <v>24</v>
      </c>
      <c r="AO146" s="83" t="str" cm="1">
        <f t="array" ref="AO146">_xll.Dce_Name_SectI(AE146,AE146,AF146,AG146,AH146,"x","-",$V$14)</f>
        <v>674x350x8x12</v>
      </c>
      <c r="AP146" s="7" t="str">
        <f t="shared" si="44"/>
        <v>704x350x22-6M24</v>
      </c>
      <c r="AQ146" s="7"/>
      <c r="AR146" s="7"/>
      <c r="AS146" s="7"/>
      <c r="AT146" s="29" t="s">
        <v>309</v>
      </c>
      <c r="AU146" s="60">
        <v>-51.555007386820535</v>
      </c>
      <c r="AV146" s="60">
        <v>54.560477227722814</v>
      </c>
      <c r="AW146" s="25">
        <v>3.8695752875279876E-4</v>
      </c>
      <c r="AX146" s="25">
        <v>0</v>
      </c>
      <c r="AY146" s="25">
        <v>0</v>
      </c>
      <c r="AZ146" s="25">
        <v>0</v>
      </c>
      <c r="BA146" s="56">
        <f t="shared" si="45"/>
        <v>0</v>
      </c>
      <c r="BB146" s="56">
        <f t="shared" si="46"/>
        <v>0</v>
      </c>
      <c r="BC146" s="4">
        <f>HLOOKUP(AN146,Data!$BW$28:$CF$31,4,FALSE)</f>
        <v>353</v>
      </c>
      <c r="BD146" s="44">
        <f t="shared" si="47"/>
        <v>0</v>
      </c>
      <c r="BE146" s="4" t="str">
        <f t="shared" si="48"/>
        <v>OK</v>
      </c>
      <c r="BF146" s="5">
        <f t="shared" si="49"/>
        <v>3572.8</v>
      </c>
      <c r="BG146" s="44">
        <f t="shared" si="50"/>
        <v>1.4429861001685102E-2</v>
      </c>
      <c r="BH146" s="4" t="str">
        <f t="shared" si="51"/>
        <v>OK</v>
      </c>
      <c r="BI146" s="53" t="str">
        <f t="shared" si="52"/>
        <v>Y</v>
      </c>
      <c r="BJ146" s="53">
        <f t="shared" si="53"/>
        <v>215</v>
      </c>
      <c r="BK146" s="38">
        <f t="shared" si="54"/>
        <v>171</v>
      </c>
      <c r="BL146" s="54">
        <f>noisuy1chieu(BK146/BJ146,Data!$BW$39:$CG$39,Data!$BW$40:$CG$40)</f>
        <v>9.6581399440765381E-2</v>
      </c>
      <c r="BM146" s="55">
        <f t="shared" si="55"/>
        <v>9.341154681610117E-4</v>
      </c>
      <c r="BN146" s="56">
        <f t="shared" si="56"/>
        <v>3.8589760130419988</v>
      </c>
      <c r="BO146" s="44">
        <f t="shared" si="57"/>
        <v>0.17540800059281814</v>
      </c>
      <c r="BP146" s="4" t="str">
        <f t="shared" si="58"/>
        <v>OK</v>
      </c>
      <c r="BQ146" s="56">
        <f t="shared" si="59"/>
        <v>304.99199999999996</v>
      </c>
      <c r="BR146" s="56">
        <f t="shared" si="60"/>
        <v>54.560477229095014</v>
      </c>
      <c r="BS146" s="23">
        <f t="shared" si="61"/>
        <v>0.17889150282333641</v>
      </c>
      <c r="BT146" s="4" t="str">
        <f t="shared" si="62"/>
        <v>OK</v>
      </c>
      <c r="BU146" s="56">
        <f t="shared" si="63"/>
        <v>25.777503693410267</v>
      </c>
      <c r="BV146" s="54">
        <f t="shared" si="64"/>
        <v>5.1506385359041604E-2</v>
      </c>
      <c r="BW146" s="4" t="str">
        <f t="shared" si="65"/>
        <v>OK</v>
      </c>
      <c r="BX146" s="54">
        <f t="shared" si="66"/>
        <v>5.6382768300569423E-2</v>
      </c>
      <c r="BY146" s="4" t="str">
        <f t="shared" si="67"/>
        <v>OK</v>
      </c>
      <c r="DJ146" s="7"/>
      <c r="DK146" s="7"/>
      <c r="DL146" s="7"/>
      <c r="DM146" s="7"/>
      <c r="DN146" s="7"/>
      <c r="DO146" s="83"/>
      <c r="DP146" s="7"/>
      <c r="DQ146" s="7"/>
      <c r="DR146" s="7"/>
      <c r="DS146" s="7"/>
      <c r="EA146" s="56"/>
      <c r="EB146" s="56"/>
      <c r="EC146" s="4"/>
      <c r="ED146" s="44"/>
      <c r="EE146" s="4"/>
      <c r="EF146" s="5"/>
      <c r="EG146" s="44"/>
      <c r="EH146" s="4"/>
      <c r="EI146" s="53"/>
      <c r="EJ146" s="53"/>
      <c r="EL146" s="54"/>
      <c r="EM146" s="55"/>
      <c r="EN146" s="56"/>
      <c r="EO146" s="44"/>
      <c r="EP146" s="4"/>
      <c r="EQ146" s="56"/>
      <c r="ER146" s="56"/>
      <c r="ET146" s="4"/>
      <c r="EU146" s="56"/>
      <c r="EW146" s="4"/>
      <c r="EY146" s="4"/>
    </row>
    <row r="147" spans="27:155">
      <c r="AA147" s="29" t="s">
        <v>197</v>
      </c>
      <c r="AB147" s="29" t="s">
        <v>324</v>
      </c>
      <c r="AC147" s="29" t="s">
        <v>320</v>
      </c>
      <c r="AD147" s="30">
        <v>0</v>
      </c>
      <c r="AE147" s="24">
        <v>674</v>
      </c>
      <c r="AF147" s="24">
        <v>350</v>
      </c>
      <c r="AG147" s="24">
        <v>8</v>
      </c>
      <c r="AH147" s="24">
        <v>12</v>
      </c>
      <c r="AI147" s="24">
        <v>650</v>
      </c>
      <c r="AJ147" s="7">
        <f t="shared" si="39"/>
        <v>704</v>
      </c>
      <c r="AK147" s="7">
        <f t="shared" si="40"/>
        <v>350</v>
      </c>
      <c r="AL147" s="7">
        <f t="shared" si="41"/>
        <v>22</v>
      </c>
      <c r="AM147" s="7">
        <f t="shared" si="42"/>
        <v>6</v>
      </c>
      <c r="AN147" s="7">
        <f t="shared" si="43"/>
        <v>24</v>
      </c>
      <c r="AO147" s="83" t="str" cm="1">
        <f t="array" ref="AO147">_xll.Dce_Name_SectI(AE147,AE147,AF147,AG147,AH147,"x","-",$V$14)</f>
        <v>674x350x8x12</v>
      </c>
      <c r="AP147" s="7" t="str">
        <f t="shared" si="44"/>
        <v>704x350x22-6M24</v>
      </c>
      <c r="AQ147" s="7"/>
      <c r="AR147" s="7"/>
      <c r="AS147" s="7"/>
      <c r="AT147" s="29" t="s">
        <v>310</v>
      </c>
      <c r="AU147" s="60">
        <v>23.544379134100211</v>
      </c>
      <c r="AV147" s="60">
        <v>43.802073267326762</v>
      </c>
      <c r="AW147" s="25">
        <v>6.8713567409227211E-2</v>
      </c>
      <c r="AX147" s="25">
        <v>0</v>
      </c>
      <c r="AY147" s="25">
        <v>0</v>
      </c>
      <c r="AZ147" s="25">
        <v>0</v>
      </c>
      <c r="BA147" s="56">
        <f t="shared" si="45"/>
        <v>3.9240631890167017</v>
      </c>
      <c r="BB147" s="56">
        <f t="shared" si="46"/>
        <v>17.167776451948068</v>
      </c>
      <c r="BC147" s="4">
        <f>HLOOKUP(AN147,Data!$BW$28:$CF$31,4,FALSE)</f>
        <v>353</v>
      </c>
      <c r="BD147" s="44">
        <f t="shared" si="47"/>
        <v>4.8633927625915209E-2</v>
      </c>
      <c r="BE147" s="4" t="str">
        <f t="shared" si="48"/>
        <v>OK</v>
      </c>
      <c r="BF147" s="5">
        <f t="shared" si="49"/>
        <v>3572.8</v>
      </c>
      <c r="BG147" s="44">
        <f t="shared" si="50"/>
        <v>0</v>
      </c>
      <c r="BH147" s="4" t="str">
        <f t="shared" si="51"/>
        <v>OK</v>
      </c>
      <c r="BI147" s="53" t="str">
        <f t="shared" si="52"/>
        <v>Y</v>
      </c>
      <c r="BJ147" s="53">
        <f t="shared" si="53"/>
        <v>215</v>
      </c>
      <c r="BK147" s="38">
        <f t="shared" si="54"/>
        <v>171</v>
      </c>
      <c r="BL147" s="54">
        <f>noisuy1chieu(BK147/BJ147,Data!$BW$39:$CG$39,Data!$BW$40:$CG$40)</f>
        <v>9.6581399440765381E-2</v>
      </c>
      <c r="BM147" s="55">
        <f t="shared" si="55"/>
        <v>0</v>
      </c>
      <c r="BN147" s="56">
        <f t="shared" si="56"/>
        <v>0</v>
      </c>
      <c r="BO147" s="44">
        <f t="shared" si="57"/>
        <v>0</v>
      </c>
      <c r="BP147" s="4" t="str">
        <f t="shared" si="58"/>
        <v>OK</v>
      </c>
      <c r="BQ147" s="56">
        <f t="shared" si="59"/>
        <v>304.99199999999996</v>
      </c>
      <c r="BR147" s="56">
        <f t="shared" si="60"/>
        <v>43.802127163764638</v>
      </c>
      <c r="BS147" s="23">
        <f t="shared" si="61"/>
        <v>0.14361729869558756</v>
      </c>
      <c r="BT147" s="4" t="str">
        <f t="shared" si="62"/>
        <v>OK</v>
      </c>
      <c r="BU147" s="56">
        <f t="shared" si="63"/>
        <v>11.772189567050106</v>
      </c>
      <c r="BV147" s="54">
        <f t="shared" si="64"/>
        <v>2.3522174201653853E-2</v>
      </c>
      <c r="BW147" s="4" t="str">
        <f t="shared" si="65"/>
        <v>OK</v>
      </c>
      <c r="BX147" s="54">
        <f t="shared" si="66"/>
        <v>4.5265095035305722E-2</v>
      </c>
      <c r="BY147" s="4" t="str">
        <f t="shared" si="67"/>
        <v>OK</v>
      </c>
      <c r="DJ147" s="7"/>
      <c r="DK147" s="7"/>
      <c r="DL147" s="7"/>
      <c r="DM147" s="7"/>
      <c r="DN147" s="7"/>
      <c r="DO147" s="83"/>
      <c r="DP147" s="7"/>
      <c r="DQ147" s="7"/>
      <c r="DR147" s="7"/>
      <c r="DS147" s="7"/>
      <c r="EA147" s="56"/>
      <c r="EB147" s="56"/>
      <c r="EC147" s="4"/>
      <c r="ED147" s="44"/>
      <c r="EE147" s="4"/>
      <c r="EF147" s="5"/>
      <c r="EG147" s="44"/>
      <c r="EH147" s="4"/>
      <c r="EI147" s="53"/>
      <c r="EJ147" s="53"/>
      <c r="EL147" s="54"/>
      <c r="EM147" s="55"/>
      <c r="EN147" s="56"/>
      <c r="EO147" s="44"/>
      <c r="EP147" s="4"/>
      <c r="EQ147" s="56"/>
      <c r="ER147" s="56"/>
      <c r="ET147" s="4"/>
      <c r="EU147" s="56"/>
      <c r="EW147" s="4"/>
      <c r="EY147" s="4"/>
    </row>
    <row r="148" spans="27:155">
      <c r="AA148" s="29" t="s">
        <v>197</v>
      </c>
      <c r="AB148" s="29" t="s">
        <v>324</v>
      </c>
      <c r="AC148" s="29" t="s">
        <v>320</v>
      </c>
      <c r="AD148" s="30">
        <v>0</v>
      </c>
      <c r="AE148" s="24">
        <v>674</v>
      </c>
      <c r="AF148" s="24">
        <v>350</v>
      </c>
      <c r="AG148" s="24">
        <v>8</v>
      </c>
      <c r="AH148" s="24">
        <v>12</v>
      </c>
      <c r="AI148" s="24">
        <v>650</v>
      </c>
      <c r="AJ148" s="7">
        <f t="shared" si="39"/>
        <v>704</v>
      </c>
      <c r="AK148" s="7">
        <f t="shared" si="40"/>
        <v>350</v>
      </c>
      <c r="AL148" s="7">
        <f t="shared" si="41"/>
        <v>22</v>
      </c>
      <c r="AM148" s="7">
        <f t="shared" si="42"/>
        <v>6</v>
      </c>
      <c r="AN148" s="7">
        <f t="shared" si="43"/>
        <v>24</v>
      </c>
      <c r="AO148" s="83" t="str" cm="1">
        <f t="array" ref="AO148">_xll.Dce_Name_SectI(AE148,AE148,AF148,AG148,AH148,"x","-",$V$14)</f>
        <v>674x350x8x12</v>
      </c>
      <c r="AP148" s="7" t="str">
        <f t="shared" si="44"/>
        <v>704x350x22-6M24</v>
      </c>
      <c r="AQ148" s="7"/>
      <c r="AR148" s="7"/>
      <c r="AS148" s="7"/>
      <c r="AT148" s="29" t="s">
        <v>311</v>
      </c>
      <c r="AU148" s="60">
        <v>16.089548548252154</v>
      </c>
      <c r="AV148" s="60">
        <v>9.9899465346534821</v>
      </c>
      <c r="AW148" s="25">
        <v>4.3395935973974724E-2</v>
      </c>
      <c r="AX148" s="25">
        <v>0</v>
      </c>
      <c r="AY148" s="25">
        <v>0</v>
      </c>
      <c r="AZ148" s="25">
        <v>0</v>
      </c>
      <c r="BA148" s="56">
        <f t="shared" si="45"/>
        <v>2.6815914247086923</v>
      </c>
      <c r="BB148" s="56">
        <f t="shared" si="46"/>
        <v>11.731962483100528</v>
      </c>
      <c r="BC148" s="4">
        <f>HLOOKUP(AN148,Data!$BW$28:$CF$31,4,FALSE)</f>
        <v>353</v>
      </c>
      <c r="BD148" s="44">
        <f t="shared" si="47"/>
        <v>3.3235021198585062E-2</v>
      </c>
      <c r="BE148" s="4" t="str">
        <f t="shared" si="48"/>
        <v>OK</v>
      </c>
      <c r="BF148" s="5">
        <f t="shared" si="49"/>
        <v>3572.8</v>
      </c>
      <c r="BG148" s="44">
        <f t="shared" si="50"/>
        <v>0</v>
      </c>
      <c r="BH148" s="4" t="str">
        <f t="shared" si="51"/>
        <v>OK</v>
      </c>
      <c r="BI148" s="53" t="str">
        <f t="shared" si="52"/>
        <v>Y</v>
      </c>
      <c r="BJ148" s="53">
        <f t="shared" si="53"/>
        <v>215</v>
      </c>
      <c r="BK148" s="38">
        <f t="shared" si="54"/>
        <v>171</v>
      </c>
      <c r="BL148" s="54">
        <f>noisuy1chieu(BK148/BJ148,Data!$BW$39:$CG$39,Data!$BW$40:$CG$40)</f>
        <v>9.6581399440765381E-2</v>
      </c>
      <c r="BM148" s="55">
        <f t="shared" si="55"/>
        <v>0</v>
      </c>
      <c r="BN148" s="56">
        <f t="shared" si="56"/>
        <v>0</v>
      </c>
      <c r="BO148" s="44">
        <f t="shared" si="57"/>
        <v>0</v>
      </c>
      <c r="BP148" s="4" t="str">
        <f t="shared" si="58"/>
        <v>OK</v>
      </c>
      <c r="BQ148" s="56">
        <f t="shared" si="59"/>
        <v>304.99199999999996</v>
      </c>
      <c r="BR148" s="56">
        <f t="shared" si="60"/>
        <v>16.089548548252154</v>
      </c>
      <c r="BS148" s="23">
        <f t="shared" si="61"/>
        <v>5.2754001902515987E-2</v>
      </c>
      <c r="BT148" s="4" t="str">
        <f t="shared" si="62"/>
        <v>OK</v>
      </c>
      <c r="BU148" s="56">
        <f t="shared" si="63"/>
        <v>8.0447742741260768</v>
      </c>
      <c r="BV148" s="54">
        <f t="shared" si="64"/>
        <v>1.6074374338876256E-2</v>
      </c>
      <c r="BW148" s="4" t="str">
        <f t="shared" si="65"/>
        <v>OK</v>
      </c>
      <c r="BX148" s="54">
        <f t="shared" si="66"/>
        <v>1.0323702865958633E-2</v>
      </c>
      <c r="BY148" s="4" t="str">
        <f t="shared" si="67"/>
        <v>OK</v>
      </c>
      <c r="DJ148" s="7"/>
      <c r="DK148" s="7"/>
      <c r="DL148" s="7"/>
      <c r="DM148" s="7"/>
      <c r="DN148" s="7"/>
      <c r="DO148" s="83"/>
      <c r="DP148" s="7"/>
      <c r="DQ148" s="7"/>
      <c r="DR148" s="7"/>
      <c r="DS148" s="7"/>
      <c r="EA148" s="56"/>
      <c r="EB148" s="56"/>
      <c r="EC148" s="4"/>
      <c r="ED148" s="44"/>
      <c r="EE148" s="4"/>
      <c r="EF148" s="5"/>
      <c r="EG148" s="44"/>
      <c r="EH148" s="4"/>
      <c r="EI148" s="53"/>
      <c r="EJ148" s="53"/>
      <c r="EL148" s="54"/>
      <c r="EM148" s="55"/>
      <c r="EN148" s="56"/>
      <c r="EO148" s="44"/>
      <c r="EP148" s="4"/>
      <c r="EQ148" s="56"/>
      <c r="ER148" s="56"/>
      <c r="ET148" s="4"/>
      <c r="EU148" s="56"/>
      <c r="EW148" s="4"/>
      <c r="EY148" s="4"/>
    </row>
    <row r="149" spans="27:155">
      <c r="AA149" s="29" t="s">
        <v>197</v>
      </c>
      <c r="AB149" s="29" t="s">
        <v>324</v>
      </c>
      <c r="AC149" s="29" t="s">
        <v>320</v>
      </c>
      <c r="AD149" s="30">
        <v>0</v>
      </c>
      <c r="AE149" s="24">
        <v>674</v>
      </c>
      <c r="AF149" s="24">
        <v>350</v>
      </c>
      <c r="AG149" s="24">
        <v>8</v>
      </c>
      <c r="AH149" s="24">
        <v>12</v>
      </c>
      <c r="AI149" s="24">
        <v>650</v>
      </c>
      <c r="AJ149" s="7">
        <f t="shared" si="39"/>
        <v>704</v>
      </c>
      <c r="AK149" s="7">
        <f t="shared" si="40"/>
        <v>350</v>
      </c>
      <c r="AL149" s="7">
        <f t="shared" si="41"/>
        <v>22</v>
      </c>
      <c r="AM149" s="7">
        <f t="shared" si="42"/>
        <v>6</v>
      </c>
      <c r="AN149" s="7">
        <f t="shared" si="43"/>
        <v>24</v>
      </c>
      <c r="AO149" s="83" t="str" cm="1">
        <f t="array" ref="AO149">_xll.Dce_Name_SectI(AE149,AE149,AF149,AG149,AH149,"x","-",$V$14)</f>
        <v>674x350x8x12</v>
      </c>
      <c r="AP149" s="7" t="str">
        <f t="shared" si="44"/>
        <v>704x350x22-6M24</v>
      </c>
      <c r="AQ149" s="7"/>
      <c r="AR149" s="7"/>
      <c r="AS149" s="7"/>
      <c r="AT149" s="29" t="s">
        <v>312</v>
      </c>
      <c r="AU149" s="60">
        <v>34.387729493739393</v>
      </c>
      <c r="AV149" s="60">
        <v>2.9880611873700502E-16</v>
      </c>
      <c r="AW149" s="25">
        <v>0.22470587838974967</v>
      </c>
      <c r="AX149" s="25">
        <v>0</v>
      </c>
      <c r="AY149" s="25">
        <v>0</v>
      </c>
      <c r="AZ149" s="25">
        <v>0</v>
      </c>
      <c r="BA149" s="56">
        <f t="shared" si="45"/>
        <v>5.7312882489565657</v>
      </c>
      <c r="BB149" s="56">
        <f t="shared" si="46"/>
        <v>25.074386089184976</v>
      </c>
      <c r="BC149" s="4">
        <f>HLOOKUP(AN149,Data!$BW$28:$CF$31,4,FALSE)</f>
        <v>353</v>
      </c>
      <c r="BD149" s="44">
        <f t="shared" si="47"/>
        <v>7.1032255210155743E-2</v>
      </c>
      <c r="BE149" s="4" t="str">
        <f t="shared" si="48"/>
        <v>OK</v>
      </c>
      <c r="BF149" s="5">
        <f t="shared" si="49"/>
        <v>3572.8</v>
      </c>
      <c r="BG149" s="44">
        <f t="shared" si="50"/>
        <v>0</v>
      </c>
      <c r="BH149" s="4" t="str">
        <f t="shared" si="51"/>
        <v>OK</v>
      </c>
      <c r="BI149" s="53" t="str">
        <f t="shared" si="52"/>
        <v>Y</v>
      </c>
      <c r="BJ149" s="53">
        <f t="shared" si="53"/>
        <v>215</v>
      </c>
      <c r="BK149" s="38">
        <f t="shared" si="54"/>
        <v>171</v>
      </c>
      <c r="BL149" s="54">
        <f>noisuy1chieu(BK149/BJ149,Data!$BW$39:$CG$39,Data!$BW$40:$CG$40)</f>
        <v>9.6581399440765381E-2</v>
      </c>
      <c r="BM149" s="55">
        <f t="shared" si="55"/>
        <v>0</v>
      </c>
      <c r="BN149" s="56">
        <f t="shared" si="56"/>
        <v>0</v>
      </c>
      <c r="BO149" s="44">
        <f t="shared" si="57"/>
        <v>0</v>
      </c>
      <c r="BP149" s="4" t="str">
        <f t="shared" si="58"/>
        <v>OK</v>
      </c>
      <c r="BQ149" s="56">
        <f t="shared" si="59"/>
        <v>304.99199999999996</v>
      </c>
      <c r="BR149" s="56">
        <f t="shared" si="60"/>
        <v>34.387729493739393</v>
      </c>
      <c r="BS149" s="23">
        <f t="shared" si="61"/>
        <v>0.11274961144469166</v>
      </c>
      <c r="BT149" s="4" t="str">
        <f t="shared" si="62"/>
        <v>OK</v>
      </c>
      <c r="BU149" s="56">
        <f t="shared" si="63"/>
        <v>17.193864746869696</v>
      </c>
      <c r="BV149" s="54">
        <f t="shared" si="64"/>
        <v>3.4355298092340232E-2</v>
      </c>
      <c r="BW149" s="4" t="str">
        <f t="shared" si="65"/>
        <v>OK</v>
      </c>
      <c r="BX149" s="54">
        <f t="shared" si="66"/>
        <v>2.3221093583596818E-4</v>
      </c>
      <c r="BY149" s="4" t="str">
        <f t="shared" si="67"/>
        <v>OK</v>
      </c>
      <c r="DJ149" s="7"/>
      <c r="DK149" s="7"/>
      <c r="DL149" s="7"/>
      <c r="DM149" s="7"/>
      <c r="DN149" s="7"/>
      <c r="DO149" s="83"/>
      <c r="DP149" s="7"/>
      <c r="DQ149" s="7"/>
      <c r="DR149" s="7"/>
      <c r="DS149" s="7"/>
      <c r="EA149" s="56"/>
      <c r="EB149" s="56"/>
      <c r="EC149" s="4"/>
      <c r="ED149" s="44"/>
      <c r="EE149" s="4"/>
      <c r="EF149" s="5"/>
      <c r="EG149" s="44"/>
      <c r="EH149" s="4"/>
      <c r="EI149" s="53"/>
      <c r="EJ149" s="53"/>
      <c r="EL149" s="54"/>
      <c r="EM149" s="55"/>
      <c r="EN149" s="56"/>
      <c r="EO149" s="44"/>
      <c r="EP149" s="4"/>
      <c r="EQ149" s="56"/>
      <c r="ER149" s="56"/>
      <c r="ET149" s="4"/>
      <c r="EU149" s="56"/>
      <c r="EW149" s="4"/>
      <c r="EY149" s="4"/>
    </row>
    <row r="150" spans="27:155">
      <c r="AA150" s="29" t="s">
        <v>197</v>
      </c>
      <c r="AB150" s="29" t="s">
        <v>324</v>
      </c>
      <c r="AC150" s="29" t="s">
        <v>320</v>
      </c>
      <c r="AD150" s="30">
        <v>0</v>
      </c>
      <c r="AE150" s="24">
        <v>674</v>
      </c>
      <c r="AF150" s="24">
        <v>350</v>
      </c>
      <c r="AG150" s="24">
        <v>8</v>
      </c>
      <c r="AH150" s="24">
        <v>12</v>
      </c>
      <c r="AI150" s="24">
        <v>650</v>
      </c>
      <c r="AJ150" s="7">
        <f t="shared" si="39"/>
        <v>704</v>
      </c>
      <c r="AK150" s="7">
        <f t="shared" si="40"/>
        <v>350</v>
      </c>
      <c r="AL150" s="7">
        <f t="shared" si="41"/>
        <v>22</v>
      </c>
      <c r="AM150" s="7">
        <f t="shared" si="42"/>
        <v>6</v>
      </c>
      <c r="AN150" s="7">
        <f t="shared" si="43"/>
        <v>24</v>
      </c>
      <c r="AO150" s="83" t="str" cm="1">
        <f t="array" ref="AO150">_xll.Dce_Name_SectI(AE150,AE150,AF150,AG150,AH150,"x","-",$V$14)</f>
        <v>674x350x8x12</v>
      </c>
      <c r="AP150" s="7" t="str">
        <f t="shared" si="44"/>
        <v>704x350x22-6M24</v>
      </c>
      <c r="AQ150" s="7"/>
      <c r="AR150" s="7"/>
      <c r="AS150" s="7"/>
      <c r="AT150" s="29" t="s">
        <v>313</v>
      </c>
      <c r="AU150" s="60">
        <v>28.365964851825218</v>
      </c>
      <c r="AV150" s="60">
        <v>4.4011154312975642E-16</v>
      </c>
      <c r="AW150" s="25">
        <v>0.18657019305885175</v>
      </c>
      <c r="AX150" s="25">
        <v>0</v>
      </c>
      <c r="AY150" s="25">
        <v>0</v>
      </c>
      <c r="AZ150" s="25">
        <v>0</v>
      </c>
      <c r="BA150" s="56">
        <f t="shared" si="45"/>
        <v>4.7276608086375367</v>
      </c>
      <c r="BB150" s="56">
        <f t="shared" si="46"/>
        <v>20.683516037789225</v>
      </c>
      <c r="BC150" s="4">
        <f>HLOOKUP(AN150,Data!$BW$28:$CF$31,4,FALSE)</f>
        <v>353</v>
      </c>
      <c r="BD150" s="44">
        <f t="shared" si="47"/>
        <v>5.8593529852094123E-2</v>
      </c>
      <c r="BE150" s="4" t="str">
        <f t="shared" si="48"/>
        <v>OK</v>
      </c>
      <c r="BF150" s="5">
        <f t="shared" si="49"/>
        <v>3572.8</v>
      </c>
      <c r="BG150" s="44">
        <f t="shared" si="50"/>
        <v>0</v>
      </c>
      <c r="BH150" s="4" t="str">
        <f t="shared" si="51"/>
        <v>OK</v>
      </c>
      <c r="BI150" s="53" t="str">
        <f t="shared" si="52"/>
        <v>Y</v>
      </c>
      <c r="BJ150" s="53">
        <f t="shared" si="53"/>
        <v>215</v>
      </c>
      <c r="BK150" s="38">
        <f t="shared" si="54"/>
        <v>171</v>
      </c>
      <c r="BL150" s="54">
        <f>noisuy1chieu(BK150/BJ150,Data!$BW$39:$CG$39,Data!$BW$40:$CG$40)</f>
        <v>9.6581399440765381E-2</v>
      </c>
      <c r="BM150" s="55">
        <f t="shared" si="55"/>
        <v>0</v>
      </c>
      <c r="BN150" s="56">
        <f t="shared" si="56"/>
        <v>0</v>
      </c>
      <c r="BO150" s="44">
        <f t="shared" si="57"/>
        <v>0</v>
      </c>
      <c r="BP150" s="4" t="str">
        <f t="shared" si="58"/>
        <v>OK</v>
      </c>
      <c r="BQ150" s="56">
        <f t="shared" si="59"/>
        <v>304.99199999999996</v>
      </c>
      <c r="BR150" s="56">
        <f t="shared" si="60"/>
        <v>28.365964851825218</v>
      </c>
      <c r="BS150" s="23">
        <f t="shared" si="61"/>
        <v>9.3005602939831941E-2</v>
      </c>
      <c r="BT150" s="4" t="str">
        <f t="shared" si="62"/>
        <v>OK</v>
      </c>
      <c r="BU150" s="56">
        <f t="shared" si="63"/>
        <v>14.182982425912609</v>
      </c>
      <c r="BV150" s="54">
        <f t="shared" si="64"/>
        <v>2.8339212635097689E-2</v>
      </c>
      <c r="BW150" s="4" t="str">
        <f t="shared" si="65"/>
        <v>OK</v>
      </c>
      <c r="BX150" s="54">
        <f t="shared" si="66"/>
        <v>1.9280153879262956E-4</v>
      </c>
      <c r="BY150" s="4" t="str">
        <f t="shared" si="67"/>
        <v>OK</v>
      </c>
      <c r="DJ150" s="7"/>
      <c r="DK150" s="7"/>
      <c r="DL150" s="7"/>
      <c r="DM150" s="7"/>
      <c r="DN150" s="7"/>
      <c r="DO150" s="83"/>
      <c r="DP150" s="7"/>
      <c r="DQ150" s="7"/>
      <c r="DR150" s="7"/>
      <c r="DS150" s="7"/>
      <c r="EA150" s="56"/>
      <c r="EB150" s="56"/>
      <c r="EC150" s="4"/>
      <c r="ED150" s="44"/>
      <c r="EE150" s="4"/>
      <c r="EF150" s="5"/>
      <c r="EG150" s="44"/>
      <c r="EH150" s="4"/>
      <c r="EI150" s="53"/>
      <c r="EJ150" s="53"/>
      <c r="EL150" s="54"/>
      <c r="EM150" s="55"/>
      <c r="EN150" s="56"/>
      <c r="EO150" s="44"/>
      <c r="EP150" s="4"/>
      <c r="EQ150" s="56"/>
      <c r="ER150" s="56"/>
      <c r="ET150" s="4"/>
      <c r="EU150" s="56"/>
      <c r="EW150" s="4"/>
      <c r="EY150" s="4"/>
    </row>
    <row r="151" spans="27:155">
      <c r="AA151" s="29" t="s">
        <v>197</v>
      </c>
      <c r="AB151" s="29" t="s">
        <v>324</v>
      </c>
      <c r="AC151" s="29" t="s">
        <v>320</v>
      </c>
      <c r="AD151" s="30">
        <v>0</v>
      </c>
      <c r="AE151" s="24">
        <v>674</v>
      </c>
      <c r="AF151" s="24">
        <v>350</v>
      </c>
      <c r="AG151" s="24">
        <v>8</v>
      </c>
      <c r="AH151" s="24">
        <v>12</v>
      </c>
      <c r="AI151" s="24">
        <v>650</v>
      </c>
      <c r="AJ151" s="7">
        <f t="shared" si="39"/>
        <v>704</v>
      </c>
      <c r="AK151" s="7">
        <f t="shared" si="40"/>
        <v>350</v>
      </c>
      <c r="AL151" s="7">
        <f t="shared" si="41"/>
        <v>22</v>
      </c>
      <c r="AM151" s="7">
        <f t="shared" si="42"/>
        <v>6</v>
      </c>
      <c r="AN151" s="7">
        <f t="shared" si="43"/>
        <v>24</v>
      </c>
      <c r="AO151" s="83" t="str" cm="1">
        <f t="array" ref="AO151">_xll.Dce_Name_SectI(AE151,AE151,AF151,AG151,AH151,"x","-",$V$14)</f>
        <v>674x350x8x12</v>
      </c>
      <c r="AP151" s="7" t="str">
        <f t="shared" si="44"/>
        <v>704x350x22-6M24</v>
      </c>
      <c r="AQ151" s="7"/>
      <c r="AR151" s="7"/>
      <c r="AS151" s="7"/>
      <c r="AT151" s="29" t="s">
        <v>314</v>
      </c>
      <c r="AU151" s="60">
        <v>-92.17177243735577</v>
      </c>
      <c r="AV151" s="60">
        <v>5.5554519318157247E-16</v>
      </c>
      <c r="AW151" s="25">
        <v>0.10441211369244485</v>
      </c>
      <c r="AX151" s="25">
        <v>0</v>
      </c>
      <c r="AY151" s="25">
        <v>0</v>
      </c>
      <c r="AZ151" s="25">
        <v>0</v>
      </c>
      <c r="BA151" s="56">
        <f t="shared" si="45"/>
        <v>0</v>
      </c>
      <c r="BB151" s="56">
        <f t="shared" si="46"/>
        <v>0</v>
      </c>
      <c r="BC151" s="4">
        <f>HLOOKUP(AN151,Data!$BW$28:$CF$31,4,FALSE)</f>
        <v>353</v>
      </c>
      <c r="BD151" s="44">
        <f t="shared" si="47"/>
        <v>0</v>
      </c>
      <c r="BE151" s="4" t="str">
        <f t="shared" si="48"/>
        <v>OK</v>
      </c>
      <c r="BF151" s="5">
        <f t="shared" si="49"/>
        <v>3572.8</v>
      </c>
      <c r="BG151" s="44">
        <f t="shared" si="50"/>
        <v>2.5798189777585023E-2</v>
      </c>
      <c r="BH151" s="4" t="str">
        <f t="shared" si="51"/>
        <v>OK</v>
      </c>
      <c r="BI151" s="53" t="str">
        <f t="shared" si="52"/>
        <v>Y</v>
      </c>
      <c r="BJ151" s="53">
        <f t="shared" si="53"/>
        <v>215</v>
      </c>
      <c r="BK151" s="38">
        <f t="shared" si="54"/>
        <v>171</v>
      </c>
      <c r="BL151" s="54">
        <f>noisuy1chieu(BK151/BJ151,Data!$BW$39:$CG$39,Data!$BW$40:$CG$40)</f>
        <v>9.6581399440765381E-2</v>
      </c>
      <c r="BM151" s="55">
        <f t="shared" si="55"/>
        <v>1.6700429837114344E-3</v>
      </c>
      <c r="BN151" s="56">
        <f t="shared" si="56"/>
        <v>5.15983271563824</v>
      </c>
      <c r="BO151" s="44">
        <f t="shared" si="57"/>
        <v>0.23453785071082908</v>
      </c>
      <c r="BP151" s="4" t="str">
        <f t="shared" si="58"/>
        <v>OK</v>
      </c>
      <c r="BQ151" s="56">
        <f t="shared" si="59"/>
        <v>304.99199999999996</v>
      </c>
      <c r="BR151" s="56">
        <f t="shared" si="60"/>
        <v>0.10441211369244485</v>
      </c>
      <c r="BS151" s="23">
        <f t="shared" si="61"/>
        <v>3.423437785005668E-4</v>
      </c>
      <c r="BT151" s="4" t="str">
        <f t="shared" si="62"/>
        <v>OK</v>
      </c>
      <c r="BU151" s="56">
        <f t="shared" si="63"/>
        <v>46.085886218677885</v>
      </c>
      <c r="BV151" s="54">
        <f t="shared" si="64"/>
        <v>9.2084844344294772E-2</v>
      </c>
      <c r="BW151" s="4" t="str">
        <f t="shared" si="65"/>
        <v>OK</v>
      </c>
      <c r="BX151" s="54">
        <f t="shared" si="66"/>
        <v>1.0789942304526792E-4</v>
      </c>
      <c r="BY151" s="4" t="str">
        <f t="shared" si="67"/>
        <v>OK</v>
      </c>
      <c r="DJ151" s="7"/>
      <c r="DK151" s="7"/>
      <c r="DL151" s="7"/>
      <c r="DM151" s="7"/>
      <c r="DN151" s="7"/>
      <c r="DO151" s="83"/>
      <c r="DP151" s="7"/>
      <c r="DQ151" s="7"/>
      <c r="DR151" s="7"/>
      <c r="DS151" s="7"/>
      <c r="EA151" s="56"/>
      <c r="EB151" s="56"/>
      <c r="EC151" s="4"/>
      <c r="ED151" s="44"/>
      <c r="EE151" s="4"/>
      <c r="EF151" s="5"/>
      <c r="EG151" s="44"/>
      <c r="EH151" s="4"/>
      <c r="EI151" s="53"/>
      <c r="EJ151" s="53"/>
      <c r="EL151" s="54"/>
      <c r="EM151" s="55"/>
      <c r="EN151" s="56"/>
      <c r="EO151" s="44"/>
      <c r="EP151" s="4"/>
      <c r="EQ151" s="56"/>
      <c r="ER151" s="56"/>
      <c r="ET151" s="4"/>
      <c r="EU151" s="56"/>
      <c r="EW151" s="4"/>
      <c r="EY151" s="4"/>
    </row>
    <row r="152" spans="27:155">
      <c r="AA152" s="29" t="s">
        <v>197</v>
      </c>
      <c r="AB152" s="29" t="s">
        <v>324</v>
      </c>
      <c r="AC152" s="29" t="s">
        <v>320</v>
      </c>
      <c r="AD152" s="30">
        <v>0</v>
      </c>
      <c r="AE152" s="24">
        <v>674</v>
      </c>
      <c r="AF152" s="24">
        <v>350</v>
      </c>
      <c r="AG152" s="24">
        <v>8</v>
      </c>
      <c r="AH152" s="24">
        <v>12</v>
      </c>
      <c r="AI152" s="24">
        <v>650</v>
      </c>
      <c r="AJ152" s="7">
        <f t="shared" ref="AJ152:AJ215" si="68">AE152+2*$E$13</f>
        <v>704</v>
      </c>
      <c r="AK152" s="7">
        <f t="shared" ref="AK152:AK215" si="69">INDEX($A$23:$A$33,IFERROR(MATCH(AF152,$A$23:$A$33,0),MATCH(AF152,$A$23:$A$33,1)+1))</f>
        <v>350</v>
      </c>
      <c r="AL152" s="7">
        <f t="shared" ref="AL152:AL215" si="70">INDEX($E$23:$E$40,IFERROR(MATCH(AE152,$B$23:$B$40,0),MATCH(AE152,$B$23:$B$40,1)+1))</f>
        <v>22</v>
      </c>
      <c r="AM152" s="7">
        <f t="shared" ref="AM152:AM215" si="71">INDEX($C$23:$C$40,IFERROR(MATCH(AE152,$B$23:$B$40,0),MATCH(AE152,$B$23:$B$40,1)+1))</f>
        <v>6</v>
      </c>
      <c r="AN152" s="7">
        <f t="shared" ref="AN152:AN215" si="72">INDEX($D$23:$D$40,IFERROR(MATCH(AE152,$B$23:$B$40,0),MATCH(AE152,$B$23:$B$40,1)+1))</f>
        <v>24</v>
      </c>
      <c r="AO152" s="83" t="str" cm="1">
        <f t="array" ref="AO152">_xll.Dce_Name_SectI(AE152,AE152,AF152,AG152,AH152,"x","-",$V$14)</f>
        <v>674x350x8x12</v>
      </c>
      <c r="AP152" s="7" t="str">
        <f t="shared" ref="AP152:AP215" si="73">AJ152&amp;"x"&amp;AK152&amp;"x"&amp;AL152&amp;"-"&amp;AM152&amp;"M"&amp;AN152</f>
        <v>704x350x22-6M24</v>
      </c>
      <c r="AQ152" s="7"/>
      <c r="AR152" s="7"/>
      <c r="AS152" s="7"/>
      <c r="AT152" s="29" t="s">
        <v>315</v>
      </c>
      <c r="AU152" s="60">
        <v>-99.125967336359466</v>
      </c>
      <c r="AV152" s="60">
        <v>4.1308102771697719E-16</v>
      </c>
      <c r="AW152" s="25">
        <v>0.11031485077579048</v>
      </c>
      <c r="AX152" s="25">
        <v>0</v>
      </c>
      <c r="AY152" s="25">
        <v>0</v>
      </c>
      <c r="AZ152" s="25">
        <v>0</v>
      </c>
      <c r="BA152" s="56">
        <f t="shared" ref="BA152:BA215" si="74">MAX(AU152,0)/AM152</f>
        <v>0</v>
      </c>
      <c r="BB152" s="56">
        <f t="shared" ref="BB152:BB215" si="75">($R$60*BA152*1000/$R$19)</f>
        <v>0</v>
      </c>
      <c r="BC152" s="4">
        <f>HLOOKUP(AN152,Data!$BW$28:$CF$31,4,FALSE)</f>
        <v>353</v>
      </c>
      <c r="BD152" s="44">
        <f t="shared" ref="BD152:BD215" si="76">BB152/BC152</f>
        <v>0</v>
      </c>
      <c r="BE152" s="4" t="str">
        <f t="shared" ref="BE152:BE215" si="77">IF(BD152&lt;=1,"OK","Check")</f>
        <v>OK</v>
      </c>
      <c r="BF152" s="5">
        <f t="shared" ref="BF152:BF215" si="78">$P$77*$R$77*AJ152*AK152/1000</f>
        <v>3572.8</v>
      </c>
      <c r="BG152" s="44">
        <f t="shared" ref="BG152:BG215" si="79">MAX(-AU152,0)/BF152</f>
        <v>2.7744616921282876E-2</v>
      </c>
      <c r="BH152" s="4" t="str">
        <f t="shared" ref="BH152:BH215" si="80">IF(BG152&lt;=1,"OK","Check")</f>
        <v>OK</v>
      </c>
      <c r="BI152" s="53" t="str">
        <f t="shared" ref="BI152:BI215" si="81">VLOOKUP(INDEX($B$23:$B$40,IFERROR(MATCH(AE152,$B$23:$B$40,0),MATCH(AE152,$B$23:$B$40,1)+1)),$B$23:$F$40,5,FALSE)</f>
        <v>Y</v>
      </c>
      <c r="BJ152" s="53">
        <f t="shared" ref="BJ152:BJ215" si="82">BPThkd1(AI152, BI152, AM152, $E$14)</f>
        <v>215</v>
      </c>
      <c r="BK152" s="38">
        <f t="shared" ref="BK152:BK215" si="83">(AF152-AG152)/2</f>
        <v>171</v>
      </c>
      <c r="BL152" s="54">
        <f>noisuy1chieu(BK152/BJ152,Data!$BW$39:$CG$39,Data!$BW$40:$CG$40)</f>
        <v>9.6581399440765381E-2</v>
      </c>
      <c r="BM152" s="55">
        <f t="shared" ref="BM152:BM215" si="84">BL152*(MAX(-AU152,0)/(AJ152*AK152)*1000)*BJ152^2/1000000</f>
        <v>1.796044731224061E-3</v>
      </c>
      <c r="BN152" s="56">
        <f t="shared" ref="BN152:BN215" si="85">SQRT((6*BM152)/($R$27*$R$28))*1000</f>
        <v>5.3509435770190619</v>
      </c>
      <c r="BO152" s="44">
        <f t="shared" ref="BO152:BO215" si="86">BN152/AL152</f>
        <v>0.24322470804632099</v>
      </c>
      <c r="BP152" s="4" t="str">
        <f t="shared" ref="BP152:BP215" si="87">IF(BO152&lt;=1,"OK","Check")</f>
        <v>OK</v>
      </c>
      <c r="BQ152" s="56">
        <f t="shared" ref="BQ152:BQ215" si="88">0.6*BC152*$R$19*AM152/1000</f>
        <v>304.99199999999996</v>
      </c>
      <c r="BR152" s="56">
        <f t="shared" ref="BR152:BR215" si="89">MAX(SQRT(AV152^2+AW152^2),MAX(AU152,0))</f>
        <v>0.11031485077579048</v>
      </c>
      <c r="BS152" s="23">
        <f t="shared" ref="BS152:BS215" si="90">BR152/BQ152</f>
        <v>3.6169752247859122E-4</v>
      </c>
      <c r="BT152" s="4" t="str">
        <f t="shared" ref="BT152:BT215" si="91">IF(BS152&lt;=1,"OK","Check")</f>
        <v>OK</v>
      </c>
      <c r="BU152" s="56">
        <f t="shared" ref="BU152:BU215" si="92">ABS(AU152)/2</f>
        <v>49.562983668179733</v>
      </c>
      <c r="BV152" s="54">
        <f t="shared" ref="BV152:BV215" si="93">BU152*1000/($R$53*((AF152*2-AG152)-30)*$R$35)</f>
        <v>9.9032480674602644E-2</v>
      </c>
      <c r="BW152" s="4" t="str">
        <f t="shared" ref="BW152:BW215" si="94">IF(BV152&lt;=1,"OK","Check")</f>
        <v>OK</v>
      </c>
      <c r="BX152" s="54">
        <f t="shared" ref="BX152:BX215" si="95">SQRT(AV152^2+AW152^2)*1000/($R$54*(2*(AE152-2*AH152)-20)*$R$35)</f>
        <v>1.1399930842405598E-4</v>
      </c>
      <c r="BY152" s="4" t="str">
        <f t="shared" ref="BY152:BY215" si="96">IF(BX152&lt;=1,"OK","Check")</f>
        <v>OK</v>
      </c>
      <c r="DJ152" s="7"/>
      <c r="DK152" s="7"/>
      <c r="DL152" s="7"/>
      <c r="DM152" s="7"/>
      <c r="DN152" s="7"/>
      <c r="DO152" s="83"/>
      <c r="DP152" s="7"/>
      <c r="DQ152" s="7"/>
      <c r="DR152" s="7"/>
      <c r="DS152" s="7"/>
      <c r="EA152" s="56"/>
      <c r="EB152" s="56"/>
      <c r="EC152" s="4"/>
      <c r="ED152" s="44"/>
      <c r="EE152" s="4"/>
      <c r="EF152" s="5"/>
      <c r="EG152" s="44"/>
      <c r="EH152" s="4"/>
      <c r="EI152" s="53"/>
      <c r="EJ152" s="53"/>
      <c r="EL152" s="54"/>
      <c r="EM152" s="55"/>
      <c r="EN152" s="56"/>
      <c r="EO152" s="44"/>
      <c r="EP152" s="4"/>
      <c r="EQ152" s="56"/>
      <c r="ER152" s="56"/>
      <c r="ET152" s="4"/>
      <c r="EU152" s="56"/>
      <c r="EW152" s="4"/>
      <c r="EY152" s="4"/>
    </row>
    <row r="153" spans="27:155">
      <c r="AA153" s="29" t="s">
        <v>197</v>
      </c>
      <c r="AB153" s="29" t="s">
        <v>325</v>
      </c>
      <c r="AC153" s="29" t="s">
        <v>320</v>
      </c>
      <c r="AD153" s="30">
        <v>0</v>
      </c>
      <c r="AE153" s="24">
        <v>674</v>
      </c>
      <c r="AF153" s="24">
        <v>350</v>
      </c>
      <c r="AG153" s="24">
        <v>8</v>
      </c>
      <c r="AH153" s="24">
        <v>12</v>
      </c>
      <c r="AI153" s="24">
        <v>650</v>
      </c>
      <c r="AJ153" s="7">
        <f t="shared" si="68"/>
        <v>704</v>
      </c>
      <c r="AK153" s="7">
        <f t="shared" si="69"/>
        <v>350</v>
      </c>
      <c r="AL153" s="7">
        <f t="shared" si="70"/>
        <v>22</v>
      </c>
      <c r="AM153" s="7">
        <f t="shared" si="71"/>
        <v>6</v>
      </c>
      <c r="AN153" s="7">
        <f t="shared" si="72"/>
        <v>24</v>
      </c>
      <c r="AO153" s="83" t="str" cm="1">
        <f t="array" ref="AO153">_xll.Dce_Name_SectI(AE153,AE153,AF153,AG153,AH153,"x","-",$V$14)</f>
        <v>674x350x8x12</v>
      </c>
      <c r="AP153" s="7" t="str">
        <f t="shared" si="73"/>
        <v>704x350x22-6M24</v>
      </c>
      <c r="AQ153" s="7"/>
      <c r="AR153" s="7"/>
      <c r="AS153" s="7"/>
      <c r="AT153" s="29" t="s">
        <v>290</v>
      </c>
      <c r="AU153" s="60">
        <v>-68.973908419411174</v>
      </c>
      <c r="AV153" s="60">
        <v>8.0045832868982564E-2</v>
      </c>
      <c r="AW153" s="25">
        <v>4.2001758262050206E-3</v>
      </c>
      <c r="AX153" s="25">
        <v>0</v>
      </c>
      <c r="AY153" s="25">
        <v>0</v>
      </c>
      <c r="AZ153" s="25">
        <v>0</v>
      </c>
      <c r="BA153" s="56">
        <f t="shared" si="74"/>
        <v>0</v>
      </c>
      <c r="BB153" s="56">
        <f t="shared" si="75"/>
        <v>0</v>
      </c>
      <c r="BC153" s="4">
        <f>HLOOKUP(AN153,Data!$BW$28:$CF$31,4,FALSE)</f>
        <v>353</v>
      </c>
      <c r="BD153" s="44">
        <f t="shared" si="76"/>
        <v>0</v>
      </c>
      <c r="BE153" s="4" t="str">
        <f t="shared" si="77"/>
        <v>OK</v>
      </c>
      <c r="BF153" s="5">
        <f t="shared" si="78"/>
        <v>3572.8</v>
      </c>
      <c r="BG153" s="44">
        <f t="shared" si="79"/>
        <v>1.9305281129481405E-2</v>
      </c>
      <c r="BH153" s="4" t="str">
        <f t="shared" si="80"/>
        <v>OK</v>
      </c>
      <c r="BI153" s="53" t="str">
        <f t="shared" si="81"/>
        <v>Y</v>
      </c>
      <c r="BJ153" s="53">
        <f t="shared" si="82"/>
        <v>215</v>
      </c>
      <c r="BK153" s="38">
        <f t="shared" si="83"/>
        <v>171</v>
      </c>
      <c r="BL153" s="54">
        <f>noisuy1chieu(BK153/BJ153,Data!$BW$39:$CG$39,Data!$BW$40:$CG$40)</f>
        <v>9.6581399440765381E-2</v>
      </c>
      <c r="BM153" s="55">
        <f t="shared" si="84"/>
        <v>1.2497252550207902E-3</v>
      </c>
      <c r="BN153" s="56">
        <f t="shared" si="85"/>
        <v>4.4635362930597839</v>
      </c>
      <c r="BO153" s="44">
        <f t="shared" si="86"/>
        <v>0.20288801332089926</v>
      </c>
      <c r="BP153" s="4" t="str">
        <f t="shared" si="87"/>
        <v>OK</v>
      </c>
      <c r="BQ153" s="56">
        <f t="shared" si="88"/>
        <v>304.99199999999996</v>
      </c>
      <c r="BR153" s="56">
        <f t="shared" si="89"/>
        <v>8.0155953220332463E-2</v>
      </c>
      <c r="BS153" s="23">
        <f t="shared" si="90"/>
        <v>2.6281329746463011E-4</v>
      </c>
      <c r="BT153" s="4" t="str">
        <f t="shared" si="91"/>
        <v>OK</v>
      </c>
      <c r="BU153" s="56">
        <f t="shared" si="92"/>
        <v>34.486954209705587</v>
      </c>
      <c r="BV153" s="54">
        <f t="shared" si="93"/>
        <v>6.8908858457027752E-2</v>
      </c>
      <c r="BW153" s="4" t="str">
        <f t="shared" si="94"/>
        <v>OK</v>
      </c>
      <c r="BX153" s="54">
        <f t="shared" si="95"/>
        <v>8.2833119647334315E-5</v>
      </c>
      <c r="BY153" s="4" t="str">
        <f t="shared" si="96"/>
        <v>OK</v>
      </c>
      <c r="DJ153" s="7"/>
      <c r="DK153" s="7"/>
      <c r="DL153" s="7"/>
      <c r="DM153" s="7"/>
      <c r="DN153" s="7"/>
      <c r="DO153" s="83"/>
      <c r="DP153" s="7"/>
      <c r="DQ153" s="7"/>
      <c r="DR153" s="7"/>
      <c r="DS153" s="7"/>
      <c r="EA153" s="56"/>
      <c r="EB153" s="56"/>
      <c r="EC153" s="4"/>
      <c r="ED153" s="44"/>
      <c r="EE153" s="4"/>
      <c r="EF153" s="5"/>
      <c r="EG153" s="44"/>
      <c r="EH153" s="4"/>
      <c r="EI153" s="53"/>
      <c r="EJ153" s="53"/>
      <c r="EL153" s="54"/>
      <c r="EM153" s="55"/>
      <c r="EN153" s="56"/>
      <c r="EO153" s="44"/>
      <c r="EP153" s="4"/>
      <c r="EQ153" s="56"/>
      <c r="ER153" s="56"/>
      <c r="ET153" s="4"/>
      <c r="EU153" s="56"/>
      <c r="EW153" s="4"/>
      <c r="EY153" s="4"/>
    </row>
    <row r="154" spans="27:155">
      <c r="AA154" s="29" t="s">
        <v>197</v>
      </c>
      <c r="AB154" s="29" t="s">
        <v>325</v>
      </c>
      <c r="AC154" s="29" t="s">
        <v>320</v>
      </c>
      <c r="AD154" s="30">
        <v>0</v>
      </c>
      <c r="AE154" s="24">
        <v>674</v>
      </c>
      <c r="AF154" s="24">
        <v>350</v>
      </c>
      <c r="AG154" s="24">
        <v>8</v>
      </c>
      <c r="AH154" s="24">
        <v>12</v>
      </c>
      <c r="AI154" s="24">
        <v>650</v>
      </c>
      <c r="AJ154" s="7">
        <f t="shared" si="68"/>
        <v>704</v>
      </c>
      <c r="AK154" s="7">
        <f t="shared" si="69"/>
        <v>350</v>
      </c>
      <c r="AL154" s="7">
        <f t="shared" si="70"/>
        <v>22</v>
      </c>
      <c r="AM154" s="7">
        <f t="shared" si="71"/>
        <v>6</v>
      </c>
      <c r="AN154" s="7">
        <f t="shared" si="72"/>
        <v>24</v>
      </c>
      <c r="AO154" s="83" t="str" cm="1">
        <f t="array" ref="AO154">_xll.Dce_Name_SectI(AE154,AE154,AF154,AG154,AH154,"x","-",$V$14)</f>
        <v>674x350x8x12</v>
      </c>
      <c r="AP154" s="7" t="str">
        <f t="shared" si="73"/>
        <v>704x350x22-6M24</v>
      </c>
      <c r="AQ154" s="7"/>
      <c r="AR154" s="7"/>
      <c r="AS154" s="7"/>
      <c r="AT154" s="29" t="s">
        <v>291</v>
      </c>
      <c r="AU154" s="60">
        <v>-85.714070342147011</v>
      </c>
      <c r="AV154" s="60">
        <v>0.10524053262088121</v>
      </c>
      <c r="AW154" s="25">
        <v>3.4675925517874515E-3</v>
      </c>
      <c r="AX154" s="25">
        <v>0</v>
      </c>
      <c r="AY154" s="25">
        <v>0</v>
      </c>
      <c r="AZ154" s="25">
        <v>0</v>
      </c>
      <c r="BA154" s="56">
        <f t="shared" si="74"/>
        <v>0</v>
      </c>
      <c r="BB154" s="56">
        <f t="shared" si="75"/>
        <v>0</v>
      </c>
      <c r="BC154" s="4">
        <f>HLOOKUP(AN154,Data!$BW$28:$CF$31,4,FALSE)</f>
        <v>353</v>
      </c>
      <c r="BD154" s="44">
        <f t="shared" si="76"/>
        <v>0</v>
      </c>
      <c r="BE154" s="4" t="str">
        <f t="shared" si="77"/>
        <v>OK</v>
      </c>
      <c r="BF154" s="5">
        <f t="shared" si="78"/>
        <v>3572.8</v>
      </c>
      <c r="BG154" s="44">
        <f t="shared" si="79"/>
        <v>2.3990727256534651E-2</v>
      </c>
      <c r="BH154" s="4" t="str">
        <f t="shared" si="80"/>
        <v>OK</v>
      </c>
      <c r="BI154" s="53" t="str">
        <f t="shared" si="81"/>
        <v>Y</v>
      </c>
      <c r="BJ154" s="53">
        <f t="shared" si="82"/>
        <v>215</v>
      </c>
      <c r="BK154" s="38">
        <f t="shared" si="83"/>
        <v>171</v>
      </c>
      <c r="BL154" s="54">
        <f>noisuy1chieu(BK154/BJ154,Data!$BW$39:$CG$39,Data!$BW$40:$CG$40)</f>
        <v>9.6581399440765381E-2</v>
      </c>
      <c r="BM154" s="55">
        <f t="shared" si="84"/>
        <v>1.5530370957935065E-3</v>
      </c>
      <c r="BN154" s="56">
        <f t="shared" si="85"/>
        <v>4.9757976643657926</v>
      </c>
      <c r="BO154" s="44">
        <f t="shared" si="86"/>
        <v>0.22617262110753603</v>
      </c>
      <c r="BP154" s="4" t="str">
        <f t="shared" si="87"/>
        <v>OK</v>
      </c>
      <c r="BQ154" s="56">
        <f t="shared" si="88"/>
        <v>304.99199999999996</v>
      </c>
      <c r="BR154" s="56">
        <f t="shared" si="89"/>
        <v>0.10529764434417312</v>
      </c>
      <c r="BS154" s="23">
        <f t="shared" si="90"/>
        <v>3.4524723384276679E-4</v>
      </c>
      <c r="BT154" s="4" t="str">
        <f t="shared" si="91"/>
        <v>OK</v>
      </c>
      <c r="BU154" s="56">
        <f t="shared" si="92"/>
        <v>42.857035171073505</v>
      </c>
      <c r="BV154" s="54">
        <f t="shared" si="93"/>
        <v>8.5633232570600376E-2</v>
      </c>
      <c r="BW154" s="4" t="str">
        <f t="shared" si="94"/>
        <v>OK</v>
      </c>
      <c r="BX154" s="54">
        <f t="shared" si="95"/>
        <v>1.0881452995222919E-4</v>
      </c>
      <c r="BY154" s="4" t="str">
        <f t="shared" si="96"/>
        <v>OK</v>
      </c>
      <c r="DJ154" s="7"/>
      <c r="DK154" s="7"/>
      <c r="DL154" s="7"/>
      <c r="DM154" s="7"/>
      <c r="DN154" s="7"/>
      <c r="DO154" s="83"/>
      <c r="DP154" s="7"/>
      <c r="DQ154" s="7"/>
      <c r="DR154" s="7"/>
      <c r="DS154" s="7"/>
      <c r="EA154" s="56"/>
      <c r="EB154" s="56"/>
      <c r="EC154" s="4"/>
      <c r="ED154" s="44"/>
      <c r="EE154" s="4"/>
      <c r="EF154" s="5"/>
      <c r="EG154" s="44"/>
      <c r="EH154" s="4"/>
      <c r="EI154" s="53"/>
      <c r="EJ154" s="53"/>
      <c r="EL154" s="54"/>
      <c r="EM154" s="55"/>
      <c r="EN154" s="56"/>
      <c r="EO154" s="44"/>
      <c r="EP154" s="4"/>
      <c r="EQ154" s="56"/>
      <c r="ER154" s="56"/>
      <c r="ET154" s="4"/>
      <c r="EU154" s="56"/>
      <c r="EW154" s="4"/>
      <c r="EY154" s="4"/>
    </row>
    <row r="155" spans="27:155">
      <c r="AA155" s="29" t="s">
        <v>197</v>
      </c>
      <c r="AB155" s="29" t="s">
        <v>325</v>
      </c>
      <c r="AC155" s="29" t="s">
        <v>320</v>
      </c>
      <c r="AD155" s="30">
        <v>0</v>
      </c>
      <c r="AE155" s="24">
        <v>674</v>
      </c>
      <c r="AF155" s="24">
        <v>350</v>
      </c>
      <c r="AG155" s="24">
        <v>8</v>
      </c>
      <c r="AH155" s="24">
        <v>12</v>
      </c>
      <c r="AI155" s="24">
        <v>650</v>
      </c>
      <c r="AJ155" s="7">
        <f t="shared" si="68"/>
        <v>704</v>
      </c>
      <c r="AK155" s="7">
        <f t="shared" si="69"/>
        <v>350</v>
      </c>
      <c r="AL155" s="7">
        <f t="shared" si="70"/>
        <v>22</v>
      </c>
      <c r="AM155" s="7">
        <f t="shared" si="71"/>
        <v>6</v>
      </c>
      <c r="AN155" s="7">
        <f t="shared" si="72"/>
        <v>24</v>
      </c>
      <c r="AO155" s="83" t="str" cm="1">
        <f t="array" ref="AO155">_xll.Dce_Name_SectI(AE155,AE155,AF155,AG155,AH155,"x","-",$V$14)</f>
        <v>674x350x8x12</v>
      </c>
      <c r="AP155" s="7" t="str">
        <f t="shared" si="73"/>
        <v>704x350x22-6M24</v>
      </c>
      <c r="AQ155" s="7"/>
      <c r="AR155" s="7"/>
      <c r="AS155" s="7"/>
      <c r="AT155" s="29" t="s">
        <v>292</v>
      </c>
      <c r="AU155" s="60">
        <v>-25.237660372312369</v>
      </c>
      <c r="AV155" s="60">
        <v>4.4345886620715591</v>
      </c>
      <c r="AW155" s="25">
        <v>2.6958193876880441</v>
      </c>
      <c r="AX155" s="25">
        <v>0</v>
      </c>
      <c r="AY155" s="25">
        <v>0</v>
      </c>
      <c r="AZ155" s="25">
        <v>0</v>
      </c>
      <c r="BA155" s="56">
        <f t="shared" si="74"/>
        <v>0</v>
      </c>
      <c r="BB155" s="56">
        <f t="shared" si="75"/>
        <v>0</v>
      </c>
      <c r="BC155" s="4">
        <f>HLOOKUP(AN155,Data!$BW$28:$CF$31,4,FALSE)</f>
        <v>353</v>
      </c>
      <c r="BD155" s="44">
        <f t="shared" si="76"/>
        <v>0</v>
      </c>
      <c r="BE155" s="4" t="str">
        <f t="shared" si="77"/>
        <v>OK</v>
      </c>
      <c r="BF155" s="5">
        <f t="shared" si="78"/>
        <v>3572.8</v>
      </c>
      <c r="BG155" s="44">
        <f t="shared" si="79"/>
        <v>7.0638323926087015E-3</v>
      </c>
      <c r="BH155" s="4" t="str">
        <f t="shared" si="80"/>
        <v>OK</v>
      </c>
      <c r="BI155" s="53" t="str">
        <f t="shared" si="81"/>
        <v>Y</v>
      </c>
      <c r="BJ155" s="53">
        <f t="shared" si="82"/>
        <v>215</v>
      </c>
      <c r="BK155" s="38">
        <f t="shared" si="83"/>
        <v>171</v>
      </c>
      <c r="BL155" s="54">
        <f>noisuy1chieu(BK155/BJ155,Data!$BW$39:$CG$39,Data!$BW$40:$CG$40)</f>
        <v>9.6581399440765381E-2</v>
      </c>
      <c r="BM155" s="55">
        <f t="shared" si="84"/>
        <v>4.572764146281131E-4</v>
      </c>
      <c r="BN155" s="56">
        <f t="shared" si="85"/>
        <v>2.6999840474325416</v>
      </c>
      <c r="BO155" s="44">
        <f t="shared" si="86"/>
        <v>0.12272654761057007</v>
      </c>
      <c r="BP155" s="4" t="str">
        <f t="shared" si="87"/>
        <v>OK</v>
      </c>
      <c r="BQ155" s="56">
        <f t="shared" si="88"/>
        <v>304.99199999999996</v>
      </c>
      <c r="BR155" s="56">
        <f t="shared" si="89"/>
        <v>5.1897031488138472</v>
      </c>
      <c r="BS155" s="23">
        <f t="shared" si="90"/>
        <v>1.701586647785466E-2</v>
      </c>
      <c r="BT155" s="4" t="str">
        <f t="shared" si="91"/>
        <v>OK</v>
      </c>
      <c r="BU155" s="56">
        <f t="shared" si="92"/>
        <v>12.618830186156185</v>
      </c>
      <c r="BV155" s="54">
        <f t="shared" si="93"/>
        <v>2.5213858489897909E-2</v>
      </c>
      <c r="BW155" s="4" t="str">
        <f t="shared" si="94"/>
        <v>OK</v>
      </c>
      <c r="BX155" s="54">
        <f t="shared" si="95"/>
        <v>5.3630364881095483E-3</v>
      </c>
      <c r="BY155" s="4" t="str">
        <f t="shared" si="96"/>
        <v>OK</v>
      </c>
      <c r="DJ155" s="7"/>
      <c r="DK155" s="7"/>
      <c r="DL155" s="7"/>
      <c r="DM155" s="7"/>
      <c r="DN155" s="7"/>
      <c r="DO155" s="83"/>
      <c r="DP155" s="7"/>
      <c r="DQ155" s="7"/>
      <c r="DR155" s="7"/>
      <c r="DS155" s="7"/>
      <c r="EA155" s="56"/>
      <c r="EB155" s="56"/>
      <c r="EC155" s="4"/>
      <c r="ED155" s="44"/>
      <c r="EE155" s="4"/>
      <c r="EF155" s="5"/>
      <c r="EG155" s="44"/>
      <c r="EH155" s="4"/>
      <c r="EI155" s="53"/>
      <c r="EJ155" s="53"/>
      <c r="EL155" s="54"/>
      <c r="EM155" s="55"/>
      <c r="EN155" s="56"/>
      <c r="EO155" s="44"/>
      <c r="EP155" s="4"/>
      <c r="EQ155" s="56"/>
      <c r="ER155" s="56"/>
      <c r="ET155" s="4"/>
      <c r="EU155" s="56"/>
      <c r="EW155" s="4"/>
      <c r="EY155" s="4"/>
    </row>
    <row r="156" spans="27:155">
      <c r="AA156" s="29" t="s">
        <v>197</v>
      </c>
      <c r="AB156" s="29" t="s">
        <v>325</v>
      </c>
      <c r="AC156" s="29" t="s">
        <v>320</v>
      </c>
      <c r="AD156" s="30">
        <v>0</v>
      </c>
      <c r="AE156" s="24">
        <v>674</v>
      </c>
      <c r="AF156" s="24">
        <v>350</v>
      </c>
      <c r="AG156" s="24">
        <v>8</v>
      </c>
      <c r="AH156" s="24">
        <v>12</v>
      </c>
      <c r="AI156" s="24">
        <v>650</v>
      </c>
      <c r="AJ156" s="7">
        <f t="shared" si="68"/>
        <v>704</v>
      </c>
      <c r="AK156" s="7">
        <f t="shared" si="69"/>
        <v>350</v>
      </c>
      <c r="AL156" s="7">
        <f t="shared" si="70"/>
        <v>22</v>
      </c>
      <c r="AM156" s="7">
        <f t="shared" si="71"/>
        <v>6</v>
      </c>
      <c r="AN156" s="7">
        <f t="shared" si="72"/>
        <v>24</v>
      </c>
      <c r="AO156" s="83" t="str" cm="1">
        <f t="array" ref="AO156">_xll.Dce_Name_SectI(AE156,AE156,AF156,AG156,AH156,"x","-",$V$14)</f>
        <v>674x350x8x12</v>
      </c>
      <c r="AP156" s="7" t="str">
        <f t="shared" si="73"/>
        <v>704x350x22-6M24</v>
      </c>
      <c r="AQ156" s="7"/>
      <c r="AR156" s="7"/>
      <c r="AS156" s="7"/>
      <c r="AT156" s="29" t="s">
        <v>293</v>
      </c>
      <c r="AU156" s="60">
        <v>-35.507655550170092</v>
      </c>
      <c r="AV156" s="60">
        <v>1.8152594308014658</v>
      </c>
      <c r="AW156" s="25">
        <v>4.8797498256520608</v>
      </c>
      <c r="AX156" s="25">
        <v>0</v>
      </c>
      <c r="AY156" s="25">
        <v>0</v>
      </c>
      <c r="AZ156" s="25">
        <v>0</v>
      </c>
      <c r="BA156" s="56">
        <f t="shared" si="74"/>
        <v>0</v>
      </c>
      <c r="BB156" s="56">
        <f t="shared" si="75"/>
        <v>0</v>
      </c>
      <c r="BC156" s="4">
        <f>HLOOKUP(AN156,Data!$BW$28:$CF$31,4,FALSE)</f>
        <v>353</v>
      </c>
      <c r="BD156" s="44">
        <f t="shared" si="76"/>
        <v>0</v>
      </c>
      <c r="BE156" s="4" t="str">
        <f t="shared" si="77"/>
        <v>OK</v>
      </c>
      <c r="BF156" s="5">
        <f t="shared" si="78"/>
        <v>3572.8</v>
      </c>
      <c r="BG156" s="44">
        <f t="shared" si="79"/>
        <v>9.9383272363888515E-3</v>
      </c>
      <c r="BH156" s="4" t="str">
        <f t="shared" si="80"/>
        <v>OK</v>
      </c>
      <c r="BI156" s="53" t="str">
        <f t="shared" si="81"/>
        <v>Y</v>
      </c>
      <c r="BJ156" s="53">
        <f t="shared" si="82"/>
        <v>215</v>
      </c>
      <c r="BK156" s="38">
        <f t="shared" si="83"/>
        <v>171</v>
      </c>
      <c r="BL156" s="54">
        <f>noisuy1chieu(BK156/BJ156,Data!$BW$39:$CG$39,Data!$BW$40:$CG$40)</f>
        <v>9.6581399440765381E-2</v>
      </c>
      <c r="BM156" s="55">
        <f t="shared" si="84"/>
        <v>6.4335652284333057E-4</v>
      </c>
      <c r="BN156" s="56">
        <f t="shared" si="85"/>
        <v>3.2025627761503026</v>
      </c>
      <c r="BO156" s="44">
        <f t="shared" si="86"/>
        <v>0.1455710352795592</v>
      </c>
      <c r="BP156" s="4" t="str">
        <f t="shared" si="87"/>
        <v>OK</v>
      </c>
      <c r="BQ156" s="56">
        <f t="shared" si="88"/>
        <v>304.99199999999996</v>
      </c>
      <c r="BR156" s="56">
        <f t="shared" si="89"/>
        <v>5.2064503418418369</v>
      </c>
      <c r="BS156" s="23">
        <f t="shared" si="90"/>
        <v>1.7070776747723997E-2</v>
      </c>
      <c r="BT156" s="4" t="str">
        <f t="shared" si="91"/>
        <v>OK</v>
      </c>
      <c r="BU156" s="56">
        <f t="shared" si="92"/>
        <v>17.753827775085046</v>
      </c>
      <c r="BV156" s="54">
        <f t="shared" si="93"/>
        <v>3.5474167935638852E-2</v>
      </c>
      <c r="BW156" s="4" t="str">
        <f t="shared" si="94"/>
        <v>OK</v>
      </c>
      <c r="BX156" s="54">
        <f t="shared" si="95"/>
        <v>5.3803430285237243E-3</v>
      </c>
      <c r="BY156" s="4" t="str">
        <f t="shared" si="96"/>
        <v>OK</v>
      </c>
      <c r="DJ156" s="7"/>
      <c r="DK156" s="7"/>
      <c r="DL156" s="7"/>
      <c r="DM156" s="7"/>
      <c r="DN156" s="7"/>
      <c r="DO156" s="83"/>
      <c r="DP156" s="7"/>
      <c r="DQ156" s="7"/>
      <c r="DR156" s="7"/>
      <c r="DS156" s="7"/>
      <c r="EA156" s="56"/>
      <c r="EB156" s="56"/>
      <c r="EC156" s="4"/>
      <c r="ED156" s="44"/>
      <c r="EE156" s="4"/>
      <c r="EF156" s="5"/>
      <c r="EG156" s="44"/>
      <c r="EH156" s="4"/>
      <c r="EI156" s="53"/>
      <c r="EJ156" s="53"/>
      <c r="EL156" s="54"/>
      <c r="EM156" s="55"/>
      <c r="EN156" s="56"/>
      <c r="EO156" s="44"/>
      <c r="EP156" s="4"/>
      <c r="EQ156" s="56"/>
      <c r="ER156" s="56"/>
      <c r="ET156" s="4"/>
      <c r="EU156" s="56"/>
      <c r="EW156" s="4"/>
      <c r="EY156" s="4"/>
    </row>
    <row r="157" spans="27:155">
      <c r="AA157" s="29" t="s">
        <v>197</v>
      </c>
      <c r="AB157" s="29" t="s">
        <v>325</v>
      </c>
      <c r="AC157" s="29" t="s">
        <v>320</v>
      </c>
      <c r="AD157" s="30">
        <v>0</v>
      </c>
      <c r="AE157" s="24">
        <v>674</v>
      </c>
      <c r="AF157" s="24">
        <v>350</v>
      </c>
      <c r="AG157" s="24">
        <v>8</v>
      </c>
      <c r="AH157" s="24">
        <v>12</v>
      </c>
      <c r="AI157" s="24">
        <v>650</v>
      </c>
      <c r="AJ157" s="7">
        <f t="shared" si="68"/>
        <v>704</v>
      </c>
      <c r="AK157" s="7">
        <f t="shared" si="69"/>
        <v>350</v>
      </c>
      <c r="AL157" s="7">
        <f t="shared" si="70"/>
        <v>22</v>
      </c>
      <c r="AM157" s="7">
        <f t="shared" si="71"/>
        <v>6</v>
      </c>
      <c r="AN157" s="7">
        <f t="shared" si="72"/>
        <v>24</v>
      </c>
      <c r="AO157" s="83" t="str" cm="1">
        <f t="array" ref="AO157">_xll.Dce_Name_SectI(AE157,AE157,AF157,AG157,AH157,"x","-",$V$14)</f>
        <v>674x350x8x12</v>
      </c>
      <c r="AP157" s="7" t="str">
        <f t="shared" si="73"/>
        <v>704x350x22-6M24</v>
      </c>
      <c r="AQ157" s="7"/>
      <c r="AR157" s="7"/>
      <c r="AS157" s="7"/>
      <c r="AT157" s="29" t="s">
        <v>294</v>
      </c>
      <c r="AU157" s="60">
        <v>-131.66122848925698</v>
      </c>
      <c r="AV157" s="60">
        <v>4.6408945997611912</v>
      </c>
      <c r="AW157" s="25">
        <v>3.6311591380765726</v>
      </c>
      <c r="AX157" s="25">
        <v>0</v>
      </c>
      <c r="AY157" s="25">
        <v>0</v>
      </c>
      <c r="AZ157" s="25">
        <v>0</v>
      </c>
      <c r="BA157" s="56">
        <f t="shared" si="74"/>
        <v>0</v>
      </c>
      <c r="BB157" s="56">
        <f t="shared" si="75"/>
        <v>0</v>
      </c>
      <c r="BC157" s="4">
        <f>HLOOKUP(AN157,Data!$BW$28:$CF$31,4,FALSE)</f>
        <v>353</v>
      </c>
      <c r="BD157" s="44">
        <f t="shared" si="76"/>
        <v>0</v>
      </c>
      <c r="BE157" s="4" t="str">
        <f t="shared" si="77"/>
        <v>OK</v>
      </c>
      <c r="BF157" s="5">
        <f t="shared" si="78"/>
        <v>3572.8</v>
      </c>
      <c r="BG157" s="44">
        <f t="shared" si="79"/>
        <v>3.6850993195604843E-2</v>
      </c>
      <c r="BH157" s="4" t="str">
        <f t="shared" si="80"/>
        <v>OK</v>
      </c>
      <c r="BI157" s="53" t="str">
        <f t="shared" si="81"/>
        <v>Y</v>
      </c>
      <c r="BJ157" s="53">
        <f t="shared" si="82"/>
        <v>215</v>
      </c>
      <c r="BK157" s="38">
        <f t="shared" si="83"/>
        <v>171</v>
      </c>
      <c r="BL157" s="54">
        <f>noisuy1chieu(BK157/BJ157,Data!$BW$39:$CG$39,Data!$BW$40:$CG$40)</f>
        <v>9.6581399440765381E-2</v>
      </c>
      <c r="BM157" s="55">
        <f t="shared" si="84"/>
        <v>2.3855449998507116E-3</v>
      </c>
      <c r="BN157" s="56">
        <f t="shared" si="85"/>
        <v>6.1668815080113157</v>
      </c>
      <c r="BO157" s="44">
        <f t="shared" si="86"/>
        <v>0.28031279581869617</v>
      </c>
      <c r="BP157" s="4" t="str">
        <f t="shared" si="87"/>
        <v>OK</v>
      </c>
      <c r="BQ157" s="56">
        <f t="shared" si="88"/>
        <v>304.99199999999996</v>
      </c>
      <c r="BR157" s="56">
        <f t="shared" si="89"/>
        <v>5.8926411202558047</v>
      </c>
      <c r="BS157" s="23">
        <f t="shared" si="90"/>
        <v>1.9320641591437825E-2</v>
      </c>
      <c r="BT157" s="4" t="str">
        <f t="shared" si="91"/>
        <v>OK</v>
      </c>
      <c r="BU157" s="56">
        <f t="shared" si="92"/>
        <v>65.830614244628492</v>
      </c>
      <c r="BV157" s="54">
        <f t="shared" si="93"/>
        <v>0.13153705750697042</v>
      </c>
      <c r="BW157" s="4" t="str">
        <f t="shared" si="94"/>
        <v>OK</v>
      </c>
      <c r="BX157" s="54">
        <f t="shared" si="95"/>
        <v>6.0894522158728148E-3</v>
      </c>
      <c r="BY157" s="4" t="str">
        <f t="shared" si="96"/>
        <v>OK</v>
      </c>
      <c r="DJ157" s="7"/>
      <c r="DK157" s="7"/>
      <c r="DL157" s="7"/>
      <c r="DM157" s="7"/>
      <c r="DN157" s="7"/>
      <c r="DO157" s="83"/>
      <c r="DP157" s="7"/>
      <c r="DQ157" s="7"/>
      <c r="DR157" s="7"/>
      <c r="DS157" s="7"/>
      <c r="EA157" s="56"/>
      <c r="EB157" s="56"/>
      <c r="EC157" s="4"/>
      <c r="ED157" s="44"/>
      <c r="EE157" s="4"/>
      <c r="EF157" s="5"/>
      <c r="EG157" s="44"/>
      <c r="EH157" s="4"/>
      <c r="EI157" s="53"/>
      <c r="EJ157" s="53"/>
      <c r="EL157" s="54"/>
      <c r="EM157" s="55"/>
      <c r="EN157" s="56"/>
      <c r="EO157" s="44"/>
      <c r="EP157" s="4"/>
      <c r="EQ157" s="56"/>
      <c r="ER157" s="56"/>
      <c r="ET157" s="4"/>
      <c r="EU157" s="56"/>
      <c r="EW157" s="4"/>
      <c r="EY157" s="4"/>
    </row>
    <row r="158" spans="27:155">
      <c r="AA158" s="29" t="s">
        <v>197</v>
      </c>
      <c r="AB158" s="29" t="s">
        <v>325</v>
      </c>
      <c r="AC158" s="29" t="s">
        <v>320</v>
      </c>
      <c r="AD158" s="30">
        <v>0</v>
      </c>
      <c r="AE158" s="24">
        <v>674</v>
      </c>
      <c r="AF158" s="24">
        <v>350</v>
      </c>
      <c r="AG158" s="24">
        <v>8</v>
      </c>
      <c r="AH158" s="24">
        <v>12</v>
      </c>
      <c r="AI158" s="24">
        <v>650</v>
      </c>
      <c r="AJ158" s="7">
        <f t="shared" si="68"/>
        <v>704</v>
      </c>
      <c r="AK158" s="7">
        <f t="shared" si="69"/>
        <v>350</v>
      </c>
      <c r="AL158" s="7">
        <f t="shared" si="70"/>
        <v>22</v>
      </c>
      <c r="AM158" s="7">
        <f t="shared" si="71"/>
        <v>6</v>
      </c>
      <c r="AN158" s="7">
        <f t="shared" si="72"/>
        <v>24</v>
      </c>
      <c r="AO158" s="83" t="str" cm="1">
        <f t="array" ref="AO158">_xll.Dce_Name_SectI(AE158,AE158,AF158,AG158,AH158,"x","-",$V$14)</f>
        <v>674x350x8x12</v>
      </c>
      <c r="AP158" s="7" t="str">
        <f t="shared" si="73"/>
        <v>704x350x22-6M24</v>
      </c>
      <c r="AQ158" s="7"/>
      <c r="AR158" s="7"/>
      <c r="AS158" s="7"/>
      <c r="AT158" s="29" t="s">
        <v>295</v>
      </c>
      <c r="AU158" s="60">
        <v>-139.57561243147708</v>
      </c>
      <c r="AV158" s="60">
        <v>2.0493104027188789</v>
      </c>
      <c r="AW158" s="25">
        <v>1.450748144174562</v>
      </c>
      <c r="AX158" s="25">
        <v>0</v>
      </c>
      <c r="AY158" s="25">
        <v>0</v>
      </c>
      <c r="AZ158" s="25">
        <v>0</v>
      </c>
      <c r="BA158" s="56">
        <f t="shared" si="74"/>
        <v>0</v>
      </c>
      <c r="BB158" s="56">
        <f t="shared" si="75"/>
        <v>0</v>
      </c>
      <c r="BC158" s="4">
        <f>HLOOKUP(AN158,Data!$BW$28:$CF$31,4,FALSE)</f>
        <v>353</v>
      </c>
      <c r="BD158" s="44">
        <f t="shared" si="76"/>
        <v>0</v>
      </c>
      <c r="BE158" s="4" t="str">
        <f t="shared" si="77"/>
        <v>OK</v>
      </c>
      <c r="BF158" s="5">
        <f t="shared" si="78"/>
        <v>3572.8</v>
      </c>
      <c r="BG158" s="44">
        <f t="shared" si="79"/>
        <v>3.9066170071506125E-2</v>
      </c>
      <c r="BH158" s="4" t="str">
        <f t="shared" si="80"/>
        <v>OK</v>
      </c>
      <c r="BI158" s="53" t="str">
        <f t="shared" si="81"/>
        <v>Y</v>
      </c>
      <c r="BJ158" s="53">
        <f t="shared" si="82"/>
        <v>215</v>
      </c>
      <c r="BK158" s="38">
        <f t="shared" si="83"/>
        <v>171</v>
      </c>
      <c r="BL158" s="54">
        <f>noisuy1chieu(BK158/BJ158,Data!$BW$39:$CG$39,Data!$BW$40:$CG$40)</f>
        <v>9.6581399440765381E-2</v>
      </c>
      <c r="BM158" s="55">
        <f t="shared" si="84"/>
        <v>2.5289442317802729E-3</v>
      </c>
      <c r="BN158" s="56">
        <f t="shared" si="85"/>
        <v>6.3495277183246053</v>
      </c>
      <c r="BO158" s="44">
        <f t="shared" si="86"/>
        <v>0.28861489628748205</v>
      </c>
      <c r="BP158" s="4" t="str">
        <f t="shared" si="87"/>
        <v>OK</v>
      </c>
      <c r="BQ158" s="56">
        <f t="shared" si="88"/>
        <v>304.99199999999996</v>
      </c>
      <c r="BR158" s="56">
        <f t="shared" si="89"/>
        <v>2.510845137502062</v>
      </c>
      <c r="BS158" s="23">
        <f t="shared" si="90"/>
        <v>8.2324950736480367E-3</v>
      </c>
      <c r="BT158" s="4" t="str">
        <f t="shared" si="91"/>
        <v>OK</v>
      </c>
      <c r="BU158" s="56">
        <f t="shared" si="92"/>
        <v>69.787806215738541</v>
      </c>
      <c r="BV158" s="54">
        <f t="shared" si="93"/>
        <v>0.13944397731688996</v>
      </c>
      <c r="BW158" s="4" t="str">
        <f t="shared" si="94"/>
        <v>OK</v>
      </c>
      <c r="BX158" s="54">
        <f t="shared" si="95"/>
        <v>2.5947060366051404E-3</v>
      </c>
      <c r="BY158" s="4" t="str">
        <f t="shared" si="96"/>
        <v>OK</v>
      </c>
      <c r="DJ158" s="7"/>
      <c r="DK158" s="7"/>
      <c r="DL158" s="7"/>
      <c r="DM158" s="7"/>
      <c r="DN158" s="7"/>
      <c r="DO158" s="83"/>
      <c r="DP158" s="7"/>
      <c r="DQ158" s="7"/>
      <c r="DR158" s="7"/>
      <c r="DS158" s="7"/>
      <c r="EA158" s="56"/>
      <c r="EB158" s="56"/>
      <c r="EC158" s="4"/>
      <c r="ED158" s="44"/>
      <c r="EE158" s="4"/>
      <c r="EF158" s="5"/>
      <c r="EG158" s="44"/>
      <c r="EH158" s="4"/>
      <c r="EI158" s="53"/>
      <c r="EJ158" s="53"/>
      <c r="EL158" s="54"/>
      <c r="EM158" s="55"/>
      <c r="EN158" s="56"/>
      <c r="EO158" s="44"/>
      <c r="EP158" s="4"/>
      <c r="EQ158" s="56"/>
      <c r="ER158" s="56"/>
      <c r="ET158" s="4"/>
      <c r="EU158" s="56"/>
      <c r="EW158" s="4"/>
      <c r="EY158" s="4"/>
    </row>
    <row r="159" spans="27:155">
      <c r="AA159" s="29" t="s">
        <v>197</v>
      </c>
      <c r="AB159" s="29" t="s">
        <v>325</v>
      </c>
      <c r="AC159" s="29" t="s">
        <v>320</v>
      </c>
      <c r="AD159" s="30">
        <v>0</v>
      </c>
      <c r="AE159" s="24">
        <v>674</v>
      </c>
      <c r="AF159" s="24">
        <v>350</v>
      </c>
      <c r="AG159" s="24">
        <v>8</v>
      </c>
      <c r="AH159" s="24">
        <v>12</v>
      </c>
      <c r="AI159" s="24">
        <v>650</v>
      </c>
      <c r="AJ159" s="7">
        <f t="shared" si="68"/>
        <v>704</v>
      </c>
      <c r="AK159" s="7">
        <f t="shared" si="69"/>
        <v>350</v>
      </c>
      <c r="AL159" s="7">
        <f t="shared" si="70"/>
        <v>22</v>
      </c>
      <c r="AM159" s="7">
        <f t="shared" si="71"/>
        <v>6</v>
      </c>
      <c r="AN159" s="7">
        <f t="shared" si="72"/>
        <v>24</v>
      </c>
      <c r="AO159" s="83" t="str" cm="1">
        <f t="array" ref="AO159">_xll.Dce_Name_SectI(AE159,AE159,AF159,AG159,AH159,"x","-",$V$14)</f>
        <v>674x350x8x12</v>
      </c>
      <c r="AP159" s="7" t="str">
        <f t="shared" si="73"/>
        <v>704x350x22-6M24</v>
      </c>
      <c r="AQ159" s="7"/>
      <c r="AR159" s="7"/>
      <c r="AS159" s="7"/>
      <c r="AT159" s="29" t="s">
        <v>296</v>
      </c>
      <c r="AU159" s="60">
        <v>-111.59378240067329</v>
      </c>
      <c r="AV159" s="60">
        <v>4.5021872629540933</v>
      </c>
      <c r="AW159" s="25">
        <v>3.6666183554441402E-3</v>
      </c>
      <c r="AX159" s="25">
        <v>0</v>
      </c>
      <c r="AY159" s="25">
        <v>0</v>
      </c>
      <c r="AZ159" s="25">
        <v>0</v>
      </c>
      <c r="BA159" s="56">
        <f t="shared" si="74"/>
        <v>0</v>
      </c>
      <c r="BB159" s="56">
        <f t="shared" si="75"/>
        <v>0</v>
      </c>
      <c r="BC159" s="4">
        <f>HLOOKUP(AN159,Data!$BW$28:$CF$31,4,FALSE)</f>
        <v>353</v>
      </c>
      <c r="BD159" s="44">
        <f t="shared" si="76"/>
        <v>0</v>
      </c>
      <c r="BE159" s="4" t="str">
        <f t="shared" si="77"/>
        <v>OK</v>
      </c>
      <c r="BF159" s="5">
        <f t="shared" si="78"/>
        <v>3572.8</v>
      </c>
      <c r="BG159" s="44">
        <f t="shared" si="79"/>
        <v>3.1234265114384596E-2</v>
      </c>
      <c r="BH159" s="4" t="str">
        <f t="shared" si="80"/>
        <v>OK</v>
      </c>
      <c r="BI159" s="53" t="str">
        <f t="shared" si="81"/>
        <v>Y</v>
      </c>
      <c r="BJ159" s="53">
        <f t="shared" si="82"/>
        <v>215</v>
      </c>
      <c r="BK159" s="38">
        <f t="shared" si="83"/>
        <v>171</v>
      </c>
      <c r="BL159" s="54">
        <f>noisuy1chieu(BK159/BJ159,Data!$BW$39:$CG$39,Data!$BW$40:$CG$40)</f>
        <v>9.6581399440765381E-2</v>
      </c>
      <c r="BM159" s="55">
        <f t="shared" si="84"/>
        <v>2.0219467239900187E-3</v>
      </c>
      <c r="BN159" s="56">
        <f t="shared" si="85"/>
        <v>5.6774935738405112</v>
      </c>
      <c r="BO159" s="44">
        <f t="shared" si="86"/>
        <v>0.25806788972002326</v>
      </c>
      <c r="BP159" s="4" t="str">
        <f t="shared" si="87"/>
        <v>OK</v>
      </c>
      <c r="BQ159" s="56">
        <f t="shared" si="88"/>
        <v>304.99199999999996</v>
      </c>
      <c r="BR159" s="56">
        <f t="shared" si="89"/>
        <v>4.5021887560159266</v>
      </c>
      <c r="BS159" s="23">
        <f t="shared" si="90"/>
        <v>1.4761661801017492E-2</v>
      </c>
      <c r="BT159" s="4" t="str">
        <f t="shared" si="91"/>
        <v>OK</v>
      </c>
      <c r="BU159" s="56">
        <f t="shared" si="92"/>
        <v>55.796891200336646</v>
      </c>
      <c r="BV159" s="54">
        <f t="shared" si="93"/>
        <v>0.11148853722153616</v>
      </c>
      <c r="BW159" s="4" t="str">
        <f t="shared" si="94"/>
        <v>OK</v>
      </c>
      <c r="BX159" s="54">
        <f t="shared" si="95"/>
        <v>4.6525594783564063E-3</v>
      </c>
      <c r="BY159" s="4" t="str">
        <f t="shared" si="96"/>
        <v>OK</v>
      </c>
      <c r="DJ159" s="7"/>
      <c r="DK159" s="7"/>
      <c r="DL159" s="7"/>
      <c r="DM159" s="7"/>
      <c r="DN159" s="7"/>
      <c r="DO159" s="83"/>
      <c r="DP159" s="7"/>
      <c r="DQ159" s="7"/>
      <c r="DR159" s="7"/>
      <c r="DS159" s="7"/>
      <c r="EA159" s="56"/>
      <c r="EB159" s="56"/>
      <c r="EC159" s="4"/>
      <c r="ED159" s="44"/>
      <c r="EE159" s="4"/>
      <c r="EF159" s="5"/>
      <c r="EG159" s="44"/>
      <c r="EH159" s="4"/>
      <c r="EI159" s="53"/>
      <c r="EJ159" s="53"/>
      <c r="EL159" s="54"/>
      <c r="EM159" s="55"/>
      <c r="EN159" s="56"/>
      <c r="EO159" s="44"/>
      <c r="EP159" s="4"/>
      <c r="EQ159" s="56"/>
      <c r="ER159" s="56"/>
      <c r="ET159" s="4"/>
      <c r="EU159" s="56"/>
      <c r="EW159" s="4"/>
      <c r="EY159" s="4"/>
    </row>
    <row r="160" spans="27:155">
      <c r="AA160" s="29" t="s">
        <v>197</v>
      </c>
      <c r="AB160" s="29" t="s">
        <v>325</v>
      </c>
      <c r="AC160" s="29" t="s">
        <v>320</v>
      </c>
      <c r="AD160" s="30">
        <v>0</v>
      </c>
      <c r="AE160" s="24">
        <v>674</v>
      </c>
      <c r="AF160" s="24">
        <v>350</v>
      </c>
      <c r="AG160" s="24">
        <v>8</v>
      </c>
      <c r="AH160" s="24">
        <v>12</v>
      </c>
      <c r="AI160" s="24">
        <v>650</v>
      </c>
      <c r="AJ160" s="7">
        <f t="shared" si="68"/>
        <v>704</v>
      </c>
      <c r="AK160" s="7">
        <f t="shared" si="69"/>
        <v>350</v>
      </c>
      <c r="AL160" s="7">
        <f t="shared" si="70"/>
        <v>22</v>
      </c>
      <c r="AM160" s="7">
        <f t="shared" si="71"/>
        <v>6</v>
      </c>
      <c r="AN160" s="7">
        <f t="shared" si="72"/>
        <v>24</v>
      </c>
      <c r="AO160" s="83" t="str" cm="1">
        <f t="array" ref="AO160">_xll.Dce_Name_SectI(AE160,AE160,AF160,AG160,AH160,"x","-",$V$14)</f>
        <v>674x350x8x12</v>
      </c>
      <c r="AP160" s="7" t="str">
        <f t="shared" si="73"/>
        <v>704x350x22-6M24</v>
      </c>
      <c r="AQ160" s="7"/>
      <c r="AR160" s="7"/>
      <c r="AS160" s="7"/>
      <c r="AT160" s="29" t="s">
        <v>297</v>
      </c>
      <c r="AU160" s="60">
        <v>-120.41540147877581</v>
      </c>
      <c r="AV160" s="60">
        <v>1.9085067100491777</v>
      </c>
      <c r="AW160" s="25">
        <v>4.0447603002271874E-3</v>
      </c>
      <c r="AX160" s="25">
        <v>0</v>
      </c>
      <c r="AY160" s="25">
        <v>0</v>
      </c>
      <c r="AZ160" s="25">
        <v>0</v>
      </c>
      <c r="BA160" s="56">
        <f t="shared" si="74"/>
        <v>0</v>
      </c>
      <c r="BB160" s="56">
        <f t="shared" si="75"/>
        <v>0</v>
      </c>
      <c r="BC160" s="4">
        <f>HLOOKUP(AN160,Data!$BW$28:$CF$31,4,FALSE)</f>
        <v>353</v>
      </c>
      <c r="BD160" s="44">
        <f t="shared" si="76"/>
        <v>0</v>
      </c>
      <c r="BE160" s="4" t="str">
        <f t="shared" si="77"/>
        <v>OK</v>
      </c>
      <c r="BF160" s="5">
        <f t="shared" si="78"/>
        <v>3572.8</v>
      </c>
      <c r="BG160" s="44">
        <f t="shared" si="79"/>
        <v>3.3703370319854403E-2</v>
      </c>
      <c r="BH160" s="4" t="str">
        <f t="shared" si="80"/>
        <v>OK</v>
      </c>
      <c r="BI160" s="53" t="str">
        <f t="shared" si="81"/>
        <v>Y</v>
      </c>
      <c r="BJ160" s="53">
        <f t="shared" si="82"/>
        <v>215</v>
      </c>
      <c r="BK160" s="38">
        <f t="shared" si="83"/>
        <v>171</v>
      </c>
      <c r="BL160" s="54">
        <f>noisuy1chieu(BK160/BJ160,Data!$BW$39:$CG$39,Data!$BW$40:$CG$40)</f>
        <v>9.6581399440765381E-2</v>
      </c>
      <c r="BM160" s="55">
        <f t="shared" si="84"/>
        <v>2.1817839784637016E-3</v>
      </c>
      <c r="BN160" s="56">
        <f t="shared" si="85"/>
        <v>5.8976320184277053</v>
      </c>
      <c r="BO160" s="44">
        <f t="shared" si="86"/>
        <v>0.26807418265580479</v>
      </c>
      <c r="BP160" s="4" t="str">
        <f t="shared" si="87"/>
        <v>OK</v>
      </c>
      <c r="BQ160" s="56">
        <f t="shared" si="88"/>
        <v>304.99199999999996</v>
      </c>
      <c r="BR160" s="56">
        <f t="shared" si="89"/>
        <v>1.9085109961403477</v>
      </c>
      <c r="BS160" s="23">
        <f t="shared" si="90"/>
        <v>6.2575772352728857E-3</v>
      </c>
      <c r="BT160" s="4" t="str">
        <f t="shared" si="91"/>
        <v>OK</v>
      </c>
      <c r="BU160" s="56">
        <f t="shared" si="92"/>
        <v>60.207700739387903</v>
      </c>
      <c r="BV160" s="54">
        <f t="shared" si="93"/>
        <v>0.12030183654507727</v>
      </c>
      <c r="BW160" s="4" t="str">
        <f t="shared" si="94"/>
        <v>OK</v>
      </c>
      <c r="BX160" s="54">
        <f t="shared" si="95"/>
        <v>1.9722542536172579E-3</v>
      </c>
      <c r="BY160" s="4" t="str">
        <f t="shared" si="96"/>
        <v>OK</v>
      </c>
      <c r="DJ160" s="7"/>
      <c r="DK160" s="7"/>
      <c r="DL160" s="7"/>
      <c r="DM160" s="7"/>
      <c r="DN160" s="7"/>
      <c r="DO160" s="83"/>
      <c r="DP160" s="7"/>
      <c r="DQ160" s="7"/>
      <c r="DR160" s="7"/>
      <c r="DS160" s="7"/>
      <c r="EA160" s="56"/>
      <c r="EB160" s="56"/>
      <c r="EC160" s="4"/>
      <c r="ED160" s="44"/>
      <c r="EE160" s="4"/>
      <c r="EF160" s="5"/>
      <c r="EG160" s="44"/>
      <c r="EH160" s="4"/>
      <c r="EI160" s="53"/>
      <c r="EJ160" s="53"/>
      <c r="EL160" s="54"/>
      <c r="EM160" s="55"/>
      <c r="EN160" s="56"/>
      <c r="EO160" s="44"/>
      <c r="EP160" s="4"/>
      <c r="EQ160" s="56"/>
      <c r="ER160" s="56"/>
      <c r="ET160" s="4"/>
      <c r="EU160" s="56"/>
      <c r="EW160" s="4"/>
      <c r="EY160" s="4"/>
    </row>
    <row r="161" spans="27:155">
      <c r="AA161" s="29" t="s">
        <v>197</v>
      </c>
      <c r="AB161" s="29" t="s">
        <v>325</v>
      </c>
      <c r="AC161" s="29" t="s">
        <v>320</v>
      </c>
      <c r="AD161" s="30">
        <v>0</v>
      </c>
      <c r="AE161" s="24">
        <v>674</v>
      </c>
      <c r="AF161" s="24">
        <v>350</v>
      </c>
      <c r="AG161" s="24">
        <v>8</v>
      </c>
      <c r="AH161" s="24">
        <v>12</v>
      </c>
      <c r="AI161" s="24">
        <v>650</v>
      </c>
      <c r="AJ161" s="7">
        <f t="shared" si="68"/>
        <v>704</v>
      </c>
      <c r="AK161" s="7">
        <f t="shared" si="69"/>
        <v>350</v>
      </c>
      <c r="AL161" s="7">
        <f t="shared" si="70"/>
        <v>22</v>
      </c>
      <c r="AM161" s="7">
        <f t="shared" si="71"/>
        <v>6</v>
      </c>
      <c r="AN161" s="7">
        <f t="shared" si="72"/>
        <v>24</v>
      </c>
      <c r="AO161" s="83" t="str" cm="1">
        <f t="array" ref="AO161">_xll.Dce_Name_SectI(AE161,AE161,AF161,AG161,AH161,"x","-",$V$14)</f>
        <v>674x350x8x12</v>
      </c>
      <c r="AP161" s="7" t="str">
        <f t="shared" si="73"/>
        <v>704x350x22-6M24</v>
      </c>
      <c r="AQ161" s="7"/>
      <c r="AR161" s="7"/>
      <c r="AS161" s="7"/>
      <c r="AT161" s="29" t="s">
        <v>298</v>
      </c>
      <c r="AU161" s="60">
        <v>-35.445562188688214</v>
      </c>
      <c r="AV161" s="60">
        <v>4.7446071515808113</v>
      </c>
      <c r="AW161" s="25">
        <v>3.3649019799556054E-3</v>
      </c>
      <c r="AX161" s="25">
        <v>0</v>
      </c>
      <c r="AY161" s="25">
        <v>0</v>
      </c>
      <c r="AZ161" s="25">
        <v>0</v>
      </c>
      <c r="BA161" s="56">
        <f t="shared" si="74"/>
        <v>0</v>
      </c>
      <c r="BB161" s="56">
        <f t="shared" si="75"/>
        <v>0</v>
      </c>
      <c r="BC161" s="4">
        <f>HLOOKUP(AN161,Data!$BW$28:$CF$31,4,FALSE)</f>
        <v>353</v>
      </c>
      <c r="BD161" s="44">
        <f t="shared" si="76"/>
        <v>0</v>
      </c>
      <c r="BE161" s="4" t="str">
        <f t="shared" si="77"/>
        <v>OK</v>
      </c>
      <c r="BF161" s="5">
        <f t="shared" si="78"/>
        <v>3572.8</v>
      </c>
      <c r="BG161" s="44">
        <f t="shared" si="79"/>
        <v>9.9209477688894463E-3</v>
      </c>
      <c r="BH161" s="4" t="str">
        <f t="shared" si="80"/>
        <v>OK</v>
      </c>
      <c r="BI161" s="53" t="str">
        <f t="shared" si="81"/>
        <v>Y</v>
      </c>
      <c r="BJ161" s="53">
        <f t="shared" si="82"/>
        <v>215</v>
      </c>
      <c r="BK161" s="38">
        <f t="shared" si="83"/>
        <v>171</v>
      </c>
      <c r="BL161" s="54">
        <f>noisuy1chieu(BK161/BJ161,Data!$BW$39:$CG$39,Data!$BW$40:$CG$40)</f>
        <v>9.6581399440765381E-2</v>
      </c>
      <c r="BM161" s="55">
        <f t="shared" si="84"/>
        <v>6.4223146492228041E-4</v>
      </c>
      <c r="BN161" s="56">
        <f t="shared" si="85"/>
        <v>3.1997613394120155</v>
      </c>
      <c r="BO161" s="44">
        <f t="shared" si="86"/>
        <v>0.1454436972460007</v>
      </c>
      <c r="BP161" s="4" t="str">
        <f t="shared" si="87"/>
        <v>OK</v>
      </c>
      <c r="BQ161" s="56">
        <f t="shared" si="88"/>
        <v>304.99199999999996</v>
      </c>
      <c r="BR161" s="56">
        <f t="shared" si="89"/>
        <v>4.7446083447843312</v>
      </c>
      <c r="BS161" s="23">
        <f t="shared" si="90"/>
        <v>1.5556500973088907E-2</v>
      </c>
      <c r="BT161" s="4" t="str">
        <f t="shared" si="91"/>
        <v>OK</v>
      </c>
      <c r="BU161" s="56">
        <f t="shared" si="92"/>
        <v>17.722781094344107</v>
      </c>
      <c r="BV161" s="54">
        <f t="shared" si="93"/>
        <v>3.5412133135008773E-2</v>
      </c>
      <c r="BW161" s="4" t="str">
        <f t="shared" si="94"/>
        <v>OK</v>
      </c>
      <c r="BX161" s="54">
        <f t="shared" si="95"/>
        <v>4.9030757531253431E-3</v>
      </c>
      <c r="BY161" s="4" t="str">
        <f t="shared" si="96"/>
        <v>OK</v>
      </c>
      <c r="DJ161" s="7"/>
      <c r="DK161" s="7"/>
      <c r="DL161" s="7"/>
      <c r="DM161" s="7"/>
      <c r="DN161" s="7"/>
      <c r="DO161" s="83"/>
      <c r="DP161" s="7"/>
      <c r="DQ161" s="7"/>
      <c r="DR161" s="7"/>
      <c r="DS161" s="7"/>
      <c r="EA161" s="56"/>
      <c r="EB161" s="56"/>
      <c r="EC161" s="4"/>
      <c r="ED161" s="44"/>
      <c r="EE161" s="4"/>
      <c r="EF161" s="5"/>
      <c r="EG161" s="44"/>
      <c r="EH161" s="4"/>
      <c r="EI161" s="53"/>
      <c r="EJ161" s="53"/>
      <c r="EL161" s="54"/>
      <c r="EM161" s="55"/>
      <c r="EN161" s="56"/>
      <c r="EO161" s="44"/>
      <c r="EP161" s="4"/>
      <c r="EQ161" s="56"/>
      <c r="ER161" s="56"/>
      <c r="ET161" s="4"/>
      <c r="EU161" s="56"/>
      <c r="EW161" s="4"/>
      <c r="EY161" s="4"/>
    </row>
    <row r="162" spans="27:155">
      <c r="AA162" s="29" t="s">
        <v>197</v>
      </c>
      <c r="AB162" s="29" t="s">
        <v>325</v>
      </c>
      <c r="AC162" s="29" t="s">
        <v>320</v>
      </c>
      <c r="AD162" s="30">
        <v>0</v>
      </c>
      <c r="AE162" s="24">
        <v>674</v>
      </c>
      <c r="AF162" s="24">
        <v>350</v>
      </c>
      <c r="AG162" s="24">
        <v>8</v>
      </c>
      <c r="AH162" s="24">
        <v>12</v>
      </c>
      <c r="AI162" s="24">
        <v>650</v>
      </c>
      <c r="AJ162" s="7">
        <f t="shared" si="68"/>
        <v>704</v>
      </c>
      <c r="AK162" s="7">
        <f t="shared" si="69"/>
        <v>350</v>
      </c>
      <c r="AL162" s="7">
        <f t="shared" si="70"/>
        <v>22</v>
      </c>
      <c r="AM162" s="7">
        <f t="shared" si="71"/>
        <v>6</v>
      </c>
      <c r="AN162" s="7">
        <f t="shared" si="72"/>
        <v>24</v>
      </c>
      <c r="AO162" s="83" t="str" cm="1">
        <f t="array" ref="AO162">_xll.Dce_Name_SectI(AE162,AE162,AF162,AG162,AH162,"x","-",$V$14)</f>
        <v>674x350x8x12</v>
      </c>
      <c r="AP162" s="7" t="str">
        <f t="shared" si="73"/>
        <v>704x350x22-6M24</v>
      </c>
      <c r="AQ162" s="7"/>
      <c r="AR162" s="7"/>
      <c r="AS162" s="7"/>
      <c r="AT162" s="29" t="s">
        <v>299</v>
      </c>
      <c r="AU162" s="60">
        <v>-46.080714029785781</v>
      </c>
      <c r="AV162" s="60">
        <v>7.2636628708873463</v>
      </c>
      <c r="AW162" s="25">
        <v>3.4443986177942732E-3</v>
      </c>
      <c r="AX162" s="25">
        <v>0</v>
      </c>
      <c r="AY162" s="25">
        <v>0</v>
      </c>
      <c r="AZ162" s="25">
        <v>0</v>
      </c>
      <c r="BA162" s="56">
        <f t="shared" si="74"/>
        <v>0</v>
      </c>
      <c r="BB162" s="56">
        <f t="shared" si="75"/>
        <v>0</v>
      </c>
      <c r="BC162" s="4">
        <f>HLOOKUP(AN162,Data!$BW$28:$CF$31,4,FALSE)</f>
        <v>353</v>
      </c>
      <c r="BD162" s="44">
        <f t="shared" si="76"/>
        <v>0</v>
      </c>
      <c r="BE162" s="4" t="str">
        <f t="shared" si="77"/>
        <v>OK</v>
      </c>
      <c r="BF162" s="5">
        <f t="shared" si="78"/>
        <v>3572.8</v>
      </c>
      <c r="BG162" s="44">
        <f t="shared" si="79"/>
        <v>1.2897647231803006E-2</v>
      </c>
      <c r="BH162" s="4" t="str">
        <f t="shared" si="80"/>
        <v>OK</v>
      </c>
      <c r="BI162" s="53" t="str">
        <f t="shared" si="81"/>
        <v>Y</v>
      </c>
      <c r="BJ162" s="53">
        <f t="shared" si="82"/>
        <v>215</v>
      </c>
      <c r="BK162" s="38">
        <f t="shared" si="83"/>
        <v>171</v>
      </c>
      <c r="BL162" s="54">
        <f>noisuy1chieu(BK162/BJ162,Data!$BW$39:$CG$39,Data!$BW$40:$CG$40)</f>
        <v>9.6581399440765381E-2</v>
      </c>
      <c r="BM162" s="55">
        <f t="shared" si="84"/>
        <v>8.3492777793939266E-4</v>
      </c>
      <c r="BN162" s="56">
        <f t="shared" si="85"/>
        <v>3.6483479599285693</v>
      </c>
      <c r="BO162" s="44">
        <f t="shared" si="86"/>
        <v>0.16583399817857133</v>
      </c>
      <c r="BP162" s="4" t="str">
        <f t="shared" si="87"/>
        <v>OK</v>
      </c>
      <c r="BQ162" s="56">
        <f t="shared" si="88"/>
        <v>304.99199999999996</v>
      </c>
      <c r="BR162" s="56">
        <f t="shared" si="89"/>
        <v>7.2636636875470248</v>
      </c>
      <c r="BS162" s="23">
        <f t="shared" si="90"/>
        <v>2.3815915458592442E-2</v>
      </c>
      <c r="BT162" s="4" t="str">
        <f t="shared" si="91"/>
        <v>OK</v>
      </c>
      <c r="BU162" s="56">
        <f t="shared" si="92"/>
        <v>23.040357014892891</v>
      </c>
      <c r="BV162" s="54">
        <f t="shared" si="93"/>
        <v>4.6037254861196822E-2</v>
      </c>
      <c r="BW162" s="4" t="str">
        <f t="shared" si="94"/>
        <v>OK</v>
      </c>
      <c r="BX162" s="54">
        <f t="shared" si="95"/>
        <v>7.5062662115027963E-3</v>
      </c>
      <c r="BY162" s="4" t="str">
        <f t="shared" si="96"/>
        <v>OK</v>
      </c>
      <c r="DJ162" s="7"/>
      <c r="DK162" s="7"/>
      <c r="DL162" s="7"/>
      <c r="DM162" s="7"/>
      <c r="DN162" s="7"/>
      <c r="DO162" s="83"/>
      <c r="DP162" s="7"/>
      <c r="DQ162" s="7"/>
      <c r="DR162" s="7"/>
      <c r="DS162" s="7"/>
      <c r="EA162" s="56"/>
      <c r="EB162" s="56"/>
      <c r="EC162" s="4"/>
      <c r="ED162" s="44"/>
      <c r="EE162" s="4"/>
      <c r="EF162" s="5"/>
      <c r="EG162" s="44"/>
      <c r="EH162" s="4"/>
      <c r="EI162" s="53"/>
      <c r="EJ162" s="53"/>
      <c r="EL162" s="54"/>
      <c r="EM162" s="55"/>
      <c r="EN162" s="56"/>
      <c r="EO162" s="44"/>
      <c r="EP162" s="4"/>
      <c r="EQ162" s="56"/>
      <c r="ER162" s="56"/>
      <c r="ET162" s="4"/>
      <c r="EU162" s="56"/>
      <c r="EW162" s="4"/>
      <c r="EY162" s="4"/>
    </row>
    <row r="163" spans="27:155">
      <c r="AA163" s="29" t="s">
        <v>197</v>
      </c>
      <c r="AB163" s="29" t="s">
        <v>325</v>
      </c>
      <c r="AC163" s="29" t="s">
        <v>320</v>
      </c>
      <c r="AD163" s="30">
        <v>0</v>
      </c>
      <c r="AE163" s="24">
        <v>674</v>
      </c>
      <c r="AF163" s="24">
        <v>350</v>
      </c>
      <c r="AG163" s="24">
        <v>8</v>
      </c>
      <c r="AH163" s="24">
        <v>12</v>
      </c>
      <c r="AI163" s="24">
        <v>650</v>
      </c>
      <c r="AJ163" s="7">
        <f t="shared" si="68"/>
        <v>704</v>
      </c>
      <c r="AK163" s="7">
        <f t="shared" si="69"/>
        <v>350</v>
      </c>
      <c r="AL163" s="7">
        <f t="shared" si="70"/>
        <v>22</v>
      </c>
      <c r="AM163" s="7">
        <f t="shared" si="71"/>
        <v>6</v>
      </c>
      <c r="AN163" s="7">
        <f t="shared" si="72"/>
        <v>24</v>
      </c>
      <c r="AO163" s="83" t="str" cm="1">
        <f t="array" ref="AO163">_xll.Dce_Name_SectI(AE163,AE163,AF163,AG163,AH163,"x","-",$V$14)</f>
        <v>674x350x8x12</v>
      </c>
      <c r="AP163" s="7" t="str">
        <f t="shared" si="73"/>
        <v>704x350x22-6M24</v>
      </c>
      <c r="AQ163" s="7"/>
      <c r="AR163" s="7"/>
      <c r="AS163" s="7"/>
      <c r="AT163" s="29" t="s">
        <v>300</v>
      </c>
      <c r="AU163" s="60">
        <v>64.596528030246034</v>
      </c>
      <c r="AV163" s="60">
        <v>9.451248028844649</v>
      </c>
      <c r="AW163" s="25">
        <v>5.348117710566779</v>
      </c>
      <c r="AX163" s="25">
        <v>0</v>
      </c>
      <c r="AY163" s="25">
        <v>0</v>
      </c>
      <c r="AZ163" s="25">
        <v>0</v>
      </c>
      <c r="BA163" s="56">
        <f t="shared" si="74"/>
        <v>10.766088005041006</v>
      </c>
      <c r="BB163" s="56">
        <f t="shared" si="75"/>
        <v>47.101635022054403</v>
      </c>
      <c r="BC163" s="4">
        <f>HLOOKUP(AN163,Data!$BW$28:$CF$31,4,FALSE)</f>
        <v>353</v>
      </c>
      <c r="BD163" s="44">
        <f t="shared" si="76"/>
        <v>0.13343239383018243</v>
      </c>
      <c r="BE163" s="4" t="str">
        <f t="shared" si="77"/>
        <v>OK</v>
      </c>
      <c r="BF163" s="5">
        <f t="shared" si="78"/>
        <v>3572.8</v>
      </c>
      <c r="BG163" s="44">
        <f t="shared" si="79"/>
        <v>0</v>
      </c>
      <c r="BH163" s="4" t="str">
        <f t="shared" si="80"/>
        <v>OK</v>
      </c>
      <c r="BI163" s="53" t="str">
        <f t="shared" si="81"/>
        <v>Y</v>
      </c>
      <c r="BJ163" s="53">
        <f t="shared" si="82"/>
        <v>215</v>
      </c>
      <c r="BK163" s="38">
        <f t="shared" si="83"/>
        <v>171</v>
      </c>
      <c r="BL163" s="54">
        <f>noisuy1chieu(BK163/BJ163,Data!$BW$39:$CG$39,Data!$BW$40:$CG$40)</f>
        <v>9.6581399440765381E-2</v>
      </c>
      <c r="BM163" s="55">
        <f t="shared" si="84"/>
        <v>0</v>
      </c>
      <c r="BN163" s="56">
        <f t="shared" si="85"/>
        <v>0</v>
      </c>
      <c r="BO163" s="44">
        <f t="shared" si="86"/>
        <v>0</v>
      </c>
      <c r="BP163" s="4" t="str">
        <f t="shared" si="87"/>
        <v>OK</v>
      </c>
      <c r="BQ163" s="56">
        <f t="shared" si="88"/>
        <v>304.99199999999996</v>
      </c>
      <c r="BR163" s="56">
        <f t="shared" si="89"/>
        <v>64.596528030246034</v>
      </c>
      <c r="BS163" s="23">
        <f t="shared" si="90"/>
        <v>0.21179745052409912</v>
      </c>
      <c r="BT163" s="4" t="str">
        <f t="shared" si="91"/>
        <v>OK</v>
      </c>
      <c r="BU163" s="56">
        <f t="shared" si="92"/>
        <v>32.298264015123017</v>
      </c>
      <c r="BV163" s="54">
        <f t="shared" si="93"/>
        <v>6.4535606417787647E-2</v>
      </c>
      <c r="BW163" s="4" t="str">
        <f t="shared" si="94"/>
        <v>OK</v>
      </c>
      <c r="BX163" s="54">
        <f t="shared" si="95"/>
        <v>1.1222187855760924E-2</v>
      </c>
      <c r="BY163" s="4" t="str">
        <f t="shared" si="96"/>
        <v>OK</v>
      </c>
      <c r="DJ163" s="7"/>
      <c r="DK163" s="7"/>
      <c r="DL163" s="7"/>
      <c r="DM163" s="7"/>
      <c r="DN163" s="7"/>
      <c r="DO163" s="83"/>
      <c r="DP163" s="7"/>
      <c r="DQ163" s="7"/>
      <c r="DR163" s="7"/>
      <c r="DS163" s="7"/>
      <c r="EA163" s="56"/>
      <c r="EB163" s="56"/>
      <c r="EC163" s="4"/>
      <c r="ED163" s="44"/>
      <c r="EE163" s="4"/>
      <c r="EF163" s="5"/>
      <c r="EG163" s="44"/>
      <c r="EH163" s="4"/>
      <c r="EI163" s="53"/>
      <c r="EJ163" s="53"/>
      <c r="EL163" s="54"/>
      <c r="EM163" s="55"/>
      <c r="EN163" s="56"/>
      <c r="EO163" s="44"/>
      <c r="EP163" s="4"/>
      <c r="EQ163" s="56"/>
      <c r="ER163" s="56"/>
      <c r="ET163" s="4"/>
      <c r="EU163" s="56"/>
      <c r="EW163" s="4"/>
      <c r="EY163" s="4"/>
    </row>
    <row r="164" spans="27:155">
      <c r="AA164" s="29" t="s">
        <v>197</v>
      </c>
      <c r="AB164" s="29" t="s">
        <v>325</v>
      </c>
      <c r="AC164" s="29" t="s">
        <v>320</v>
      </c>
      <c r="AD164" s="30">
        <v>0</v>
      </c>
      <c r="AE164" s="24">
        <v>674</v>
      </c>
      <c r="AF164" s="24">
        <v>350</v>
      </c>
      <c r="AG164" s="24">
        <v>8</v>
      </c>
      <c r="AH164" s="24">
        <v>12</v>
      </c>
      <c r="AI164" s="24">
        <v>650</v>
      </c>
      <c r="AJ164" s="7">
        <f t="shared" si="68"/>
        <v>704</v>
      </c>
      <c r="AK164" s="7">
        <f t="shared" si="69"/>
        <v>350</v>
      </c>
      <c r="AL164" s="7">
        <f t="shared" si="70"/>
        <v>22</v>
      </c>
      <c r="AM164" s="7">
        <f t="shared" si="71"/>
        <v>6</v>
      </c>
      <c r="AN164" s="7">
        <f t="shared" si="72"/>
        <v>24</v>
      </c>
      <c r="AO164" s="83" t="str" cm="1">
        <f t="array" ref="AO164">_xll.Dce_Name_SectI(AE164,AE164,AF164,AG164,AH164,"x","-",$V$14)</f>
        <v>674x350x8x12</v>
      </c>
      <c r="AP164" s="7" t="str">
        <f t="shared" si="73"/>
        <v>704x350x22-6M24</v>
      </c>
      <c r="AQ164" s="7"/>
      <c r="AR164" s="7"/>
      <c r="AS164" s="7"/>
      <c r="AT164" s="29" t="s">
        <v>301</v>
      </c>
      <c r="AU164" s="60">
        <v>38.379319271991477</v>
      </c>
      <c r="AV164" s="60">
        <v>4.139158416845925</v>
      </c>
      <c r="AW164" s="25">
        <v>9.7123844547614997</v>
      </c>
      <c r="AX164" s="25">
        <v>0</v>
      </c>
      <c r="AY164" s="25">
        <v>0</v>
      </c>
      <c r="AZ164" s="25">
        <v>0</v>
      </c>
      <c r="BA164" s="56">
        <f t="shared" si="74"/>
        <v>6.3965532119985795</v>
      </c>
      <c r="BB164" s="56">
        <f t="shared" si="75"/>
        <v>27.984920302493787</v>
      </c>
      <c r="BC164" s="4">
        <f>HLOOKUP(AN164,Data!$BW$28:$CF$31,4,FALSE)</f>
        <v>353</v>
      </c>
      <c r="BD164" s="44">
        <f t="shared" si="76"/>
        <v>7.9277394624628295E-2</v>
      </c>
      <c r="BE164" s="4" t="str">
        <f t="shared" si="77"/>
        <v>OK</v>
      </c>
      <c r="BF164" s="5">
        <f t="shared" si="78"/>
        <v>3572.8</v>
      </c>
      <c r="BG164" s="44">
        <f t="shared" si="79"/>
        <v>0</v>
      </c>
      <c r="BH164" s="4" t="str">
        <f t="shared" si="80"/>
        <v>OK</v>
      </c>
      <c r="BI164" s="53" t="str">
        <f t="shared" si="81"/>
        <v>Y</v>
      </c>
      <c r="BJ164" s="53">
        <f t="shared" si="82"/>
        <v>215</v>
      </c>
      <c r="BK164" s="38">
        <f t="shared" si="83"/>
        <v>171</v>
      </c>
      <c r="BL164" s="54">
        <f>noisuy1chieu(BK164/BJ164,Data!$BW$39:$CG$39,Data!$BW$40:$CG$40)</f>
        <v>9.6581399440765381E-2</v>
      </c>
      <c r="BM164" s="55">
        <f t="shared" si="84"/>
        <v>0</v>
      </c>
      <c r="BN164" s="56">
        <f t="shared" si="85"/>
        <v>0</v>
      </c>
      <c r="BO164" s="44">
        <f t="shared" si="86"/>
        <v>0</v>
      </c>
      <c r="BP164" s="4" t="str">
        <f t="shared" si="87"/>
        <v>OK</v>
      </c>
      <c r="BQ164" s="56">
        <f t="shared" si="88"/>
        <v>304.99199999999996</v>
      </c>
      <c r="BR164" s="56">
        <f t="shared" si="89"/>
        <v>38.379319271991477</v>
      </c>
      <c r="BS164" s="23">
        <f t="shared" si="90"/>
        <v>0.12583713432480681</v>
      </c>
      <c r="BT164" s="4" t="str">
        <f t="shared" si="91"/>
        <v>OK</v>
      </c>
      <c r="BU164" s="56">
        <f t="shared" si="92"/>
        <v>19.189659635995739</v>
      </c>
      <c r="BV164" s="54">
        <f t="shared" si="93"/>
        <v>3.8343123363536305E-2</v>
      </c>
      <c r="BW164" s="4" t="str">
        <f t="shared" si="94"/>
        <v>OK</v>
      </c>
      <c r="BX164" s="54">
        <f t="shared" si="95"/>
        <v>1.0910224441914652E-2</v>
      </c>
      <c r="BY164" s="4" t="str">
        <f t="shared" si="96"/>
        <v>OK</v>
      </c>
      <c r="DJ164" s="7"/>
      <c r="DK164" s="7"/>
      <c r="DL164" s="7"/>
      <c r="DM164" s="7"/>
      <c r="DN164" s="7"/>
      <c r="DO164" s="83"/>
      <c r="DP164" s="7"/>
      <c r="DQ164" s="7"/>
      <c r="DR164" s="7"/>
      <c r="DS164" s="7"/>
      <c r="EA164" s="56"/>
      <c r="EB164" s="56"/>
      <c r="EC164" s="4"/>
      <c r="ED164" s="44"/>
      <c r="EE164" s="4"/>
      <c r="EF164" s="5"/>
      <c r="EG164" s="44"/>
      <c r="EH164" s="4"/>
      <c r="EI164" s="53"/>
      <c r="EJ164" s="53"/>
      <c r="EL164" s="54"/>
      <c r="EM164" s="55"/>
      <c r="EN164" s="56"/>
      <c r="EO164" s="44"/>
      <c r="EP164" s="4"/>
      <c r="EQ164" s="56"/>
      <c r="ER164" s="56"/>
      <c r="ET164" s="4"/>
      <c r="EU164" s="56"/>
      <c r="EW164" s="4"/>
      <c r="EY164" s="4"/>
    </row>
    <row r="165" spans="27:155">
      <c r="AA165" s="29" t="s">
        <v>197</v>
      </c>
      <c r="AB165" s="29" t="s">
        <v>325</v>
      </c>
      <c r="AC165" s="29" t="s">
        <v>320</v>
      </c>
      <c r="AD165" s="30">
        <v>0</v>
      </c>
      <c r="AE165" s="24">
        <v>674</v>
      </c>
      <c r="AF165" s="24">
        <v>350</v>
      </c>
      <c r="AG165" s="24">
        <v>8</v>
      </c>
      <c r="AH165" s="24">
        <v>12</v>
      </c>
      <c r="AI165" s="24">
        <v>650</v>
      </c>
      <c r="AJ165" s="7">
        <f t="shared" si="68"/>
        <v>704</v>
      </c>
      <c r="AK165" s="7">
        <f t="shared" si="69"/>
        <v>350</v>
      </c>
      <c r="AL165" s="7">
        <f t="shared" si="70"/>
        <v>22</v>
      </c>
      <c r="AM165" s="7">
        <f t="shared" si="71"/>
        <v>6</v>
      </c>
      <c r="AN165" s="7">
        <f t="shared" si="72"/>
        <v>24</v>
      </c>
      <c r="AO165" s="83" t="str" cm="1">
        <f t="array" ref="AO165">_xll.Dce_Name_SectI(AE165,AE165,AF165,AG165,AH165,"x","-",$V$14)</f>
        <v>674x350x8x12</v>
      </c>
      <c r="AP165" s="7" t="str">
        <f t="shared" si="73"/>
        <v>704x350x22-6M24</v>
      </c>
      <c r="AQ165" s="7"/>
      <c r="AR165" s="7"/>
      <c r="AS165" s="7"/>
      <c r="AT165" s="29" t="s">
        <v>302</v>
      </c>
      <c r="AU165" s="60">
        <v>-155.91200569376045</v>
      </c>
      <c r="AV165" s="60">
        <v>9.4019513189649029</v>
      </c>
      <c r="AW165" s="25">
        <v>7.261821336056439</v>
      </c>
      <c r="AX165" s="25">
        <v>0</v>
      </c>
      <c r="AY165" s="25">
        <v>0</v>
      </c>
      <c r="AZ165" s="25">
        <v>0</v>
      </c>
      <c r="BA165" s="56">
        <f t="shared" si="74"/>
        <v>0</v>
      </c>
      <c r="BB165" s="56">
        <f t="shared" si="75"/>
        <v>0</v>
      </c>
      <c r="BC165" s="4">
        <f>HLOOKUP(AN165,Data!$BW$28:$CF$31,4,FALSE)</f>
        <v>353</v>
      </c>
      <c r="BD165" s="44">
        <f t="shared" si="76"/>
        <v>0</v>
      </c>
      <c r="BE165" s="4" t="str">
        <f t="shared" si="77"/>
        <v>OK</v>
      </c>
      <c r="BF165" s="5">
        <f t="shared" si="78"/>
        <v>3572.8</v>
      </c>
      <c r="BG165" s="44">
        <f t="shared" si="79"/>
        <v>4.3638604370174777E-2</v>
      </c>
      <c r="BH165" s="4" t="str">
        <f t="shared" si="80"/>
        <v>OK</v>
      </c>
      <c r="BI165" s="53" t="str">
        <f t="shared" si="81"/>
        <v>Y</v>
      </c>
      <c r="BJ165" s="53">
        <f t="shared" si="82"/>
        <v>215</v>
      </c>
      <c r="BK165" s="38">
        <f t="shared" si="83"/>
        <v>171</v>
      </c>
      <c r="BL165" s="54">
        <f>noisuy1chieu(BK165/BJ165,Data!$BW$39:$CG$39,Data!$BW$40:$CG$40)</f>
        <v>9.6581399440765381E-2</v>
      </c>
      <c r="BM165" s="55">
        <f t="shared" si="84"/>
        <v>2.8249402642463897E-3</v>
      </c>
      <c r="BN165" s="56">
        <f t="shared" si="85"/>
        <v>6.7108330015686164</v>
      </c>
      <c r="BO165" s="44">
        <f t="shared" si="86"/>
        <v>0.30503786370766439</v>
      </c>
      <c r="BP165" s="4" t="str">
        <f t="shared" si="87"/>
        <v>OK</v>
      </c>
      <c r="BQ165" s="56">
        <f t="shared" si="88"/>
        <v>304.99199999999996</v>
      </c>
      <c r="BR165" s="56">
        <f t="shared" si="89"/>
        <v>11.879845862678119</v>
      </c>
      <c r="BS165" s="23">
        <f t="shared" si="90"/>
        <v>3.8951335978249006E-2</v>
      </c>
      <c r="BT165" s="4" t="str">
        <f t="shared" si="91"/>
        <v>OK</v>
      </c>
      <c r="BU165" s="56">
        <f t="shared" si="92"/>
        <v>77.956002846880224</v>
      </c>
      <c r="BV165" s="54">
        <f t="shared" si="93"/>
        <v>0.15576496356815211</v>
      </c>
      <c r="BW165" s="4" t="str">
        <f t="shared" si="94"/>
        <v>OK</v>
      </c>
      <c r="BX165" s="54">
        <f t="shared" si="95"/>
        <v>1.2276626428858838E-2</v>
      </c>
      <c r="BY165" s="4" t="str">
        <f t="shared" si="96"/>
        <v>OK</v>
      </c>
      <c r="DJ165" s="7"/>
      <c r="DK165" s="7"/>
      <c r="DL165" s="7"/>
      <c r="DM165" s="7"/>
      <c r="DN165" s="7"/>
      <c r="DO165" s="83"/>
      <c r="DP165" s="7"/>
      <c r="DQ165" s="7"/>
      <c r="DR165" s="7"/>
      <c r="DS165" s="7"/>
      <c r="EA165" s="56"/>
      <c r="EB165" s="56"/>
      <c r="EC165" s="4"/>
      <c r="ED165" s="44"/>
      <c r="EE165" s="4"/>
      <c r="EF165" s="5"/>
      <c r="EG165" s="44"/>
      <c r="EH165" s="4"/>
      <c r="EI165" s="53"/>
      <c r="EJ165" s="53"/>
      <c r="EL165" s="54"/>
      <c r="EM165" s="55"/>
      <c r="EN165" s="56"/>
      <c r="EO165" s="44"/>
      <c r="EP165" s="4"/>
      <c r="EQ165" s="56"/>
      <c r="ER165" s="56"/>
      <c r="ET165" s="4"/>
      <c r="EU165" s="56"/>
      <c r="EW165" s="4"/>
      <c r="EY165" s="4"/>
    </row>
    <row r="166" spans="27:155">
      <c r="AA166" s="29" t="s">
        <v>197</v>
      </c>
      <c r="AB166" s="29" t="s">
        <v>325</v>
      </c>
      <c r="AC166" s="29" t="s">
        <v>320</v>
      </c>
      <c r="AD166" s="30">
        <v>0</v>
      </c>
      <c r="AE166" s="24">
        <v>674</v>
      </c>
      <c r="AF166" s="24">
        <v>350</v>
      </c>
      <c r="AG166" s="24">
        <v>8</v>
      </c>
      <c r="AH166" s="24">
        <v>12</v>
      </c>
      <c r="AI166" s="24">
        <v>650</v>
      </c>
      <c r="AJ166" s="7">
        <f t="shared" si="68"/>
        <v>704</v>
      </c>
      <c r="AK166" s="7">
        <f t="shared" si="69"/>
        <v>350</v>
      </c>
      <c r="AL166" s="7">
        <f t="shared" si="70"/>
        <v>22</v>
      </c>
      <c r="AM166" s="7">
        <f t="shared" si="71"/>
        <v>6</v>
      </c>
      <c r="AN166" s="7">
        <f t="shared" si="72"/>
        <v>24</v>
      </c>
      <c r="AO166" s="83" t="str" cm="1">
        <f t="array" ref="AO166">_xll.Dce_Name_SectI(AE166,AE166,AF166,AG166,AH166,"x","-",$V$14)</f>
        <v>674x350x8x12</v>
      </c>
      <c r="AP166" s="7" t="str">
        <f t="shared" si="73"/>
        <v>704x350x22-6M24</v>
      </c>
      <c r="AQ166" s="7"/>
      <c r="AR166" s="7"/>
      <c r="AS166" s="7"/>
      <c r="AT166" s="29" t="s">
        <v>303</v>
      </c>
      <c r="AU166" s="60">
        <v>-173.45060779545611</v>
      </c>
      <c r="AV166" s="60">
        <v>4.2197490632934702</v>
      </c>
      <c r="AW166" s="25">
        <v>2.9008927494082473</v>
      </c>
      <c r="AX166" s="25">
        <v>0</v>
      </c>
      <c r="AY166" s="25">
        <v>0</v>
      </c>
      <c r="AZ166" s="25">
        <v>0</v>
      </c>
      <c r="BA166" s="56">
        <f t="shared" si="74"/>
        <v>0</v>
      </c>
      <c r="BB166" s="56">
        <f t="shared" si="75"/>
        <v>0</v>
      </c>
      <c r="BC166" s="4">
        <f>HLOOKUP(AN166,Data!$BW$28:$CF$31,4,FALSE)</f>
        <v>353</v>
      </c>
      <c r="BD166" s="44">
        <f t="shared" si="76"/>
        <v>0</v>
      </c>
      <c r="BE166" s="4" t="str">
        <f t="shared" si="77"/>
        <v>OK</v>
      </c>
      <c r="BF166" s="5">
        <f t="shared" si="78"/>
        <v>3572.8</v>
      </c>
      <c r="BG166" s="44">
        <f t="shared" si="79"/>
        <v>4.8547527932001816E-2</v>
      </c>
      <c r="BH166" s="4" t="str">
        <f t="shared" si="80"/>
        <v>OK</v>
      </c>
      <c r="BI166" s="53" t="str">
        <f t="shared" si="81"/>
        <v>Y</v>
      </c>
      <c r="BJ166" s="53">
        <f t="shared" si="82"/>
        <v>215</v>
      </c>
      <c r="BK166" s="38">
        <f t="shared" si="83"/>
        <v>171</v>
      </c>
      <c r="BL166" s="54">
        <f>noisuy1chieu(BK166/BJ166,Data!$BW$39:$CG$39,Data!$BW$40:$CG$40)</f>
        <v>9.6581399440765381E-2</v>
      </c>
      <c r="BM166" s="55">
        <f t="shared" si="84"/>
        <v>3.1427188922309008E-3</v>
      </c>
      <c r="BN166" s="56">
        <f t="shared" si="85"/>
        <v>7.0782282863189891</v>
      </c>
      <c r="BO166" s="44">
        <f t="shared" si="86"/>
        <v>0.32173764937813587</v>
      </c>
      <c r="BP166" s="4" t="str">
        <f t="shared" si="87"/>
        <v>OK</v>
      </c>
      <c r="BQ166" s="56">
        <f t="shared" si="88"/>
        <v>304.99199999999996</v>
      </c>
      <c r="BR166" s="56">
        <f t="shared" si="89"/>
        <v>5.1206894946613835</v>
      </c>
      <c r="BS166" s="23">
        <f t="shared" si="90"/>
        <v>1.6789586266726289E-2</v>
      </c>
      <c r="BT166" s="4" t="str">
        <f t="shared" si="91"/>
        <v>OK</v>
      </c>
      <c r="BU166" s="56">
        <f t="shared" si="92"/>
        <v>86.725303897728054</v>
      </c>
      <c r="BV166" s="54">
        <f t="shared" si="93"/>
        <v>0.17328702484400338</v>
      </c>
      <c r="BW166" s="4" t="str">
        <f t="shared" si="94"/>
        <v>OK</v>
      </c>
      <c r="BX166" s="54">
        <f t="shared" si="95"/>
        <v>5.2917178144235534E-3</v>
      </c>
      <c r="BY166" s="4" t="str">
        <f t="shared" si="96"/>
        <v>OK</v>
      </c>
      <c r="DJ166" s="7"/>
      <c r="DK166" s="7"/>
      <c r="DL166" s="7"/>
      <c r="DM166" s="7"/>
      <c r="DN166" s="7"/>
      <c r="DO166" s="83"/>
      <c r="DP166" s="7"/>
      <c r="DQ166" s="7"/>
      <c r="DR166" s="7"/>
      <c r="DS166" s="7"/>
      <c r="EA166" s="56"/>
      <c r="EB166" s="56"/>
      <c r="EC166" s="4"/>
      <c r="ED166" s="44"/>
      <c r="EE166" s="4"/>
      <c r="EF166" s="5"/>
      <c r="EG166" s="44"/>
      <c r="EH166" s="4"/>
      <c r="EI166" s="53"/>
      <c r="EJ166" s="53"/>
      <c r="EL166" s="54"/>
      <c r="EM166" s="55"/>
      <c r="EN166" s="56"/>
      <c r="EO166" s="44"/>
      <c r="EP166" s="4"/>
      <c r="EQ166" s="56"/>
      <c r="ER166" s="56"/>
      <c r="ET166" s="4"/>
      <c r="EU166" s="56"/>
      <c r="EW166" s="4"/>
      <c r="EY166" s="4"/>
    </row>
    <row r="167" spans="27:155">
      <c r="AA167" s="29" t="s">
        <v>197</v>
      </c>
      <c r="AB167" s="29" t="s">
        <v>325</v>
      </c>
      <c r="AC167" s="29" t="s">
        <v>320</v>
      </c>
      <c r="AD167" s="30">
        <v>0</v>
      </c>
      <c r="AE167" s="24">
        <v>674</v>
      </c>
      <c r="AF167" s="24">
        <v>350</v>
      </c>
      <c r="AG167" s="24">
        <v>8</v>
      </c>
      <c r="AH167" s="24">
        <v>12</v>
      </c>
      <c r="AI167" s="24">
        <v>650</v>
      </c>
      <c r="AJ167" s="7">
        <f t="shared" si="68"/>
        <v>704</v>
      </c>
      <c r="AK167" s="7">
        <f t="shared" si="69"/>
        <v>350</v>
      </c>
      <c r="AL167" s="7">
        <f t="shared" si="70"/>
        <v>22</v>
      </c>
      <c r="AM167" s="7">
        <f t="shared" si="71"/>
        <v>6</v>
      </c>
      <c r="AN167" s="7">
        <f t="shared" si="72"/>
        <v>24</v>
      </c>
      <c r="AO167" s="83" t="str" cm="1">
        <f t="array" ref="AO167">_xll.Dce_Name_SectI(AE167,AE167,AF167,AG167,AH167,"x","-",$V$14)</f>
        <v>674x350x8x12</v>
      </c>
      <c r="AP167" s="7" t="str">
        <f t="shared" si="73"/>
        <v>704x350x22-6M24</v>
      </c>
      <c r="AQ167" s="7"/>
      <c r="AR167" s="7"/>
      <c r="AS167" s="7"/>
      <c r="AT167" s="29" t="s">
        <v>304</v>
      </c>
      <c r="AU167" s="60">
        <v>-123.68542125838586</v>
      </c>
      <c r="AV167" s="60">
        <v>9.161791345226554</v>
      </c>
      <c r="AW167" s="25">
        <v>5.6971923042538099E-3</v>
      </c>
      <c r="AX167" s="25">
        <v>0</v>
      </c>
      <c r="AY167" s="25">
        <v>0</v>
      </c>
      <c r="AZ167" s="25">
        <v>0</v>
      </c>
      <c r="BA167" s="56">
        <f t="shared" si="74"/>
        <v>0</v>
      </c>
      <c r="BB167" s="56">
        <f t="shared" si="75"/>
        <v>0</v>
      </c>
      <c r="BC167" s="4">
        <f>HLOOKUP(AN167,Data!$BW$28:$CF$31,4,FALSE)</f>
        <v>353</v>
      </c>
      <c r="BD167" s="44">
        <f t="shared" si="76"/>
        <v>0</v>
      </c>
      <c r="BE167" s="4" t="str">
        <f t="shared" si="77"/>
        <v>OK</v>
      </c>
      <c r="BF167" s="5">
        <f t="shared" si="78"/>
        <v>3572.8</v>
      </c>
      <c r="BG167" s="44">
        <f t="shared" si="79"/>
        <v>3.4618624400578217E-2</v>
      </c>
      <c r="BH167" s="4" t="str">
        <f t="shared" si="80"/>
        <v>OK</v>
      </c>
      <c r="BI167" s="53" t="str">
        <f t="shared" si="81"/>
        <v>Y</v>
      </c>
      <c r="BJ167" s="53">
        <f t="shared" si="82"/>
        <v>215</v>
      </c>
      <c r="BK167" s="38">
        <f t="shared" si="83"/>
        <v>171</v>
      </c>
      <c r="BL167" s="54">
        <f>noisuy1chieu(BK167/BJ167,Data!$BW$39:$CG$39,Data!$BW$40:$CG$40)</f>
        <v>9.6581399440765381E-2</v>
      </c>
      <c r="BM167" s="55">
        <f t="shared" si="84"/>
        <v>2.2410328509235105E-3</v>
      </c>
      <c r="BN167" s="56">
        <f t="shared" si="85"/>
        <v>5.9771741372404854</v>
      </c>
      <c r="BO167" s="44">
        <f t="shared" si="86"/>
        <v>0.27168973351093118</v>
      </c>
      <c r="BP167" s="4" t="str">
        <f t="shared" si="87"/>
        <v>OK</v>
      </c>
      <c r="BQ167" s="56">
        <f t="shared" si="88"/>
        <v>304.99199999999996</v>
      </c>
      <c r="BR167" s="56">
        <f t="shared" si="89"/>
        <v>9.1617931166048674</v>
      </c>
      <c r="BS167" s="23">
        <f t="shared" si="90"/>
        <v>3.0039453876183207E-2</v>
      </c>
      <c r="BT167" s="4" t="str">
        <f t="shared" si="91"/>
        <v>OK</v>
      </c>
      <c r="BU167" s="56">
        <f t="shared" si="92"/>
        <v>61.842710629192929</v>
      </c>
      <c r="BV167" s="54">
        <f t="shared" si="93"/>
        <v>0.12356877233729946</v>
      </c>
      <c r="BW167" s="4" t="str">
        <f t="shared" si="94"/>
        <v>OK</v>
      </c>
      <c r="BX167" s="54">
        <f t="shared" si="95"/>
        <v>9.4677921591898861E-3</v>
      </c>
      <c r="BY167" s="4" t="str">
        <f t="shared" si="96"/>
        <v>OK</v>
      </c>
      <c r="DJ167" s="7"/>
      <c r="DK167" s="7"/>
      <c r="DL167" s="7"/>
      <c r="DM167" s="7"/>
      <c r="DN167" s="7"/>
      <c r="DO167" s="83"/>
      <c r="DP167" s="7"/>
      <c r="DQ167" s="7"/>
      <c r="DR167" s="7"/>
      <c r="DS167" s="7"/>
      <c r="EA167" s="56"/>
      <c r="EB167" s="56"/>
      <c r="EC167" s="4"/>
      <c r="ED167" s="44"/>
      <c r="EE167" s="4"/>
      <c r="EF167" s="5"/>
      <c r="EG167" s="44"/>
      <c r="EH167" s="4"/>
      <c r="EI167" s="53"/>
      <c r="EJ167" s="53"/>
      <c r="EL167" s="54"/>
      <c r="EM167" s="55"/>
      <c r="EN167" s="56"/>
      <c r="EO167" s="44"/>
      <c r="EP167" s="4"/>
      <c r="EQ167" s="56"/>
      <c r="ER167" s="56"/>
      <c r="ET167" s="4"/>
      <c r="EU167" s="56"/>
      <c r="EW167" s="4"/>
      <c r="EY167" s="4"/>
    </row>
    <row r="168" spans="27:155">
      <c r="AA168" s="29" t="s">
        <v>197</v>
      </c>
      <c r="AB168" s="29" t="s">
        <v>325</v>
      </c>
      <c r="AC168" s="29" t="s">
        <v>320</v>
      </c>
      <c r="AD168" s="30">
        <v>0</v>
      </c>
      <c r="AE168" s="24">
        <v>674</v>
      </c>
      <c r="AF168" s="24">
        <v>350</v>
      </c>
      <c r="AG168" s="24">
        <v>8</v>
      </c>
      <c r="AH168" s="24">
        <v>12</v>
      </c>
      <c r="AI168" s="24">
        <v>650</v>
      </c>
      <c r="AJ168" s="7">
        <f t="shared" si="68"/>
        <v>704</v>
      </c>
      <c r="AK168" s="7">
        <f t="shared" si="69"/>
        <v>350</v>
      </c>
      <c r="AL168" s="7">
        <f t="shared" si="70"/>
        <v>22</v>
      </c>
      <c r="AM168" s="7">
        <f t="shared" si="71"/>
        <v>6</v>
      </c>
      <c r="AN168" s="7">
        <f t="shared" si="72"/>
        <v>24</v>
      </c>
      <c r="AO168" s="83" t="str" cm="1">
        <f t="array" ref="AO168">_xll.Dce_Name_SectI(AE168,AE168,AF168,AG168,AH168,"x","-",$V$14)</f>
        <v>674x350x8x12</v>
      </c>
      <c r="AP168" s="7" t="str">
        <f t="shared" si="73"/>
        <v>704x350x22-6M24</v>
      </c>
      <c r="AQ168" s="7"/>
      <c r="AR168" s="7"/>
      <c r="AS168" s="7"/>
      <c r="AT168" s="29" t="s">
        <v>305</v>
      </c>
      <c r="AU168" s="60">
        <v>-144.11183681492321</v>
      </c>
      <c r="AV168" s="60">
        <v>3.9452244519298292</v>
      </c>
      <c r="AW168" s="25">
        <v>3.2607330888621187E-3</v>
      </c>
      <c r="AX168" s="25">
        <v>0</v>
      </c>
      <c r="AY168" s="25">
        <v>0</v>
      </c>
      <c r="AZ168" s="25">
        <v>0</v>
      </c>
      <c r="BA168" s="56">
        <f t="shared" si="74"/>
        <v>0</v>
      </c>
      <c r="BB168" s="56">
        <f t="shared" si="75"/>
        <v>0</v>
      </c>
      <c r="BC168" s="4">
        <f>HLOOKUP(AN168,Data!$BW$28:$CF$31,4,FALSE)</f>
        <v>353</v>
      </c>
      <c r="BD168" s="44">
        <f t="shared" si="76"/>
        <v>0</v>
      </c>
      <c r="BE168" s="4" t="str">
        <f t="shared" si="77"/>
        <v>OK</v>
      </c>
      <c r="BF168" s="5">
        <f t="shared" si="78"/>
        <v>3572.8</v>
      </c>
      <c r="BG168" s="44">
        <f t="shared" si="79"/>
        <v>4.0335825351243616E-2</v>
      </c>
      <c r="BH168" s="4" t="str">
        <f t="shared" si="80"/>
        <v>OK</v>
      </c>
      <c r="BI168" s="53" t="str">
        <f t="shared" si="81"/>
        <v>Y</v>
      </c>
      <c r="BJ168" s="53">
        <f t="shared" si="82"/>
        <v>215</v>
      </c>
      <c r="BK168" s="38">
        <f t="shared" si="83"/>
        <v>171</v>
      </c>
      <c r="BL168" s="54">
        <f>noisuy1chieu(BK168/BJ168,Data!$BW$39:$CG$39,Data!$BW$40:$CG$40)</f>
        <v>9.6581399440765381E-2</v>
      </c>
      <c r="BM168" s="55">
        <f t="shared" si="84"/>
        <v>2.6111352269601006E-3</v>
      </c>
      <c r="BN168" s="56">
        <f t="shared" si="85"/>
        <v>6.4518829401405728</v>
      </c>
      <c r="BO168" s="44">
        <f t="shared" si="86"/>
        <v>0.29326740637002602</v>
      </c>
      <c r="BP168" s="4" t="str">
        <f t="shared" si="87"/>
        <v>OK</v>
      </c>
      <c r="BQ168" s="56">
        <f t="shared" si="88"/>
        <v>304.99199999999996</v>
      </c>
      <c r="BR168" s="56">
        <f t="shared" si="89"/>
        <v>3.9452257994296471</v>
      </c>
      <c r="BS168" s="23">
        <f t="shared" si="90"/>
        <v>1.2935505847463696E-2</v>
      </c>
      <c r="BT168" s="4" t="str">
        <f t="shared" si="91"/>
        <v>OK</v>
      </c>
      <c r="BU168" s="56">
        <f t="shared" si="92"/>
        <v>72.055918407461604</v>
      </c>
      <c r="BV168" s="54">
        <f t="shared" si="93"/>
        <v>0.14397592354309854</v>
      </c>
      <c r="BW168" s="4" t="str">
        <f t="shared" si="94"/>
        <v>OK</v>
      </c>
      <c r="BX168" s="54">
        <f t="shared" si="95"/>
        <v>4.0769942537095399E-3</v>
      </c>
      <c r="BY168" s="4" t="str">
        <f t="shared" si="96"/>
        <v>OK</v>
      </c>
      <c r="DJ168" s="7"/>
      <c r="DK168" s="7"/>
      <c r="DL168" s="7"/>
      <c r="DM168" s="7"/>
      <c r="DN168" s="7"/>
      <c r="DO168" s="83"/>
      <c r="DP168" s="7"/>
      <c r="DQ168" s="7"/>
      <c r="DR168" s="7"/>
      <c r="DS168" s="7"/>
      <c r="EA168" s="56"/>
      <c r="EB168" s="56"/>
      <c r="EC168" s="4"/>
      <c r="ED168" s="44"/>
      <c r="EE168" s="4"/>
      <c r="EF168" s="5"/>
      <c r="EG168" s="44"/>
      <c r="EH168" s="4"/>
      <c r="EI168" s="53"/>
      <c r="EJ168" s="53"/>
      <c r="EL168" s="54"/>
      <c r="EM168" s="55"/>
      <c r="EN168" s="56"/>
      <c r="EO168" s="44"/>
      <c r="EP168" s="4"/>
      <c r="EQ168" s="56"/>
      <c r="ER168" s="56"/>
      <c r="ET168" s="4"/>
      <c r="EU168" s="56"/>
      <c r="EW168" s="4"/>
      <c r="EY168" s="4"/>
    </row>
    <row r="169" spans="27:155">
      <c r="AA169" s="29" t="s">
        <v>197</v>
      </c>
      <c r="AB169" s="29" t="s">
        <v>325</v>
      </c>
      <c r="AC169" s="29" t="s">
        <v>320</v>
      </c>
      <c r="AD169" s="30">
        <v>0</v>
      </c>
      <c r="AE169" s="24">
        <v>674</v>
      </c>
      <c r="AF169" s="24">
        <v>350</v>
      </c>
      <c r="AG169" s="24">
        <v>8</v>
      </c>
      <c r="AH169" s="24">
        <v>12</v>
      </c>
      <c r="AI169" s="24">
        <v>650</v>
      </c>
      <c r="AJ169" s="7">
        <f t="shared" si="68"/>
        <v>704</v>
      </c>
      <c r="AK169" s="7">
        <f t="shared" si="69"/>
        <v>350</v>
      </c>
      <c r="AL169" s="7">
        <f t="shared" si="70"/>
        <v>22</v>
      </c>
      <c r="AM169" s="7">
        <f t="shared" si="71"/>
        <v>6</v>
      </c>
      <c r="AN169" s="7">
        <f t="shared" si="72"/>
        <v>24</v>
      </c>
      <c r="AO169" s="83" t="str" cm="1">
        <f t="array" ref="AO169">_xll.Dce_Name_SectI(AE169,AE169,AF169,AG169,AH169,"x","-",$V$14)</f>
        <v>674x350x8x12</v>
      </c>
      <c r="AP169" s="7" t="str">
        <f t="shared" si="73"/>
        <v>704x350x22-6M24</v>
      </c>
      <c r="AQ169" s="7"/>
      <c r="AR169" s="7"/>
      <c r="AS169" s="7"/>
      <c r="AT169" s="29" t="s">
        <v>306</v>
      </c>
      <c r="AU169" s="60">
        <v>38.29340255930456</v>
      </c>
      <c r="AV169" s="60">
        <v>8.6380630355065442</v>
      </c>
      <c r="AW169" s="25">
        <v>1.0513225120088962E-2</v>
      </c>
      <c r="AX169" s="25">
        <v>0</v>
      </c>
      <c r="AY169" s="25">
        <v>0</v>
      </c>
      <c r="AZ169" s="25">
        <v>0</v>
      </c>
      <c r="BA169" s="56">
        <f t="shared" si="74"/>
        <v>6.3822337598840937</v>
      </c>
      <c r="BB169" s="56">
        <f t="shared" si="75"/>
        <v>27.922272699492911</v>
      </c>
      <c r="BC169" s="4">
        <f>HLOOKUP(AN169,Data!$BW$28:$CF$31,4,FALSE)</f>
        <v>353</v>
      </c>
      <c r="BD169" s="44">
        <f t="shared" si="76"/>
        <v>7.9099922661453007E-2</v>
      </c>
      <c r="BE169" s="4" t="str">
        <f t="shared" si="77"/>
        <v>OK</v>
      </c>
      <c r="BF169" s="5">
        <f t="shared" si="78"/>
        <v>3572.8</v>
      </c>
      <c r="BG169" s="44">
        <f t="shared" si="79"/>
        <v>0</v>
      </c>
      <c r="BH169" s="4" t="str">
        <f t="shared" si="80"/>
        <v>OK</v>
      </c>
      <c r="BI169" s="53" t="str">
        <f t="shared" si="81"/>
        <v>Y</v>
      </c>
      <c r="BJ169" s="53">
        <f t="shared" si="82"/>
        <v>215</v>
      </c>
      <c r="BK169" s="38">
        <f t="shared" si="83"/>
        <v>171</v>
      </c>
      <c r="BL169" s="54">
        <f>noisuy1chieu(BK169/BJ169,Data!$BW$39:$CG$39,Data!$BW$40:$CG$40)</f>
        <v>9.6581399440765381E-2</v>
      </c>
      <c r="BM169" s="55">
        <f t="shared" si="84"/>
        <v>0</v>
      </c>
      <c r="BN169" s="56">
        <f t="shared" si="85"/>
        <v>0</v>
      </c>
      <c r="BO169" s="44">
        <f t="shared" si="86"/>
        <v>0</v>
      </c>
      <c r="BP169" s="4" t="str">
        <f t="shared" si="87"/>
        <v>OK</v>
      </c>
      <c r="BQ169" s="56">
        <f t="shared" si="88"/>
        <v>304.99199999999996</v>
      </c>
      <c r="BR169" s="56">
        <f t="shared" si="89"/>
        <v>38.29340255930456</v>
      </c>
      <c r="BS169" s="23">
        <f t="shared" si="90"/>
        <v>0.12555543279595716</v>
      </c>
      <c r="BT169" s="4" t="str">
        <f t="shared" si="91"/>
        <v>OK</v>
      </c>
      <c r="BU169" s="56">
        <f t="shared" si="92"/>
        <v>19.14670127965228</v>
      </c>
      <c r="BV169" s="54">
        <f t="shared" si="93"/>
        <v>3.8257287679734894E-2</v>
      </c>
      <c r="BW169" s="4" t="str">
        <f t="shared" si="94"/>
        <v>OK</v>
      </c>
      <c r="BX169" s="54">
        <f t="shared" si="95"/>
        <v>8.9265763818918483E-3</v>
      </c>
      <c r="BY169" s="4" t="str">
        <f t="shared" si="96"/>
        <v>OK</v>
      </c>
      <c r="DJ169" s="7"/>
      <c r="DK169" s="7"/>
      <c r="DL169" s="7"/>
      <c r="DM169" s="7"/>
      <c r="DN169" s="7"/>
      <c r="DO169" s="83"/>
      <c r="DP169" s="7"/>
      <c r="DQ169" s="7"/>
      <c r="DR169" s="7"/>
      <c r="DS169" s="7"/>
      <c r="EA169" s="56"/>
      <c r="EB169" s="56"/>
      <c r="EC169" s="4"/>
      <c r="ED169" s="44"/>
      <c r="EE169" s="4"/>
      <c r="EF169" s="5"/>
      <c r="EG169" s="44"/>
      <c r="EH169" s="4"/>
      <c r="EI169" s="53"/>
      <c r="EJ169" s="53"/>
      <c r="EL169" s="54"/>
      <c r="EM169" s="55"/>
      <c r="EN169" s="56"/>
      <c r="EO169" s="44"/>
      <c r="EP169" s="4"/>
      <c r="EQ169" s="56"/>
      <c r="ER169" s="56"/>
      <c r="ET169" s="4"/>
      <c r="EU169" s="56"/>
      <c r="EW169" s="4"/>
      <c r="EY169" s="4"/>
    </row>
    <row r="170" spans="27:155">
      <c r="AA170" s="29" t="s">
        <v>197</v>
      </c>
      <c r="AB170" s="29" t="s">
        <v>325</v>
      </c>
      <c r="AC170" s="29" t="s">
        <v>320</v>
      </c>
      <c r="AD170" s="30">
        <v>0</v>
      </c>
      <c r="AE170" s="24">
        <v>674</v>
      </c>
      <c r="AF170" s="24">
        <v>350</v>
      </c>
      <c r="AG170" s="24">
        <v>8</v>
      </c>
      <c r="AH170" s="24">
        <v>12</v>
      </c>
      <c r="AI170" s="24">
        <v>650</v>
      </c>
      <c r="AJ170" s="7">
        <f t="shared" si="68"/>
        <v>704</v>
      </c>
      <c r="AK170" s="7">
        <f t="shared" si="69"/>
        <v>350</v>
      </c>
      <c r="AL170" s="7">
        <f t="shared" si="70"/>
        <v>22</v>
      </c>
      <c r="AM170" s="7">
        <f t="shared" si="71"/>
        <v>6</v>
      </c>
      <c r="AN170" s="7">
        <f t="shared" si="72"/>
        <v>24</v>
      </c>
      <c r="AO170" s="83" t="str" cm="1">
        <f t="array" ref="AO170">_xll.Dce_Name_SectI(AE170,AE170,AF170,AG170,AH170,"x","-",$V$14)</f>
        <v>674x350x8x12</v>
      </c>
      <c r="AP170" s="7" t="str">
        <f t="shared" si="73"/>
        <v>704x350x22-6M24</v>
      </c>
      <c r="AQ170" s="7"/>
      <c r="AR170" s="7"/>
      <c r="AS170" s="7"/>
      <c r="AT170" s="29" t="s">
        <v>307</v>
      </c>
      <c r="AU170" s="60">
        <v>11.553325361917967</v>
      </c>
      <c r="AV170" s="60">
        <v>13.96780104531552</v>
      </c>
      <c r="AW170" s="25">
        <v>3.0611371252243563E-3</v>
      </c>
      <c r="AX170" s="25">
        <v>0</v>
      </c>
      <c r="AY170" s="25">
        <v>0</v>
      </c>
      <c r="AZ170" s="25">
        <v>0</v>
      </c>
      <c r="BA170" s="56">
        <f t="shared" si="74"/>
        <v>1.9255542269863277</v>
      </c>
      <c r="BB170" s="56">
        <f t="shared" si="75"/>
        <v>8.424299743065184</v>
      </c>
      <c r="BC170" s="4">
        <f>HLOOKUP(AN170,Data!$BW$28:$CF$31,4,FALSE)</f>
        <v>353</v>
      </c>
      <c r="BD170" s="44">
        <f t="shared" si="76"/>
        <v>2.386487179338579E-2</v>
      </c>
      <c r="BE170" s="4" t="str">
        <f t="shared" si="77"/>
        <v>OK</v>
      </c>
      <c r="BF170" s="5">
        <f t="shared" si="78"/>
        <v>3572.8</v>
      </c>
      <c r="BG170" s="44">
        <f t="shared" si="79"/>
        <v>0</v>
      </c>
      <c r="BH170" s="4" t="str">
        <f t="shared" si="80"/>
        <v>OK</v>
      </c>
      <c r="BI170" s="53" t="str">
        <f t="shared" si="81"/>
        <v>Y</v>
      </c>
      <c r="BJ170" s="53">
        <f t="shared" si="82"/>
        <v>215</v>
      </c>
      <c r="BK170" s="38">
        <f t="shared" si="83"/>
        <v>171</v>
      </c>
      <c r="BL170" s="54">
        <f>noisuy1chieu(BK170/BJ170,Data!$BW$39:$CG$39,Data!$BW$40:$CG$40)</f>
        <v>9.6581399440765381E-2</v>
      </c>
      <c r="BM170" s="55">
        <f t="shared" si="84"/>
        <v>0</v>
      </c>
      <c r="BN170" s="56">
        <f t="shared" si="85"/>
        <v>0</v>
      </c>
      <c r="BO170" s="44">
        <f t="shared" si="86"/>
        <v>0</v>
      </c>
      <c r="BP170" s="4" t="str">
        <f t="shared" si="87"/>
        <v>OK</v>
      </c>
      <c r="BQ170" s="56">
        <f t="shared" si="88"/>
        <v>304.99199999999996</v>
      </c>
      <c r="BR170" s="56">
        <f t="shared" si="89"/>
        <v>13.967801380749865</v>
      </c>
      <c r="BS170" s="23">
        <f t="shared" si="90"/>
        <v>4.5797271340723256E-2</v>
      </c>
      <c r="BT170" s="4" t="str">
        <f t="shared" si="91"/>
        <v>OK</v>
      </c>
      <c r="BU170" s="56">
        <f t="shared" si="92"/>
        <v>5.7766626809589834</v>
      </c>
      <c r="BV170" s="54">
        <f t="shared" si="93"/>
        <v>1.1542429308650601E-2</v>
      </c>
      <c r="BW170" s="4" t="str">
        <f t="shared" si="94"/>
        <v>OK</v>
      </c>
      <c r="BX170" s="54">
        <f t="shared" si="95"/>
        <v>1.4434318556495811E-2</v>
      </c>
      <c r="BY170" s="4" t="str">
        <f t="shared" si="96"/>
        <v>OK</v>
      </c>
      <c r="DJ170" s="7"/>
      <c r="DK170" s="7"/>
      <c r="DL170" s="7"/>
      <c r="DM170" s="7"/>
      <c r="DN170" s="7"/>
      <c r="DO170" s="83"/>
      <c r="DP170" s="7"/>
      <c r="DQ170" s="7"/>
      <c r="DR170" s="7"/>
      <c r="DS170" s="7"/>
      <c r="EA170" s="56"/>
      <c r="EB170" s="56"/>
      <c r="EC170" s="4"/>
      <c r="ED170" s="44"/>
      <c r="EE170" s="4"/>
      <c r="EF170" s="5"/>
      <c r="EG170" s="44"/>
      <c r="EH170" s="4"/>
      <c r="EI170" s="53"/>
      <c r="EJ170" s="53"/>
      <c r="EL170" s="54"/>
      <c r="EM170" s="55"/>
      <c r="EN170" s="56"/>
      <c r="EO170" s="44"/>
      <c r="EP170" s="4"/>
      <c r="EQ170" s="56"/>
      <c r="ER170" s="56"/>
      <c r="ET170" s="4"/>
      <c r="EU170" s="56"/>
      <c r="EW170" s="4"/>
      <c r="EY170" s="4"/>
    </row>
    <row r="171" spans="27:155">
      <c r="AA171" s="29" t="s">
        <v>197</v>
      </c>
      <c r="AB171" s="29" t="s">
        <v>325</v>
      </c>
      <c r="AC171" s="29" t="s">
        <v>320</v>
      </c>
      <c r="AD171" s="30">
        <v>0</v>
      </c>
      <c r="AE171" s="24">
        <v>674</v>
      </c>
      <c r="AF171" s="24">
        <v>350</v>
      </c>
      <c r="AG171" s="24">
        <v>8</v>
      </c>
      <c r="AH171" s="24">
        <v>12</v>
      </c>
      <c r="AI171" s="24">
        <v>650</v>
      </c>
      <c r="AJ171" s="7">
        <f t="shared" si="68"/>
        <v>704</v>
      </c>
      <c r="AK171" s="7">
        <f t="shared" si="69"/>
        <v>350</v>
      </c>
      <c r="AL171" s="7">
        <f t="shared" si="70"/>
        <v>22</v>
      </c>
      <c r="AM171" s="7">
        <f t="shared" si="71"/>
        <v>6</v>
      </c>
      <c r="AN171" s="7">
        <f t="shared" si="72"/>
        <v>24</v>
      </c>
      <c r="AO171" s="83" t="str" cm="1">
        <f t="array" ref="AO171">_xll.Dce_Name_SectI(AE171,AE171,AF171,AG171,AH171,"x","-",$V$14)</f>
        <v>674x350x8x12</v>
      </c>
      <c r="AP171" s="7" t="str">
        <f t="shared" si="73"/>
        <v>704x350x22-6M24</v>
      </c>
      <c r="AQ171" s="7"/>
      <c r="AR171" s="7"/>
      <c r="AS171" s="7"/>
      <c r="AT171" s="29" t="s">
        <v>308</v>
      </c>
      <c r="AU171" s="60">
        <v>90.661258412154609</v>
      </c>
      <c r="AV171" s="60">
        <v>9.6417898158444952</v>
      </c>
      <c r="AW171" s="25">
        <v>5.3423386631681442</v>
      </c>
      <c r="AX171" s="25">
        <v>0</v>
      </c>
      <c r="AY171" s="25">
        <v>0</v>
      </c>
      <c r="AZ171" s="25">
        <v>0</v>
      </c>
      <c r="BA171" s="56">
        <f t="shared" si="74"/>
        <v>15.110209735359101</v>
      </c>
      <c r="BB171" s="56">
        <f t="shared" si="75"/>
        <v>66.107167592196063</v>
      </c>
      <c r="BC171" s="4">
        <f>HLOOKUP(AN171,Data!$BW$28:$CF$31,4,FALSE)</f>
        <v>353</v>
      </c>
      <c r="BD171" s="44">
        <f t="shared" si="76"/>
        <v>0.18727242943964889</v>
      </c>
      <c r="BE171" s="4" t="str">
        <f t="shared" si="77"/>
        <v>OK</v>
      </c>
      <c r="BF171" s="5">
        <f t="shared" si="78"/>
        <v>3572.8</v>
      </c>
      <c r="BG171" s="44">
        <f t="shared" si="79"/>
        <v>0</v>
      </c>
      <c r="BH171" s="4" t="str">
        <f t="shared" si="80"/>
        <v>OK</v>
      </c>
      <c r="BI171" s="53" t="str">
        <f t="shared" si="81"/>
        <v>Y</v>
      </c>
      <c r="BJ171" s="53">
        <f t="shared" si="82"/>
        <v>215</v>
      </c>
      <c r="BK171" s="38">
        <f t="shared" si="83"/>
        <v>171</v>
      </c>
      <c r="BL171" s="54">
        <f>noisuy1chieu(BK171/BJ171,Data!$BW$39:$CG$39,Data!$BW$40:$CG$40)</f>
        <v>9.6581399440765381E-2</v>
      </c>
      <c r="BM171" s="55">
        <f t="shared" si="84"/>
        <v>0</v>
      </c>
      <c r="BN171" s="56">
        <f t="shared" si="85"/>
        <v>0</v>
      </c>
      <c r="BO171" s="44">
        <f t="shared" si="86"/>
        <v>0</v>
      </c>
      <c r="BP171" s="4" t="str">
        <f t="shared" si="87"/>
        <v>OK</v>
      </c>
      <c r="BQ171" s="56">
        <f t="shared" si="88"/>
        <v>304.99199999999996</v>
      </c>
      <c r="BR171" s="56">
        <f t="shared" si="89"/>
        <v>90.661258412154609</v>
      </c>
      <c r="BS171" s="23">
        <f t="shared" si="90"/>
        <v>0.29725782450737925</v>
      </c>
      <c r="BT171" s="4" t="str">
        <f t="shared" si="91"/>
        <v>OK</v>
      </c>
      <c r="BU171" s="56">
        <f t="shared" si="92"/>
        <v>45.330629206077305</v>
      </c>
      <c r="BV171" s="54">
        <f t="shared" si="93"/>
        <v>9.0575754899529459E-2</v>
      </c>
      <c r="BW171" s="4" t="str">
        <f t="shared" si="94"/>
        <v>OK</v>
      </c>
      <c r="BX171" s="54">
        <f t="shared" si="95"/>
        <v>1.1391076316944205E-2</v>
      </c>
      <c r="BY171" s="4" t="str">
        <f t="shared" si="96"/>
        <v>OK</v>
      </c>
      <c r="DJ171" s="7"/>
      <c r="DK171" s="7"/>
      <c r="DL171" s="7"/>
      <c r="DM171" s="7"/>
      <c r="DN171" s="7"/>
      <c r="DO171" s="83"/>
      <c r="DP171" s="7"/>
      <c r="DQ171" s="7"/>
      <c r="DR171" s="7"/>
      <c r="DS171" s="7"/>
      <c r="EA171" s="56"/>
      <c r="EB171" s="56"/>
      <c r="EC171" s="4"/>
      <c r="ED171" s="44"/>
      <c r="EE171" s="4"/>
      <c r="EF171" s="5"/>
      <c r="EG171" s="44"/>
      <c r="EH171" s="4"/>
      <c r="EI171" s="53"/>
      <c r="EJ171" s="53"/>
      <c r="EL171" s="54"/>
      <c r="EM171" s="55"/>
      <c r="EN171" s="56"/>
      <c r="EO171" s="44"/>
      <c r="EP171" s="4"/>
      <c r="EQ171" s="56"/>
      <c r="ER171" s="56"/>
      <c r="ET171" s="4"/>
      <c r="EU171" s="56"/>
      <c r="EW171" s="4"/>
      <c r="EY171" s="4"/>
    </row>
    <row r="172" spans="27:155">
      <c r="AA172" s="29" t="s">
        <v>197</v>
      </c>
      <c r="AB172" s="29" t="s">
        <v>325</v>
      </c>
      <c r="AC172" s="29" t="s">
        <v>320</v>
      </c>
      <c r="AD172" s="30">
        <v>0</v>
      </c>
      <c r="AE172" s="24">
        <v>674</v>
      </c>
      <c r="AF172" s="24">
        <v>350</v>
      </c>
      <c r="AG172" s="24">
        <v>8</v>
      </c>
      <c r="AH172" s="24">
        <v>12</v>
      </c>
      <c r="AI172" s="24">
        <v>650</v>
      </c>
      <c r="AJ172" s="7">
        <f t="shared" si="68"/>
        <v>704</v>
      </c>
      <c r="AK172" s="7">
        <f t="shared" si="69"/>
        <v>350</v>
      </c>
      <c r="AL172" s="7">
        <f t="shared" si="70"/>
        <v>22</v>
      </c>
      <c r="AM172" s="7">
        <f t="shared" si="71"/>
        <v>6</v>
      </c>
      <c r="AN172" s="7">
        <f t="shared" si="72"/>
        <v>24</v>
      </c>
      <c r="AO172" s="83" t="str" cm="1">
        <f t="array" ref="AO172">_xll.Dce_Name_SectI(AE172,AE172,AF172,AG172,AH172,"x","-",$V$14)</f>
        <v>674x350x8x12</v>
      </c>
      <c r="AP172" s="7" t="str">
        <f t="shared" si="73"/>
        <v>704x350x22-6M24</v>
      </c>
      <c r="AQ172" s="7"/>
      <c r="AR172" s="7"/>
      <c r="AS172" s="7"/>
      <c r="AT172" s="29" t="s">
        <v>309</v>
      </c>
      <c r="AU172" s="60">
        <v>64.371616543883846</v>
      </c>
      <c r="AV172" s="60">
        <v>4.3445536369281026</v>
      </c>
      <c r="AW172" s="25">
        <v>9.7067748884554632</v>
      </c>
      <c r="AX172" s="25">
        <v>0</v>
      </c>
      <c r="AY172" s="25">
        <v>0</v>
      </c>
      <c r="AZ172" s="25">
        <v>0</v>
      </c>
      <c r="BA172" s="56">
        <f t="shared" si="74"/>
        <v>10.728602757313974</v>
      </c>
      <c r="BB172" s="56">
        <f t="shared" si="75"/>
        <v>46.937637063248637</v>
      </c>
      <c r="BC172" s="4">
        <f>HLOOKUP(AN172,Data!$BW$28:$CF$31,4,FALSE)</f>
        <v>353</v>
      </c>
      <c r="BD172" s="44">
        <f t="shared" si="76"/>
        <v>0.1329678103774749</v>
      </c>
      <c r="BE172" s="4" t="str">
        <f t="shared" si="77"/>
        <v>OK</v>
      </c>
      <c r="BF172" s="5">
        <f t="shared" si="78"/>
        <v>3572.8</v>
      </c>
      <c r="BG172" s="44">
        <f t="shared" si="79"/>
        <v>0</v>
      </c>
      <c r="BH172" s="4" t="str">
        <f t="shared" si="80"/>
        <v>OK</v>
      </c>
      <c r="BI172" s="53" t="str">
        <f t="shared" si="81"/>
        <v>Y</v>
      </c>
      <c r="BJ172" s="53">
        <f t="shared" si="82"/>
        <v>215</v>
      </c>
      <c r="BK172" s="38">
        <f t="shared" si="83"/>
        <v>171</v>
      </c>
      <c r="BL172" s="54">
        <f>noisuy1chieu(BK172/BJ172,Data!$BW$39:$CG$39,Data!$BW$40:$CG$40)</f>
        <v>9.6581399440765381E-2</v>
      </c>
      <c r="BM172" s="55">
        <f t="shared" si="84"/>
        <v>0</v>
      </c>
      <c r="BN172" s="56">
        <f t="shared" si="85"/>
        <v>0</v>
      </c>
      <c r="BO172" s="44">
        <f t="shared" si="86"/>
        <v>0</v>
      </c>
      <c r="BP172" s="4" t="str">
        <f t="shared" si="87"/>
        <v>OK</v>
      </c>
      <c r="BQ172" s="56">
        <f t="shared" si="88"/>
        <v>304.99199999999996</v>
      </c>
      <c r="BR172" s="56">
        <f t="shared" si="89"/>
        <v>64.371616543883846</v>
      </c>
      <c r="BS172" s="23">
        <f t="shared" si="90"/>
        <v>0.21106001647218239</v>
      </c>
      <c r="BT172" s="4" t="str">
        <f t="shared" si="91"/>
        <v>OK</v>
      </c>
      <c r="BU172" s="56">
        <f t="shared" si="92"/>
        <v>32.185808271941923</v>
      </c>
      <c r="BV172" s="54">
        <f t="shared" si="93"/>
        <v>6.4310907047630886E-2</v>
      </c>
      <c r="BW172" s="4" t="str">
        <f t="shared" si="94"/>
        <v>OK</v>
      </c>
      <c r="BX172" s="54">
        <f t="shared" si="95"/>
        <v>1.0989882710326547E-2</v>
      </c>
      <c r="BY172" s="4" t="str">
        <f t="shared" si="96"/>
        <v>OK</v>
      </c>
      <c r="DJ172" s="7"/>
      <c r="DK172" s="7"/>
      <c r="DL172" s="7"/>
      <c r="DM172" s="7"/>
      <c r="DN172" s="7"/>
      <c r="DO172" s="83"/>
      <c r="DP172" s="7"/>
      <c r="DQ172" s="7"/>
      <c r="DR172" s="7"/>
      <c r="DS172" s="7"/>
      <c r="EA172" s="56"/>
      <c r="EB172" s="56"/>
      <c r="EC172" s="4"/>
      <c r="ED172" s="44"/>
      <c r="EE172" s="4"/>
      <c r="EF172" s="5"/>
      <c r="EG172" s="44"/>
      <c r="EH172" s="4"/>
      <c r="EI172" s="53"/>
      <c r="EJ172" s="53"/>
      <c r="EL172" s="54"/>
      <c r="EM172" s="55"/>
      <c r="EN172" s="56"/>
      <c r="EO172" s="44"/>
      <c r="EP172" s="4"/>
      <c r="EQ172" s="56"/>
      <c r="ER172" s="56"/>
      <c r="ET172" s="4"/>
      <c r="EU172" s="56"/>
      <c r="EW172" s="4"/>
      <c r="EY172" s="4"/>
    </row>
    <row r="173" spans="27:155">
      <c r="AA173" s="29" t="s">
        <v>197</v>
      </c>
      <c r="AB173" s="29" t="s">
        <v>325</v>
      </c>
      <c r="AC173" s="29" t="s">
        <v>320</v>
      </c>
      <c r="AD173" s="30">
        <v>0</v>
      </c>
      <c r="AE173" s="24">
        <v>674</v>
      </c>
      <c r="AF173" s="24">
        <v>350</v>
      </c>
      <c r="AG173" s="24">
        <v>8</v>
      </c>
      <c r="AH173" s="24">
        <v>12</v>
      </c>
      <c r="AI173" s="24">
        <v>650</v>
      </c>
      <c r="AJ173" s="7">
        <f t="shared" si="68"/>
        <v>704</v>
      </c>
      <c r="AK173" s="7">
        <f t="shared" si="69"/>
        <v>350</v>
      </c>
      <c r="AL173" s="7">
        <f t="shared" si="70"/>
        <v>22</v>
      </c>
      <c r="AM173" s="7">
        <f t="shared" si="71"/>
        <v>6</v>
      </c>
      <c r="AN173" s="7">
        <f t="shared" si="72"/>
        <v>24</v>
      </c>
      <c r="AO173" s="83" t="str" cm="1">
        <f t="array" ref="AO173">_xll.Dce_Name_SectI(AE173,AE173,AF173,AG173,AH173,"x","-",$V$14)</f>
        <v>674x350x8x12</v>
      </c>
      <c r="AP173" s="7" t="str">
        <f t="shared" si="73"/>
        <v>704x350x22-6M24</v>
      </c>
      <c r="AQ173" s="7"/>
      <c r="AR173" s="7"/>
      <c r="AS173" s="7"/>
      <c r="AT173" s="29" t="s">
        <v>310</v>
      </c>
      <c r="AU173" s="60">
        <v>-130.64443086742622</v>
      </c>
      <c r="AV173" s="60">
        <v>9.420518213586055</v>
      </c>
      <c r="AW173" s="25">
        <v>7.2617163075595093</v>
      </c>
      <c r="AX173" s="25">
        <v>0</v>
      </c>
      <c r="AY173" s="25">
        <v>0</v>
      </c>
      <c r="AZ173" s="25">
        <v>0</v>
      </c>
      <c r="BA173" s="56">
        <f t="shared" si="74"/>
        <v>0</v>
      </c>
      <c r="BB173" s="56">
        <f t="shared" si="75"/>
        <v>0</v>
      </c>
      <c r="BC173" s="4">
        <f>HLOOKUP(AN173,Data!$BW$28:$CF$31,4,FALSE)</f>
        <v>353</v>
      </c>
      <c r="BD173" s="44">
        <f t="shared" si="76"/>
        <v>0</v>
      </c>
      <c r="BE173" s="4" t="str">
        <f t="shared" si="77"/>
        <v>OK</v>
      </c>
      <c r="BF173" s="5">
        <f t="shared" si="78"/>
        <v>3572.8</v>
      </c>
      <c r="BG173" s="44">
        <f t="shared" si="79"/>
        <v>3.6566399145607428E-2</v>
      </c>
      <c r="BH173" s="4" t="str">
        <f t="shared" si="80"/>
        <v>OK</v>
      </c>
      <c r="BI173" s="53" t="str">
        <f t="shared" si="81"/>
        <v>Y</v>
      </c>
      <c r="BJ173" s="53">
        <f t="shared" si="82"/>
        <v>215</v>
      </c>
      <c r="BK173" s="38">
        <f t="shared" si="83"/>
        <v>171</v>
      </c>
      <c r="BL173" s="54">
        <f>noisuy1chieu(BK173/BJ173,Data!$BW$39:$CG$39,Data!$BW$40:$CG$40)</f>
        <v>9.6581399440765381E-2</v>
      </c>
      <c r="BM173" s="55">
        <f t="shared" si="84"/>
        <v>2.3671218352604127E-3</v>
      </c>
      <c r="BN173" s="56">
        <f t="shared" si="85"/>
        <v>6.1430224572232044</v>
      </c>
      <c r="BO173" s="44">
        <f t="shared" si="86"/>
        <v>0.27922829351014566</v>
      </c>
      <c r="BP173" s="4" t="str">
        <f t="shared" si="87"/>
        <v>OK</v>
      </c>
      <c r="BQ173" s="56">
        <f t="shared" si="88"/>
        <v>304.99199999999996</v>
      </c>
      <c r="BR173" s="56">
        <f t="shared" si="89"/>
        <v>11.894481373476623</v>
      </c>
      <c r="BS173" s="23">
        <f t="shared" si="90"/>
        <v>3.8999322518218915E-2</v>
      </c>
      <c r="BT173" s="4" t="str">
        <f t="shared" si="91"/>
        <v>OK</v>
      </c>
      <c r="BU173" s="56">
        <f t="shared" si="92"/>
        <v>65.322215433713112</v>
      </c>
      <c r="BV173" s="54">
        <f t="shared" si="93"/>
        <v>0.13052121883684425</v>
      </c>
      <c r="BW173" s="4" t="str">
        <f t="shared" si="94"/>
        <v>OK</v>
      </c>
      <c r="BX173" s="54">
        <f t="shared" si="95"/>
        <v>1.2291750757974356E-2</v>
      </c>
      <c r="BY173" s="4" t="str">
        <f t="shared" si="96"/>
        <v>OK</v>
      </c>
      <c r="DJ173" s="7"/>
      <c r="DK173" s="7"/>
      <c r="DL173" s="7"/>
      <c r="DM173" s="7"/>
      <c r="DN173" s="7"/>
      <c r="DO173" s="83"/>
      <c r="DP173" s="7"/>
      <c r="DQ173" s="7"/>
      <c r="DR173" s="7"/>
      <c r="DS173" s="7"/>
      <c r="EA173" s="56"/>
      <c r="EB173" s="56"/>
      <c r="EC173" s="4"/>
      <c r="ED173" s="44"/>
      <c r="EE173" s="4"/>
      <c r="EF173" s="5"/>
      <c r="EG173" s="44"/>
      <c r="EH173" s="4"/>
      <c r="EI173" s="53"/>
      <c r="EJ173" s="53"/>
      <c r="EL173" s="54"/>
      <c r="EM173" s="55"/>
      <c r="EN173" s="56"/>
      <c r="EO173" s="44"/>
      <c r="EP173" s="4"/>
      <c r="EQ173" s="56"/>
      <c r="ER173" s="56"/>
      <c r="ET173" s="4"/>
      <c r="EU173" s="56"/>
      <c r="EW173" s="4"/>
      <c r="EY173" s="4"/>
    </row>
    <row r="174" spans="27:155">
      <c r="AA174" s="29" t="s">
        <v>197</v>
      </c>
      <c r="AB174" s="29" t="s">
        <v>325</v>
      </c>
      <c r="AC174" s="29" t="s">
        <v>320</v>
      </c>
      <c r="AD174" s="30">
        <v>0</v>
      </c>
      <c r="AE174" s="24">
        <v>674</v>
      </c>
      <c r="AF174" s="24">
        <v>350</v>
      </c>
      <c r="AG174" s="24">
        <v>8</v>
      </c>
      <c r="AH174" s="24">
        <v>12</v>
      </c>
      <c r="AI174" s="24">
        <v>650</v>
      </c>
      <c r="AJ174" s="7">
        <f t="shared" si="68"/>
        <v>704</v>
      </c>
      <c r="AK174" s="7">
        <f t="shared" si="69"/>
        <v>350</v>
      </c>
      <c r="AL174" s="7">
        <f t="shared" si="70"/>
        <v>22</v>
      </c>
      <c r="AM174" s="7">
        <f t="shared" si="71"/>
        <v>6</v>
      </c>
      <c r="AN174" s="7">
        <f t="shared" si="72"/>
        <v>24</v>
      </c>
      <c r="AO174" s="83" t="str" cm="1">
        <f t="array" ref="AO174">_xll.Dce_Name_SectI(AE174,AE174,AF174,AG174,AH174,"x","-",$V$14)</f>
        <v>674x350x8x12</v>
      </c>
      <c r="AP174" s="7" t="str">
        <f t="shared" si="73"/>
        <v>704x350x22-6M24</v>
      </c>
      <c r="AQ174" s="7"/>
      <c r="AR174" s="7"/>
      <c r="AS174" s="7"/>
      <c r="AT174" s="29" t="s">
        <v>311</v>
      </c>
      <c r="AU174" s="60">
        <v>-150.17413081057998</v>
      </c>
      <c r="AV174" s="60">
        <v>4.2433221596401127</v>
      </c>
      <c r="AW174" s="25">
        <v>2.9006094160153975</v>
      </c>
      <c r="AX174" s="25">
        <v>0</v>
      </c>
      <c r="AY174" s="25">
        <v>0</v>
      </c>
      <c r="AZ174" s="25">
        <v>0</v>
      </c>
      <c r="BA174" s="56">
        <f t="shared" si="74"/>
        <v>0</v>
      </c>
      <c r="BB174" s="56">
        <f t="shared" si="75"/>
        <v>0</v>
      </c>
      <c r="BC174" s="4">
        <f>HLOOKUP(AN174,Data!$BW$28:$CF$31,4,FALSE)</f>
        <v>353</v>
      </c>
      <c r="BD174" s="44">
        <f t="shared" si="76"/>
        <v>0</v>
      </c>
      <c r="BE174" s="4" t="str">
        <f t="shared" si="77"/>
        <v>OK</v>
      </c>
      <c r="BF174" s="5">
        <f t="shared" si="78"/>
        <v>3572.8</v>
      </c>
      <c r="BG174" s="44">
        <f t="shared" si="79"/>
        <v>4.2032616102379079E-2</v>
      </c>
      <c r="BH174" s="4" t="str">
        <f t="shared" si="80"/>
        <v>OK</v>
      </c>
      <c r="BI174" s="53" t="str">
        <f t="shared" si="81"/>
        <v>Y</v>
      </c>
      <c r="BJ174" s="53">
        <f t="shared" si="82"/>
        <v>215</v>
      </c>
      <c r="BK174" s="38">
        <f t="shared" si="83"/>
        <v>171</v>
      </c>
      <c r="BL174" s="54">
        <f>noisuy1chieu(BK174/BJ174,Data!$BW$39:$CG$39,Data!$BW$40:$CG$40)</f>
        <v>9.6581399440765381E-2</v>
      </c>
      <c r="BM174" s="55">
        <f t="shared" si="84"/>
        <v>2.7209767899996256E-3</v>
      </c>
      <c r="BN174" s="56">
        <f t="shared" si="85"/>
        <v>6.5861894032184116</v>
      </c>
      <c r="BO174" s="44">
        <f t="shared" si="86"/>
        <v>0.29937224560083692</v>
      </c>
      <c r="BP174" s="4" t="str">
        <f t="shared" si="87"/>
        <v>OK</v>
      </c>
      <c r="BQ174" s="56">
        <f t="shared" si="88"/>
        <v>304.99199999999996</v>
      </c>
      <c r="BR174" s="56">
        <f t="shared" si="89"/>
        <v>5.1399725616748206</v>
      </c>
      <c r="BS174" s="23">
        <f t="shared" si="90"/>
        <v>1.6852811095618314E-2</v>
      </c>
      <c r="BT174" s="4" t="str">
        <f t="shared" si="91"/>
        <v>OK</v>
      </c>
      <c r="BU174" s="56">
        <f t="shared" si="92"/>
        <v>75.087065405289991</v>
      </c>
      <c r="BV174" s="54">
        <f t="shared" si="93"/>
        <v>0.15003250013045685</v>
      </c>
      <c r="BW174" s="4" t="str">
        <f t="shared" si="94"/>
        <v>OK</v>
      </c>
      <c r="BX174" s="54">
        <f t="shared" si="95"/>
        <v>5.3116449256725585E-3</v>
      </c>
      <c r="BY174" s="4" t="str">
        <f t="shared" si="96"/>
        <v>OK</v>
      </c>
      <c r="DJ174" s="7"/>
      <c r="DK174" s="7"/>
      <c r="DL174" s="7"/>
      <c r="DM174" s="7"/>
      <c r="DN174" s="7"/>
      <c r="DO174" s="83"/>
      <c r="DP174" s="7"/>
      <c r="DQ174" s="7"/>
      <c r="DR174" s="7"/>
      <c r="DS174" s="7"/>
      <c r="EA174" s="56"/>
      <c r="EB174" s="56"/>
      <c r="EC174" s="4"/>
      <c r="ED174" s="44"/>
      <c r="EE174" s="4"/>
      <c r="EF174" s="5"/>
      <c r="EG174" s="44"/>
      <c r="EH174" s="4"/>
      <c r="EI174" s="53"/>
      <c r="EJ174" s="53"/>
      <c r="EL174" s="54"/>
      <c r="EM174" s="55"/>
      <c r="EN174" s="56"/>
      <c r="EO174" s="44"/>
      <c r="EP174" s="4"/>
      <c r="EQ174" s="56"/>
      <c r="ER174" s="56"/>
      <c r="ET174" s="4"/>
      <c r="EU174" s="56"/>
      <c r="EW174" s="4"/>
      <c r="EY174" s="4"/>
    </row>
    <row r="175" spans="27:155">
      <c r="AA175" s="29" t="s">
        <v>197</v>
      </c>
      <c r="AB175" s="29" t="s">
        <v>325</v>
      </c>
      <c r="AC175" s="29" t="s">
        <v>320</v>
      </c>
      <c r="AD175" s="30">
        <v>0</v>
      </c>
      <c r="AE175" s="24">
        <v>674</v>
      </c>
      <c r="AF175" s="24">
        <v>350</v>
      </c>
      <c r="AG175" s="24">
        <v>8</v>
      </c>
      <c r="AH175" s="24">
        <v>12</v>
      </c>
      <c r="AI175" s="24">
        <v>650</v>
      </c>
      <c r="AJ175" s="7">
        <f t="shared" si="68"/>
        <v>704</v>
      </c>
      <c r="AK175" s="7">
        <f t="shared" si="69"/>
        <v>350</v>
      </c>
      <c r="AL175" s="7">
        <f t="shared" si="70"/>
        <v>22</v>
      </c>
      <c r="AM175" s="7">
        <f t="shared" si="71"/>
        <v>6</v>
      </c>
      <c r="AN175" s="7">
        <f t="shared" si="72"/>
        <v>24</v>
      </c>
      <c r="AO175" s="83" t="str" cm="1">
        <f t="array" ref="AO175">_xll.Dce_Name_SectI(AE175,AE175,AF175,AG175,AH175,"x","-",$V$14)</f>
        <v>674x350x8x12</v>
      </c>
      <c r="AP175" s="7" t="str">
        <f t="shared" si="73"/>
        <v>704x350x22-6M24</v>
      </c>
      <c r="AQ175" s="7"/>
      <c r="AR175" s="7"/>
      <c r="AS175" s="7"/>
      <c r="AT175" s="29" t="s">
        <v>312</v>
      </c>
      <c r="AU175" s="60">
        <v>-98.021490653867545</v>
      </c>
      <c r="AV175" s="60">
        <v>9.2010692290750313</v>
      </c>
      <c r="AW175" s="25">
        <v>2.1315328261893654E-3</v>
      </c>
      <c r="AX175" s="25">
        <v>0</v>
      </c>
      <c r="AY175" s="25">
        <v>0</v>
      </c>
      <c r="AZ175" s="25">
        <v>0</v>
      </c>
      <c r="BA175" s="56">
        <f t="shared" si="74"/>
        <v>0</v>
      </c>
      <c r="BB175" s="56">
        <f t="shared" si="75"/>
        <v>0</v>
      </c>
      <c r="BC175" s="4">
        <f>HLOOKUP(AN175,Data!$BW$28:$CF$31,4,FALSE)</f>
        <v>353</v>
      </c>
      <c r="BD175" s="44">
        <f t="shared" si="76"/>
        <v>0</v>
      </c>
      <c r="BE175" s="4" t="str">
        <f t="shared" si="77"/>
        <v>OK</v>
      </c>
      <c r="BF175" s="5">
        <f t="shared" si="78"/>
        <v>3572.8</v>
      </c>
      <c r="BG175" s="44">
        <f t="shared" si="79"/>
        <v>2.7435482157934264E-2</v>
      </c>
      <c r="BH175" s="4" t="str">
        <f t="shared" si="80"/>
        <v>OK</v>
      </c>
      <c r="BI175" s="53" t="str">
        <f t="shared" si="81"/>
        <v>Y</v>
      </c>
      <c r="BJ175" s="53">
        <f t="shared" si="82"/>
        <v>215</v>
      </c>
      <c r="BK175" s="38">
        <f t="shared" si="83"/>
        <v>171</v>
      </c>
      <c r="BL175" s="54">
        <f>noisuy1chieu(BK175/BJ175,Data!$BW$39:$CG$39,Data!$BW$40:$CG$40)</f>
        <v>9.6581399440765381E-2</v>
      </c>
      <c r="BM175" s="55">
        <f t="shared" si="84"/>
        <v>1.7760329262484964E-3</v>
      </c>
      <c r="BN175" s="56">
        <f t="shared" si="85"/>
        <v>5.3210495571333274</v>
      </c>
      <c r="BO175" s="44">
        <f t="shared" si="86"/>
        <v>0.24186588896060579</v>
      </c>
      <c r="BP175" s="4" t="str">
        <f t="shared" si="87"/>
        <v>OK</v>
      </c>
      <c r="BQ175" s="56">
        <f t="shared" si="88"/>
        <v>304.99199999999996</v>
      </c>
      <c r="BR175" s="56">
        <f t="shared" si="89"/>
        <v>9.2010694759719964</v>
      </c>
      <c r="BS175" s="23">
        <f t="shared" si="90"/>
        <v>3.0168232202720063E-2</v>
      </c>
      <c r="BT175" s="4" t="str">
        <f t="shared" si="91"/>
        <v>OK</v>
      </c>
      <c r="BU175" s="56">
        <f t="shared" si="92"/>
        <v>49.010745326933773</v>
      </c>
      <c r="BV175" s="54">
        <f t="shared" si="93"/>
        <v>9.7929045634788311E-2</v>
      </c>
      <c r="BW175" s="4" t="str">
        <f t="shared" si="94"/>
        <v>OK</v>
      </c>
      <c r="BX175" s="54">
        <f t="shared" si="95"/>
        <v>9.5083803281787345E-3</v>
      </c>
      <c r="BY175" s="4" t="str">
        <f t="shared" si="96"/>
        <v>OK</v>
      </c>
      <c r="DJ175" s="7"/>
      <c r="DK175" s="7"/>
      <c r="DL175" s="7"/>
      <c r="DM175" s="7"/>
      <c r="DN175" s="7"/>
      <c r="DO175" s="83"/>
      <c r="DP175" s="7"/>
      <c r="DQ175" s="7"/>
      <c r="DR175" s="7"/>
      <c r="DS175" s="7"/>
      <c r="EA175" s="56"/>
      <c r="EB175" s="56"/>
      <c r="EC175" s="4"/>
      <c r="ED175" s="44"/>
      <c r="EE175" s="4"/>
      <c r="EF175" s="5"/>
      <c r="EG175" s="44"/>
      <c r="EH175" s="4"/>
      <c r="EI175" s="53"/>
      <c r="EJ175" s="53"/>
      <c r="EL175" s="54"/>
      <c r="EM175" s="55"/>
      <c r="EN175" s="56"/>
      <c r="EO175" s="44"/>
      <c r="EP175" s="4"/>
      <c r="EQ175" s="56"/>
      <c r="ER175" s="56"/>
      <c r="ET175" s="4"/>
      <c r="EU175" s="56"/>
      <c r="EW175" s="4"/>
      <c r="EY175" s="4"/>
    </row>
    <row r="176" spans="27:155">
      <c r="AA176" s="29" t="s">
        <v>197</v>
      </c>
      <c r="AB176" s="29" t="s">
        <v>325</v>
      </c>
      <c r="AC176" s="29" t="s">
        <v>320</v>
      </c>
      <c r="AD176" s="30">
        <v>0</v>
      </c>
      <c r="AE176" s="24">
        <v>674</v>
      </c>
      <c r="AF176" s="24">
        <v>350</v>
      </c>
      <c r="AG176" s="24">
        <v>8</v>
      </c>
      <c r="AH176" s="24">
        <v>12</v>
      </c>
      <c r="AI176" s="24">
        <v>650</v>
      </c>
      <c r="AJ176" s="7">
        <f t="shared" si="68"/>
        <v>704</v>
      </c>
      <c r="AK176" s="7">
        <f t="shared" si="69"/>
        <v>350</v>
      </c>
      <c r="AL176" s="7">
        <f t="shared" si="70"/>
        <v>22</v>
      </c>
      <c r="AM176" s="7">
        <f t="shared" si="71"/>
        <v>6</v>
      </c>
      <c r="AN176" s="7">
        <f t="shared" si="72"/>
        <v>24</v>
      </c>
      <c r="AO176" s="83" t="str" cm="1">
        <f t="array" ref="AO176">_xll.Dce_Name_SectI(AE176,AE176,AF176,AG176,AH176,"x","-",$V$14)</f>
        <v>674x350x8x12</v>
      </c>
      <c r="AP176" s="7" t="str">
        <f t="shared" si="73"/>
        <v>704x350x22-6M24</v>
      </c>
      <c r="AQ176" s="7"/>
      <c r="AR176" s="7"/>
      <c r="AS176" s="7"/>
      <c r="AT176" s="29" t="s">
        <v>313</v>
      </c>
      <c r="AU176" s="60">
        <v>-121.83300108242179</v>
      </c>
      <c r="AV176" s="60">
        <v>3.9788378608924395</v>
      </c>
      <c r="AW176" s="25">
        <v>2.8312928089223783E-3</v>
      </c>
      <c r="AX176" s="25">
        <v>0</v>
      </c>
      <c r="AY176" s="25">
        <v>0</v>
      </c>
      <c r="AZ176" s="25">
        <v>0</v>
      </c>
      <c r="BA176" s="56">
        <f t="shared" si="74"/>
        <v>0</v>
      </c>
      <c r="BB176" s="56">
        <f t="shared" si="75"/>
        <v>0</v>
      </c>
      <c r="BC176" s="4">
        <f>HLOOKUP(AN176,Data!$BW$28:$CF$31,4,FALSE)</f>
        <v>353</v>
      </c>
      <c r="BD176" s="44">
        <f t="shared" si="76"/>
        <v>0</v>
      </c>
      <c r="BE176" s="4" t="str">
        <f t="shared" si="77"/>
        <v>OK</v>
      </c>
      <c r="BF176" s="5">
        <f t="shared" si="78"/>
        <v>3572.8</v>
      </c>
      <c r="BG176" s="44">
        <f t="shared" si="79"/>
        <v>3.410014584707282E-2</v>
      </c>
      <c r="BH176" s="4" t="str">
        <f t="shared" si="80"/>
        <v>OK</v>
      </c>
      <c r="BI176" s="53" t="str">
        <f t="shared" si="81"/>
        <v>Y</v>
      </c>
      <c r="BJ176" s="53">
        <f t="shared" si="82"/>
        <v>215</v>
      </c>
      <c r="BK176" s="38">
        <f t="shared" si="83"/>
        <v>171</v>
      </c>
      <c r="BL176" s="54">
        <f>noisuy1chieu(BK176/BJ176,Data!$BW$39:$CG$39,Data!$BW$40:$CG$40)</f>
        <v>9.6581399440765381E-2</v>
      </c>
      <c r="BM176" s="55">
        <f t="shared" si="84"/>
        <v>2.2074691986691628E-3</v>
      </c>
      <c r="BN176" s="56">
        <f t="shared" si="85"/>
        <v>5.9322456076765953</v>
      </c>
      <c r="BO176" s="44">
        <f t="shared" si="86"/>
        <v>0.26964752762166344</v>
      </c>
      <c r="BP176" s="4" t="str">
        <f t="shared" si="87"/>
        <v>OK</v>
      </c>
      <c r="BQ176" s="56">
        <f t="shared" si="88"/>
        <v>304.99199999999996</v>
      </c>
      <c r="BR176" s="56">
        <f t="shared" si="89"/>
        <v>3.9788388682491398</v>
      </c>
      <c r="BS176" s="23">
        <f t="shared" si="90"/>
        <v>1.3045715521223968E-2</v>
      </c>
      <c r="BT176" s="4" t="str">
        <f t="shared" si="91"/>
        <v>OK</v>
      </c>
      <c r="BU176" s="56">
        <f t="shared" si="92"/>
        <v>60.916500541210894</v>
      </c>
      <c r="BV176" s="54">
        <f t="shared" si="93"/>
        <v>0.12171809919678005</v>
      </c>
      <c r="BW176" s="4" t="str">
        <f t="shared" si="94"/>
        <v>OK</v>
      </c>
      <c r="BX176" s="54">
        <f t="shared" si="95"/>
        <v>4.1117299812429113E-3</v>
      </c>
      <c r="BY176" s="4" t="str">
        <f t="shared" si="96"/>
        <v>OK</v>
      </c>
      <c r="DJ176" s="7"/>
      <c r="DK176" s="7"/>
      <c r="DL176" s="7"/>
      <c r="DM176" s="7"/>
      <c r="DN176" s="7"/>
      <c r="DO176" s="83"/>
      <c r="DP176" s="7"/>
      <c r="DQ176" s="7"/>
      <c r="DR176" s="7"/>
      <c r="DS176" s="7"/>
      <c r="EA176" s="56"/>
      <c r="EB176" s="56"/>
      <c r="EC176" s="4"/>
      <c r="ED176" s="44"/>
      <c r="EE176" s="4"/>
      <c r="EF176" s="5"/>
      <c r="EG176" s="44"/>
      <c r="EH176" s="4"/>
      <c r="EI176" s="53"/>
      <c r="EJ176" s="53"/>
      <c r="EL176" s="54"/>
      <c r="EM176" s="55"/>
      <c r="EN176" s="56"/>
      <c r="EO176" s="44"/>
      <c r="EP176" s="4"/>
      <c r="EQ176" s="56"/>
      <c r="ER176" s="56"/>
      <c r="ET176" s="4"/>
      <c r="EU176" s="56"/>
      <c r="EW176" s="4"/>
      <c r="EY176" s="4"/>
    </row>
    <row r="177" spans="27:155">
      <c r="AA177" s="29" t="s">
        <v>197</v>
      </c>
      <c r="AB177" s="29" t="s">
        <v>325</v>
      </c>
      <c r="AC177" s="29" t="s">
        <v>320</v>
      </c>
      <c r="AD177" s="30">
        <v>0</v>
      </c>
      <c r="AE177" s="24">
        <v>674</v>
      </c>
      <c r="AF177" s="24">
        <v>350</v>
      </c>
      <c r="AG177" s="24">
        <v>8</v>
      </c>
      <c r="AH177" s="24">
        <v>12</v>
      </c>
      <c r="AI177" s="24">
        <v>650</v>
      </c>
      <c r="AJ177" s="7">
        <f t="shared" si="68"/>
        <v>704</v>
      </c>
      <c r="AK177" s="7">
        <f t="shared" si="69"/>
        <v>350</v>
      </c>
      <c r="AL177" s="7">
        <f t="shared" si="70"/>
        <v>22</v>
      </c>
      <c r="AM177" s="7">
        <f t="shared" si="71"/>
        <v>6</v>
      </c>
      <c r="AN177" s="7">
        <f t="shared" si="72"/>
        <v>24</v>
      </c>
      <c r="AO177" s="83" t="str" cm="1">
        <f t="array" ref="AO177">_xll.Dce_Name_SectI(AE177,AE177,AF177,AG177,AH177,"x","-",$V$14)</f>
        <v>674x350x8x12</v>
      </c>
      <c r="AP177" s="7" t="str">
        <f t="shared" si="73"/>
        <v>704x350x22-6M24</v>
      </c>
      <c r="AQ177" s="7"/>
      <c r="AR177" s="7"/>
      <c r="AS177" s="7"/>
      <c r="AT177" s="29" t="s">
        <v>314</v>
      </c>
      <c r="AU177" s="60">
        <v>64.879769046877044</v>
      </c>
      <c r="AV177" s="60">
        <v>8.4218776898908398</v>
      </c>
      <c r="AW177" s="25">
        <v>1.4090799569880238E-2</v>
      </c>
      <c r="AX177" s="25">
        <v>0</v>
      </c>
      <c r="AY177" s="25">
        <v>0</v>
      </c>
      <c r="AZ177" s="25">
        <v>0</v>
      </c>
      <c r="BA177" s="56">
        <f t="shared" si="74"/>
        <v>10.813294841146174</v>
      </c>
      <c r="BB177" s="56">
        <f t="shared" si="75"/>
        <v>47.308164930014513</v>
      </c>
      <c r="BC177" s="4">
        <f>HLOOKUP(AN177,Data!$BW$28:$CF$31,4,FALSE)</f>
        <v>353</v>
      </c>
      <c r="BD177" s="44">
        <f t="shared" si="76"/>
        <v>0.13401746439097595</v>
      </c>
      <c r="BE177" s="4" t="str">
        <f t="shared" si="77"/>
        <v>OK</v>
      </c>
      <c r="BF177" s="5">
        <f t="shared" si="78"/>
        <v>3572.8</v>
      </c>
      <c r="BG177" s="44">
        <f t="shared" si="79"/>
        <v>0</v>
      </c>
      <c r="BH177" s="4" t="str">
        <f t="shared" si="80"/>
        <v>OK</v>
      </c>
      <c r="BI177" s="53" t="str">
        <f t="shared" si="81"/>
        <v>Y</v>
      </c>
      <c r="BJ177" s="53">
        <f t="shared" si="82"/>
        <v>215</v>
      </c>
      <c r="BK177" s="38">
        <f t="shared" si="83"/>
        <v>171</v>
      </c>
      <c r="BL177" s="54">
        <f>noisuy1chieu(BK177/BJ177,Data!$BW$39:$CG$39,Data!$BW$40:$CG$40)</f>
        <v>9.6581399440765381E-2</v>
      </c>
      <c r="BM177" s="55">
        <f t="shared" si="84"/>
        <v>0</v>
      </c>
      <c r="BN177" s="56">
        <f t="shared" si="85"/>
        <v>0</v>
      </c>
      <c r="BO177" s="44">
        <f t="shared" si="86"/>
        <v>0</v>
      </c>
      <c r="BP177" s="4" t="str">
        <f t="shared" si="87"/>
        <v>OK</v>
      </c>
      <c r="BQ177" s="56">
        <f t="shared" si="88"/>
        <v>304.99199999999996</v>
      </c>
      <c r="BR177" s="56">
        <f t="shared" si="89"/>
        <v>64.879769046877044</v>
      </c>
      <c r="BS177" s="23">
        <f t="shared" si="90"/>
        <v>0.21272613395393011</v>
      </c>
      <c r="BT177" s="4" t="str">
        <f t="shared" si="91"/>
        <v>OK</v>
      </c>
      <c r="BU177" s="56">
        <f t="shared" si="92"/>
        <v>32.439884523438522</v>
      </c>
      <c r="BV177" s="54">
        <f t="shared" si="93"/>
        <v>6.4818580307067178E-2</v>
      </c>
      <c r="BW177" s="4" t="str">
        <f t="shared" si="94"/>
        <v>OK</v>
      </c>
      <c r="BX177" s="54">
        <f t="shared" si="95"/>
        <v>8.7031761301995282E-3</v>
      </c>
      <c r="BY177" s="4" t="str">
        <f t="shared" si="96"/>
        <v>OK</v>
      </c>
      <c r="DJ177" s="7"/>
      <c r="DK177" s="7"/>
      <c r="DL177" s="7"/>
      <c r="DM177" s="7"/>
      <c r="DN177" s="7"/>
      <c r="DO177" s="83"/>
      <c r="DP177" s="7"/>
      <c r="DQ177" s="7"/>
      <c r="DR177" s="7"/>
      <c r="DS177" s="7"/>
      <c r="EA177" s="56"/>
      <c r="EB177" s="56"/>
      <c r="EC177" s="4"/>
      <c r="ED177" s="44"/>
      <c r="EE177" s="4"/>
      <c r="EF177" s="5"/>
      <c r="EG177" s="44"/>
      <c r="EH177" s="4"/>
      <c r="EI177" s="53"/>
      <c r="EJ177" s="53"/>
      <c r="EL177" s="54"/>
      <c r="EM177" s="55"/>
      <c r="EN177" s="56"/>
      <c r="EO177" s="44"/>
      <c r="EP177" s="4"/>
      <c r="EQ177" s="56"/>
      <c r="ER177" s="56"/>
      <c r="ET177" s="4"/>
      <c r="EU177" s="56"/>
      <c r="EW177" s="4"/>
      <c r="EY177" s="4"/>
    </row>
    <row r="178" spans="27:155">
      <c r="AA178" s="29" t="s">
        <v>197</v>
      </c>
      <c r="AB178" s="29" t="s">
        <v>325</v>
      </c>
      <c r="AC178" s="29" t="s">
        <v>320</v>
      </c>
      <c r="AD178" s="30">
        <v>0</v>
      </c>
      <c r="AE178" s="24">
        <v>674</v>
      </c>
      <c r="AF178" s="24">
        <v>350</v>
      </c>
      <c r="AG178" s="24">
        <v>8</v>
      </c>
      <c r="AH178" s="24">
        <v>12</v>
      </c>
      <c r="AI178" s="24">
        <v>650</v>
      </c>
      <c r="AJ178" s="7">
        <f t="shared" si="68"/>
        <v>704</v>
      </c>
      <c r="AK178" s="7">
        <f t="shared" si="69"/>
        <v>350</v>
      </c>
      <c r="AL178" s="7">
        <f t="shared" si="70"/>
        <v>22</v>
      </c>
      <c r="AM178" s="7">
        <f t="shared" si="71"/>
        <v>6</v>
      </c>
      <c r="AN178" s="7">
        <f t="shared" si="72"/>
        <v>24</v>
      </c>
      <c r="AO178" s="83" t="str" cm="1">
        <f t="array" ref="AO178">_xll.Dce_Name_SectI(AE178,AE178,AF178,AG178,AH178,"x","-",$V$14)</f>
        <v>674x350x8x12</v>
      </c>
      <c r="AP178" s="7" t="str">
        <f t="shared" si="73"/>
        <v>704x350x22-6M24</v>
      </c>
      <c r="AQ178" s="7"/>
      <c r="AR178" s="7"/>
      <c r="AS178" s="7"/>
      <c r="AT178" s="29" t="s">
        <v>315</v>
      </c>
      <c r="AU178" s="60">
        <v>36.697840806566589</v>
      </c>
      <c r="AV178" s="60">
        <v>13.782876762926239</v>
      </c>
      <c r="AW178" s="25">
        <v>9.9658883930534847E-3</v>
      </c>
      <c r="AX178" s="25">
        <v>0</v>
      </c>
      <c r="AY178" s="25">
        <v>0</v>
      </c>
      <c r="AZ178" s="25">
        <v>0</v>
      </c>
      <c r="BA178" s="56">
        <f t="shared" si="74"/>
        <v>6.1163068010944315</v>
      </c>
      <c r="BB178" s="56">
        <f t="shared" si="75"/>
        <v>26.758842254788139</v>
      </c>
      <c r="BC178" s="4">
        <f>HLOOKUP(AN178,Data!$BW$28:$CF$31,4,FALSE)</f>
        <v>353</v>
      </c>
      <c r="BD178" s="44">
        <f t="shared" si="76"/>
        <v>7.5804085707615126E-2</v>
      </c>
      <c r="BE178" s="4" t="str">
        <f t="shared" si="77"/>
        <v>OK</v>
      </c>
      <c r="BF178" s="5">
        <f t="shared" si="78"/>
        <v>3572.8</v>
      </c>
      <c r="BG178" s="44">
        <f t="shared" si="79"/>
        <v>0</v>
      </c>
      <c r="BH178" s="4" t="str">
        <f t="shared" si="80"/>
        <v>OK</v>
      </c>
      <c r="BI178" s="53" t="str">
        <f t="shared" si="81"/>
        <v>Y</v>
      </c>
      <c r="BJ178" s="53">
        <f t="shared" si="82"/>
        <v>215</v>
      </c>
      <c r="BK178" s="38">
        <f t="shared" si="83"/>
        <v>171</v>
      </c>
      <c r="BL178" s="54">
        <f>noisuy1chieu(BK178/BJ178,Data!$BW$39:$CG$39,Data!$BW$40:$CG$40)</f>
        <v>9.6581399440765381E-2</v>
      </c>
      <c r="BM178" s="55">
        <f t="shared" si="84"/>
        <v>0</v>
      </c>
      <c r="BN178" s="56">
        <f t="shared" si="85"/>
        <v>0</v>
      </c>
      <c r="BO178" s="44">
        <f t="shared" si="86"/>
        <v>0</v>
      </c>
      <c r="BP178" s="4" t="str">
        <f t="shared" si="87"/>
        <v>OK</v>
      </c>
      <c r="BQ178" s="56">
        <f t="shared" si="88"/>
        <v>304.99199999999996</v>
      </c>
      <c r="BR178" s="56">
        <f t="shared" si="89"/>
        <v>36.697840806566589</v>
      </c>
      <c r="BS178" s="23">
        <f t="shared" si="90"/>
        <v>0.12032394556764306</v>
      </c>
      <c r="BT178" s="4" t="str">
        <f t="shared" si="91"/>
        <v>OK</v>
      </c>
      <c r="BU178" s="56">
        <f t="shared" si="92"/>
        <v>18.348920403283294</v>
      </c>
      <c r="BV178" s="54">
        <f t="shared" si="93"/>
        <v>3.6663230716769961E-2</v>
      </c>
      <c r="BW178" s="4" t="str">
        <f t="shared" si="94"/>
        <v>OK</v>
      </c>
      <c r="BX178" s="54">
        <f t="shared" si="95"/>
        <v>1.4243221277600459E-2</v>
      </c>
      <c r="BY178" s="4" t="str">
        <f t="shared" si="96"/>
        <v>OK</v>
      </c>
      <c r="DJ178" s="7"/>
      <c r="DK178" s="7"/>
      <c r="DL178" s="7"/>
      <c r="DM178" s="7"/>
      <c r="DN178" s="7"/>
      <c r="DO178" s="83"/>
      <c r="DP178" s="7"/>
      <c r="DQ178" s="7"/>
      <c r="DR178" s="7"/>
      <c r="DS178" s="7"/>
      <c r="EA178" s="56"/>
      <c r="EB178" s="56"/>
      <c r="EC178" s="4"/>
      <c r="ED178" s="44"/>
      <c r="EE178" s="4"/>
      <c r="EF178" s="5"/>
      <c r="EG178" s="44"/>
      <c r="EH178" s="4"/>
      <c r="EI178" s="53"/>
      <c r="EJ178" s="53"/>
      <c r="EL178" s="54"/>
      <c r="EM178" s="55"/>
      <c r="EN178" s="56"/>
      <c r="EO178" s="44"/>
      <c r="EP178" s="4"/>
      <c r="EQ178" s="56"/>
      <c r="ER178" s="56"/>
      <c r="ET178" s="4"/>
      <c r="EU178" s="56"/>
      <c r="EW178" s="4"/>
      <c r="EY178" s="4"/>
    </row>
    <row r="179" spans="27:155">
      <c r="AA179" s="29" t="s">
        <v>197</v>
      </c>
      <c r="AB179" s="29" t="s">
        <v>326</v>
      </c>
      <c r="AC179" s="29" t="s">
        <v>320</v>
      </c>
      <c r="AD179" s="30">
        <v>0</v>
      </c>
      <c r="AE179" s="24">
        <v>682</v>
      </c>
      <c r="AF179" s="24">
        <v>350</v>
      </c>
      <c r="AG179" s="24">
        <v>12</v>
      </c>
      <c r="AH179" s="24">
        <v>16</v>
      </c>
      <c r="AI179" s="24">
        <v>650</v>
      </c>
      <c r="AJ179" s="7">
        <f t="shared" si="68"/>
        <v>712</v>
      </c>
      <c r="AK179" s="7">
        <f t="shared" si="69"/>
        <v>350</v>
      </c>
      <c r="AL179" s="7">
        <f t="shared" si="70"/>
        <v>22</v>
      </c>
      <c r="AM179" s="7">
        <f t="shared" si="71"/>
        <v>6</v>
      </c>
      <c r="AN179" s="7">
        <f t="shared" si="72"/>
        <v>24</v>
      </c>
      <c r="AO179" s="83" t="str" cm="1">
        <f t="array" ref="AO179">_xll.Dce_Name_SectI(AE179,AE179,AF179,AG179,AH179,"x","-",$V$14)</f>
        <v>682x350x12x16</v>
      </c>
      <c r="AP179" s="7" t="str">
        <f t="shared" si="73"/>
        <v>712x350x22-6M24</v>
      </c>
      <c r="AQ179" s="7"/>
      <c r="AR179" s="7"/>
      <c r="AS179" s="7"/>
      <c r="AT179" s="29" t="s">
        <v>290</v>
      </c>
      <c r="AU179" s="60">
        <v>-134.01282759139076</v>
      </c>
      <c r="AV179" s="60">
        <v>27.969724112108629</v>
      </c>
      <c r="AW179" s="25">
        <v>2.6209604933005396E-3</v>
      </c>
      <c r="AX179" s="25">
        <v>0</v>
      </c>
      <c r="AY179" s="25">
        <v>0</v>
      </c>
      <c r="AZ179" s="25">
        <v>0</v>
      </c>
      <c r="BA179" s="56">
        <f t="shared" si="74"/>
        <v>0</v>
      </c>
      <c r="BB179" s="56">
        <f t="shared" si="75"/>
        <v>0</v>
      </c>
      <c r="BC179" s="4">
        <f>HLOOKUP(AN179,Data!$BW$28:$CF$31,4,FALSE)</f>
        <v>353</v>
      </c>
      <c r="BD179" s="44">
        <f t="shared" si="76"/>
        <v>0</v>
      </c>
      <c r="BE179" s="4" t="str">
        <f t="shared" si="77"/>
        <v>OK</v>
      </c>
      <c r="BF179" s="5">
        <f t="shared" si="78"/>
        <v>3613.4</v>
      </c>
      <c r="BG179" s="44">
        <f t="shared" si="79"/>
        <v>3.7087736644542749E-2</v>
      </c>
      <c r="BH179" s="4" t="str">
        <f t="shared" si="80"/>
        <v>OK</v>
      </c>
      <c r="BI179" s="53" t="str">
        <f t="shared" si="81"/>
        <v>Y</v>
      </c>
      <c r="BJ179" s="53">
        <f t="shared" si="82"/>
        <v>215</v>
      </c>
      <c r="BK179" s="38">
        <f t="shared" si="83"/>
        <v>169</v>
      </c>
      <c r="BL179" s="54">
        <f>noisuy1chieu(BK179/BJ179,Data!$BW$39:$CG$39,Data!$BW$40:$CG$40)</f>
        <v>9.5744185149669647E-2</v>
      </c>
      <c r="BM179" s="55">
        <f t="shared" si="84"/>
        <v>2.3800586536018532E-3</v>
      </c>
      <c r="BN179" s="56">
        <f t="shared" si="85"/>
        <v>6.1597860387295995</v>
      </c>
      <c r="BO179" s="44">
        <f t="shared" si="86"/>
        <v>0.27999027448770908</v>
      </c>
      <c r="BP179" s="4" t="str">
        <f t="shared" si="87"/>
        <v>OK</v>
      </c>
      <c r="BQ179" s="56">
        <f t="shared" si="88"/>
        <v>304.99199999999996</v>
      </c>
      <c r="BR179" s="56">
        <f t="shared" si="89"/>
        <v>27.969724234909876</v>
      </c>
      <c r="BS179" s="23">
        <f t="shared" si="90"/>
        <v>9.1706419299227127E-2</v>
      </c>
      <c r="BT179" s="4" t="str">
        <f t="shared" si="91"/>
        <v>OK</v>
      </c>
      <c r="BU179" s="56">
        <f t="shared" si="92"/>
        <v>67.00641379569538</v>
      </c>
      <c r="BV179" s="54">
        <f t="shared" si="93"/>
        <v>0.13470033811714066</v>
      </c>
      <c r="BW179" s="4" t="str">
        <f t="shared" si="94"/>
        <v>OK</v>
      </c>
      <c r="BX179" s="54">
        <f t="shared" si="95"/>
        <v>2.8903898225559978E-2</v>
      </c>
      <c r="BY179" s="4" t="str">
        <f t="shared" si="96"/>
        <v>OK</v>
      </c>
      <c r="DJ179" s="7"/>
      <c r="DK179" s="7"/>
      <c r="DL179" s="7"/>
      <c r="DM179" s="7"/>
      <c r="DN179" s="7"/>
      <c r="DO179" s="83"/>
      <c r="DP179" s="7"/>
      <c r="DQ179" s="7"/>
      <c r="DR179" s="7"/>
      <c r="DS179" s="7"/>
      <c r="EA179" s="56"/>
      <c r="EB179" s="56"/>
      <c r="EC179" s="4"/>
      <c r="ED179" s="44"/>
      <c r="EE179" s="4"/>
      <c r="EF179" s="5"/>
      <c r="EG179" s="44"/>
      <c r="EH179" s="4"/>
      <c r="EI179" s="53"/>
      <c r="EJ179" s="53"/>
      <c r="EL179" s="54"/>
      <c r="EM179" s="55"/>
      <c r="EN179" s="56"/>
      <c r="EO179" s="44"/>
      <c r="EP179" s="4"/>
      <c r="EQ179" s="56"/>
      <c r="ER179" s="56"/>
      <c r="ET179" s="4"/>
      <c r="EU179" s="56"/>
      <c r="EW179" s="4"/>
      <c r="EY179" s="4"/>
    </row>
    <row r="180" spans="27:155">
      <c r="AA180" s="29" t="s">
        <v>197</v>
      </c>
      <c r="AB180" s="29" t="s">
        <v>326</v>
      </c>
      <c r="AC180" s="29" t="s">
        <v>320</v>
      </c>
      <c r="AD180" s="30">
        <v>0</v>
      </c>
      <c r="AE180" s="24">
        <v>682</v>
      </c>
      <c r="AF180" s="24">
        <v>350</v>
      </c>
      <c r="AG180" s="24">
        <v>12</v>
      </c>
      <c r="AH180" s="24">
        <v>16</v>
      </c>
      <c r="AI180" s="24">
        <v>650</v>
      </c>
      <c r="AJ180" s="7">
        <f t="shared" si="68"/>
        <v>712</v>
      </c>
      <c r="AK180" s="7">
        <f t="shared" si="69"/>
        <v>350</v>
      </c>
      <c r="AL180" s="7">
        <f t="shared" si="70"/>
        <v>22</v>
      </c>
      <c r="AM180" s="7">
        <f t="shared" si="71"/>
        <v>6</v>
      </c>
      <c r="AN180" s="7">
        <f t="shared" si="72"/>
        <v>24</v>
      </c>
      <c r="AO180" s="83" t="str" cm="1">
        <f t="array" ref="AO180">_xll.Dce_Name_SectI(AE180,AE180,AF180,AG180,AH180,"x","-",$V$14)</f>
        <v>682x350x12x16</v>
      </c>
      <c r="AP180" s="7" t="str">
        <f t="shared" si="73"/>
        <v>712x350x22-6M24</v>
      </c>
      <c r="AQ180" s="7"/>
      <c r="AR180" s="7"/>
      <c r="AS180" s="7"/>
      <c r="AT180" s="29" t="s">
        <v>291</v>
      </c>
      <c r="AU180" s="60">
        <v>-186.16904472694202</v>
      </c>
      <c r="AV180" s="60">
        <v>51.106466989025677</v>
      </c>
      <c r="AW180" s="25">
        <v>7.8425842762922145E-3</v>
      </c>
      <c r="AX180" s="25">
        <v>0</v>
      </c>
      <c r="AY180" s="25">
        <v>0</v>
      </c>
      <c r="AZ180" s="25">
        <v>0</v>
      </c>
      <c r="BA180" s="56">
        <f t="shared" si="74"/>
        <v>0</v>
      </c>
      <c r="BB180" s="56">
        <f t="shared" si="75"/>
        <v>0</v>
      </c>
      <c r="BC180" s="4">
        <f>HLOOKUP(AN180,Data!$BW$28:$CF$31,4,FALSE)</f>
        <v>353</v>
      </c>
      <c r="BD180" s="44">
        <f t="shared" si="76"/>
        <v>0</v>
      </c>
      <c r="BE180" s="4" t="str">
        <f t="shared" si="77"/>
        <v>OK</v>
      </c>
      <c r="BF180" s="5">
        <f t="shared" si="78"/>
        <v>3613.4</v>
      </c>
      <c r="BG180" s="44">
        <f t="shared" si="79"/>
        <v>5.1521847768567559E-2</v>
      </c>
      <c r="BH180" s="4" t="str">
        <f t="shared" si="80"/>
        <v>OK</v>
      </c>
      <c r="BI180" s="53" t="str">
        <f t="shared" si="81"/>
        <v>Y</v>
      </c>
      <c r="BJ180" s="53">
        <f t="shared" si="82"/>
        <v>215</v>
      </c>
      <c r="BK180" s="38">
        <f t="shared" si="83"/>
        <v>169</v>
      </c>
      <c r="BL180" s="54">
        <f>noisuy1chieu(BK180/BJ180,Data!$BW$39:$CG$39,Data!$BW$40:$CG$40)</f>
        <v>9.5744185149669647E-2</v>
      </c>
      <c r="BM180" s="55">
        <f t="shared" si="84"/>
        <v>3.3063495032442255E-3</v>
      </c>
      <c r="BN180" s="56">
        <f t="shared" si="85"/>
        <v>7.2601597514749594</v>
      </c>
      <c r="BO180" s="44">
        <f t="shared" si="86"/>
        <v>0.33000726143067999</v>
      </c>
      <c r="BP180" s="4" t="str">
        <f t="shared" si="87"/>
        <v>OK</v>
      </c>
      <c r="BQ180" s="56">
        <f t="shared" si="88"/>
        <v>304.99199999999996</v>
      </c>
      <c r="BR180" s="56">
        <f t="shared" si="89"/>
        <v>51.106467590770734</v>
      </c>
      <c r="BS180" s="23">
        <f t="shared" si="90"/>
        <v>0.16756658401128796</v>
      </c>
      <c r="BT180" s="4" t="str">
        <f t="shared" si="91"/>
        <v>OK</v>
      </c>
      <c r="BU180" s="56">
        <f t="shared" si="92"/>
        <v>93.084522363471009</v>
      </c>
      <c r="BV180" s="54">
        <f t="shared" si="93"/>
        <v>0.1871241262674109</v>
      </c>
      <c r="BW180" s="4" t="str">
        <f t="shared" si="94"/>
        <v>OK</v>
      </c>
      <c r="BX180" s="54">
        <f t="shared" si="95"/>
        <v>5.2813396567843444E-2</v>
      </c>
      <c r="BY180" s="4" t="str">
        <f t="shared" si="96"/>
        <v>OK</v>
      </c>
      <c r="DJ180" s="7"/>
      <c r="DK180" s="7"/>
      <c r="DL180" s="7"/>
      <c r="DM180" s="7"/>
      <c r="DN180" s="7"/>
      <c r="DO180" s="83"/>
      <c r="DP180" s="7"/>
      <c r="DQ180" s="7"/>
      <c r="DR180" s="7"/>
      <c r="DS180" s="7"/>
      <c r="EA180" s="56"/>
      <c r="EB180" s="56"/>
      <c r="EC180" s="4"/>
      <c r="ED180" s="44"/>
      <c r="EE180" s="4"/>
      <c r="EF180" s="5"/>
      <c r="EG180" s="44"/>
      <c r="EH180" s="4"/>
      <c r="EI180" s="53"/>
      <c r="EJ180" s="53"/>
      <c r="EL180" s="54"/>
      <c r="EM180" s="55"/>
      <c r="EN180" s="56"/>
      <c r="EO180" s="44"/>
      <c r="EP180" s="4"/>
      <c r="EQ180" s="56"/>
      <c r="ER180" s="56"/>
      <c r="ET180" s="4"/>
      <c r="EU180" s="56"/>
      <c r="EW180" s="4"/>
      <c r="EY180" s="4"/>
    </row>
    <row r="181" spans="27:155">
      <c r="AA181" s="29" t="s">
        <v>197</v>
      </c>
      <c r="AB181" s="29" t="s">
        <v>326</v>
      </c>
      <c r="AC181" s="29" t="s">
        <v>320</v>
      </c>
      <c r="AD181" s="30">
        <v>0</v>
      </c>
      <c r="AE181" s="24">
        <v>682</v>
      </c>
      <c r="AF181" s="24">
        <v>350</v>
      </c>
      <c r="AG181" s="24">
        <v>12</v>
      </c>
      <c r="AH181" s="24">
        <v>16</v>
      </c>
      <c r="AI181" s="24">
        <v>650</v>
      </c>
      <c r="AJ181" s="7">
        <f t="shared" si="68"/>
        <v>712</v>
      </c>
      <c r="AK181" s="7">
        <f t="shared" si="69"/>
        <v>350</v>
      </c>
      <c r="AL181" s="7">
        <f t="shared" si="70"/>
        <v>22</v>
      </c>
      <c r="AM181" s="7">
        <f t="shared" si="71"/>
        <v>6</v>
      </c>
      <c r="AN181" s="7">
        <f t="shared" si="72"/>
        <v>24</v>
      </c>
      <c r="AO181" s="83" t="str" cm="1">
        <f t="array" ref="AO181">_xll.Dce_Name_SectI(AE181,AE181,AF181,AG181,AH181,"x","-",$V$14)</f>
        <v>682x350x12x16</v>
      </c>
      <c r="AP181" s="7" t="str">
        <f t="shared" si="73"/>
        <v>712x350x22-6M24</v>
      </c>
      <c r="AQ181" s="7"/>
      <c r="AR181" s="7"/>
      <c r="AS181" s="7"/>
      <c r="AT181" s="29" t="s">
        <v>292</v>
      </c>
      <c r="AU181" s="60">
        <v>-167.52266156238352</v>
      </c>
      <c r="AV181" s="60">
        <v>57.584562875768974</v>
      </c>
      <c r="AW181" s="25">
        <v>2.5466305714778592E-2</v>
      </c>
      <c r="AX181" s="25">
        <v>0</v>
      </c>
      <c r="AY181" s="25">
        <v>0</v>
      </c>
      <c r="AZ181" s="25">
        <v>0</v>
      </c>
      <c r="BA181" s="56">
        <f t="shared" si="74"/>
        <v>0</v>
      </c>
      <c r="BB181" s="56">
        <f t="shared" si="75"/>
        <v>0</v>
      </c>
      <c r="BC181" s="4">
        <f>HLOOKUP(AN181,Data!$BW$28:$CF$31,4,FALSE)</f>
        <v>353</v>
      </c>
      <c r="BD181" s="44">
        <f t="shared" si="76"/>
        <v>0</v>
      </c>
      <c r="BE181" s="4" t="str">
        <f t="shared" si="77"/>
        <v>OK</v>
      </c>
      <c r="BF181" s="5">
        <f t="shared" si="78"/>
        <v>3613.4</v>
      </c>
      <c r="BG181" s="44">
        <f t="shared" si="79"/>
        <v>4.6361504832673803E-2</v>
      </c>
      <c r="BH181" s="4" t="str">
        <f t="shared" si="80"/>
        <v>OK</v>
      </c>
      <c r="BI181" s="53" t="str">
        <f t="shared" si="81"/>
        <v>Y</v>
      </c>
      <c r="BJ181" s="53">
        <f t="shared" si="82"/>
        <v>215</v>
      </c>
      <c r="BK181" s="38">
        <f t="shared" si="83"/>
        <v>169</v>
      </c>
      <c r="BL181" s="54">
        <f>noisuy1chieu(BK181/BJ181,Data!$BW$39:$CG$39,Data!$BW$40:$CG$40)</f>
        <v>9.5744185149669647E-2</v>
      </c>
      <c r="BM181" s="55">
        <f t="shared" si="84"/>
        <v>2.9751910133681832E-3</v>
      </c>
      <c r="BN181" s="56">
        <f t="shared" si="85"/>
        <v>6.8869863781291354</v>
      </c>
      <c r="BO181" s="44">
        <f t="shared" si="86"/>
        <v>0.31304483536950617</v>
      </c>
      <c r="BP181" s="4" t="str">
        <f t="shared" si="87"/>
        <v>OK</v>
      </c>
      <c r="BQ181" s="56">
        <f t="shared" si="88"/>
        <v>304.99199999999996</v>
      </c>
      <c r="BR181" s="56">
        <f t="shared" si="89"/>
        <v>57.584568506902237</v>
      </c>
      <c r="BS181" s="23">
        <f t="shared" si="90"/>
        <v>0.18880681626699142</v>
      </c>
      <c r="BT181" s="4" t="str">
        <f t="shared" si="91"/>
        <v>OK</v>
      </c>
      <c r="BU181" s="56">
        <f t="shared" si="92"/>
        <v>83.761330781191759</v>
      </c>
      <c r="BV181" s="54">
        <f t="shared" si="93"/>
        <v>0.16838208371767857</v>
      </c>
      <c r="BW181" s="4" t="str">
        <f t="shared" si="94"/>
        <v>OK</v>
      </c>
      <c r="BX181" s="54">
        <f t="shared" si="95"/>
        <v>5.9507862627007115E-2</v>
      </c>
      <c r="BY181" s="4" t="str">
        <f t="shared" si="96"/>
        <v>OK</v>
      </c>
      <c r="DJ181" s="7"/>
      <c r="DK181" s="7"/>
      <c r="DL181" s="7"/>
      <c r="DM181" s="7"/>
      <c r="DN181" s="7"/>
      <c r="DO181" s="83"/>
      <c r="DP181" s="7"/>
      <c r="DQ181" s="7"/>
      <c r="DR181" s="7"/>
      <c r="DS181" s="7"/>
      <c r="EA181" s="56"/>
      <c r="EB181" s="56"/>
      <c r="EC181" s="4"/>
      <c r="ED181" s="44"/>
      <c r="EE181" s="4"/>
      <c r="EF181" s="5"/>
      <c r="EG181" s="44"/>
      <c r="EH181" s="4"/>
      <c r="EI181" s="53"/>
      <c r="EJ181" s="53"/>
      <c r="EL181" s="54"/>
      <c r="EM181" s="55"/>
      <c r="EN181" s="56"/>
      <c r="EO181" s="44"/>
      <c r="EP181" s="4"/>
      <c r="EQ181" s="56"/>
      <c r="ER181" s="56"/>
      <c r="ET181" s="4"/>
      <c r="EU181" s="56"/>
      <c r="EW181" s="4"/>
      <c r="EY181" s="4"/>
    </row>
    <row r="182" spans="27:155">
      <c r="AA182" s="29" t="s">
        <v>197</v>
      </c>
      <c r="AB182" s="29" t="s">
        <v>326</v>
      </c>
      <c r="AC182" s="29" t="s">
        <v>320</v>
      </c>
      <c r="AD182" s="30">
        <v>0</v>
      </c>
      <c r="AE182" s="24">
        <v>682</v>
      </c>
      <c r="AF182" s="24">
        <v>350</v>
      </c>
      <c r="AG182" s="24">
        <v>12</v>
      </c>
      <c r="AH182" s="24">
        <v>16</v>
      </c>
      <c r="AI182" s="24">
        <v>650</v>
      </c>
      <c r="AJ182" s="7">
        <f t="shared" si="68"/>
        <v>712</v>
      </c>
      <c r="AK182" s="7">
        <f t="shared" si="69"/>
        <v>350</v>
      </c>
      <c r="AL182" s="7">
        <f t="shared" si="70"/>
        <v>22</v>
      </c>
      <c r="AM182" s="7">
        <f t="shared" si="71"/>
        <v>6</v>
      </c>
      <c r="AN182" s="7">
        <f t="shared" si="72"/>
        <v>24</v>
      </c>
      <c r="AO182" s="83" t="str" cm="1">
        <f t="array" ref="AO182">_xll.Dce_Name_SectI(AE182,AE182,AF182,AG182,AH182,"x","-",$V$14)</f>
        <v>682x350x12x16</v>
      </c>
      <c r="AP182" s="7" t="str">
        <f t="shared" si="73"/>
        <v>712x350x22-6M24</v>
      </c>
      <c r="AQ182" s="7"/>
      <c r="AR182" s="7"/>
      <c r="AS182" s="7"/>
      <c r="AT182" s="29" t="s">
        <v>293</v>
      </c>
      <c r="AU182" s="60">
        <v>-204.27254297302824</v>
      </c>
      <c r="AV182" s="60">
        <v>52.67631399661871</v>
      </c>
      <c r="AW182" s="25">
        <v>2.2606038018066488E-2</v>
      </c>
      <c r="AX182" s="25">
        <v>0</v>
      </c>
      <c r="AY182" s="25">
        <v>0</v>
      </c>
      <c r="AZ182" s="25">
        <v>0</v>
      </c>
      <c r="BA182" s="56">
        <f t="shared" si="74"/>
        <v>0</v>
      </c>
      <c r="BB182" s="56">
        <f t="shared" si="75"/>
        <v>0</v>
      </c>
      <c r="BC182" s="4">
        <f>HLOOKUP(AN182,Data!$BW$28:$CF$31,4,FALSE)</f>
        <v>353</v>
      </c>
      <c r="BD182" s="44">
        <f t="shared" si="76"/>
        <v>0</v>
      </c>
      <c r="BE182" s="4" t="str">
        <f t="shared" si="77"/>
        <v>OK</v>
      </c>
      <c r="BF182" s="5">
        <f t="shared" si="78"/>
        <v>3613.4</v>
      </c>
      <c r="BG182" s="44">
        <f t="shared" si="79"/>
        <v>5.6531948572820123E-2</v>
      </c>
      <c r="BH182" s="4" t="str">
        <f t="shared" si="80"/>
        <v>OK</v>
      </c>
      <c r="BI182" s="53" t="str">
        <f t="shared" si="81"/>
        <v>Y</v>
      </c>
      <c r="BJ182" s="53">
        <f t="shared" si="82"/>
        <v>215</v>
      </c>
      <c r="BK182" s="38">
        <f t="shared" si="83"/>
        <v>169</v>
      </c>
      <c r="BL182" s="54">
        <f>noisuy1chieu(BK182/BJ182,Data!$BW$39:$CG$39,Data!$BW$40:$CG$40)</f>
        <v>9.5744185149669647E-2</v>
      </c>
      <c r="BM182" s="55">
        <f t="shared" si="84"/>
        <v>3.627866394093199E-3</v>
      </c>
      <c r="BN182" s="56">
        <f t="shared" si="85"/>
        <v>7.6049688500467534</v>
      </c>
      <c r="BO182" s="44">
        <f t="shared" si="86"/>
        <v>0.34568040227485242</v>
      </c>
      <c r="BP182" s="4" t="str">
        <f t="shared" si="87"/>
        <v>OK</v>
      </c>
      <c r="BQ182" s="56">
        <f t="shared" si="88"/>
        <v>304.99199999999996</v>
      </c>
      <c r="BR182" s="56">
        <f t="shared" si="89"/>
        <v>52.676318847308636</v>
      </c>
      <c r="BS182" s="23">
        <f t="shared" si="90"/>
        <v>0.17271377231963017</v>
      </c>
      <c r="BT182" s="4" t="str">
        <f t="shared" si="91"/>
        <v>OK</v>
      </c>
      <c r="BU182" s="56">
        <f t="shared" si="92"/>
        <v>102.13627148651412</v>
      </c>
      <c r="BV182" s="54">
        <f t="shared" si="93"/>
        <v>0.20532049879889783</v>
      </c>
      <c r="BW182" s="4" t="str">
        <f t="shared" si="94"/>
        <v>OK</v>
      </c>
      <c r="BX182" s="54">
        <f t="shared" si="95"/>
        <v>5.4435680025740577E-2</v>
      </c>
      <c r="BY182" s="4" t="str">
        <f t="shared" si="96"/>
        <v>OK</v>
      </c>
      <c r="DJ182" s="7"/>
      <c r="DK182" s="7"/>
      <c r="DL182" s="7"/>
      <c r="DM182" s="7"/>
      <c r="DN182" s="7"/>
      <c r="DO182" s="83"/>
      <c r="DP182" s="7"/>
      <c r="DQ182" s="7"/>
      <c r="DR182" s="7"/>
      <c r="DS182" s="7"/>
      <c r="EA182" s="56"/>
      <c r="EB182" s="56"/>
      <c r="EC182" s="4"/>
      <c r="ED182" s="44"/>
      <c r="EE182" s="4"/>
      <c r="EF182" s="5"/>
      <c r="EG182" s="44"/>
      <c r="EH182" s="4"/>
      <c r="EI182" s="53"/>
      <c r="EJ182" s="53"/>
      <c r="EL182" s="54"/>
      <c r="EM182" s="55"/>
      <c r="EN182" s="56"/>
      <c r="EO182" s="44"/>
      <c r="EP182" s="4"/>
      <c r="EQ182" s="56"/>
      <c r="ER182" s="56"/>
      <c r="ET182" s="4"/>
      <c r="EU182" s="56"/>
      <c r="EW182" s="4"/>
      <c r="EY182" s="4"/>
    </row>
    <row r="183" spans="27:155">
      <c r="AA183" s="29" t="s">
        <v>197</v>
      </c>
      <c r="AB183" s="29" t="s">
        <v>326</v>
      </c>
      <c r="AC183" s="29" t="s">
        <v>320</v>
      </c>
      <c r="AD183" s="30">
        <v>0</v>
      </c>
      <c r="AE183" s="24">
        <v>682</v>
      </c>
      <c r="AF183" s="24">
        <v>350</v>
      </c>
      <c r="AG183" s="24">
        <v>12</v>
      </c>
      <c r="AH183" s="24">
        <v>16</v>
      </c>
      <c r="AI183" s="24">
        <v>650</v>
      </c>
      <c r="AJ183" s="7">
        <f t="shared" si="68"/>
        <v>712</v>
      </c>
      <c r="AK183" s="7">
        <f t="shared" si="69"/>
        <v>350</v>
      </c>
      <c r="AL183" s="7">
        <f t="shared" si="70"/>
        <v>22</v>
      </c>
      <c r="AM183" s="7">
        <f t="shared" si="71"/>
        <v>6</v>
      </c>
      <c r="AN183" s="7">
        <f t="shared" si="72"/>
        <v>24</v>
      </c>
      <c r="AO183" s="83" t="str" cm="1">
        <f t="array" ref="AO183">_xll.Dce_Name_SectI(AE183,AE183,AF183,AG183,AH183,"x","-",$V$14)</f>
        <v>682x350x12x16</v>
      </c>
      <c r="AP183" s="7" t="str">
        <f t="shared" si="73"/>
        <v>712x350x22-6M24</v>
      </c>
      <c r="AQ183" s="7"/>
      <c r="AR183" s="7"/>
      <c r="AS183" s="7"/>
      <c r="AT183" s="29" t="s">
        <v>294</v>
      </c>
      <c r="AU183" s="60">
        <v>-83.528078874234552</v>
      </c>
      <c r="AV183" s="60">
        <v>56.339297522657617</v>
      </c>
      <c r="AW183" s="25">
        <v>5.0645860365333972E-3</v>
      </c>
      <c r="AX183" s="25">
        <v>0</v>
      </c>
      <c r="AY183" s="25">
        <v>0</v>
      </c>
      <c r="AZ183" s="25">
        <v>0</v>
      </c>
      <c r="BA183" s="56">
        <f t="shared" si="74"/>
        <v>0</v>
      </c>
      <c r="BB183" s="56">
        <f t="shared" si="75"/>
        <v>0</v>
      </c>
      <c r="BC183" s="4">
        <f>HLOOKUP(AN183,Data!$BW$28:$CF$31,4,FALSE)</f>
        <v>353</v>
      </c>
      <c r="BD183" s="44">
        <f t="shared" si="76"/>
        <v>0</v>
      </c>
      <c r="BE183" s="4" t="str">
        <f t="shared" si="77"/>
        <v>OK</v>
      </c>
      <c r="BF183" s="5">
        <f t="shared" si="78"/>
        <v>3613.4</v>
      </c>
      <c r="BG183" s="44">
        <f t="shared" si="79"/>
        <v>2.3116200496550218E-2</v>
      </c>
      <c r="BH183" s="4" t="str">
        <f t="shared" si="80"/>
        <v>OK</v>
      </c>
      <c r="BI183" s="53" t="str">
        <f t="shared" si="81"/>
        <v>Y</v>
      </c>
      <c r="BJ183" s="53">
        <f t="shared" si="82"/>
        <v>215</v>
      </c>
      <c r="BK183" s="38">
        <f t="shared" si="83"/>
        <v>169</v>
      </c>
      <c r="BL183" s="54">
        <f>noisuy1chieu(BK183/BJ183,Data!$BW$39:$CG$39,Data!$BW$40:$CG$40)</f>
        <v>9.5744185149669647E-2</v>
      </c>
      <c r="BM183" s="55">
        <f t="shared" si="84"/>
        <v>1.4834529687673833E-3</v>
      </c>
      <c r="BN183" s="56">
        <f t="shared" si="85"/>
        <v>4.8630494781285538</v>
      </c>
      <c r="BO183" s="44">
        <f t="shared" si="86"/>
        <v>0.22104770355129791</v>
      </c>
      <c r="BP183" s="4" t="str">
        <f t="shared" si="87"/>
        <v>OK</v>
      </c>
      <c r="BQ183" s="56">
        <f t="shared" si="88"/>
        <v>304.99199999999996</v>
      </c>
      <c r="BR183" s="56">
        <f t="shared" si="89"/>
        <v>56.339297750296517</v>
      </c>
      <c r="BS183" s="23">
        <f t="shared" si="90"/>
        <v>0.18472385423321439</v>
      </c>
      <c r="BT183" s="4" t="str">
        <f t="shared" si="91"/>
        <v>OK</v>
      </c>
      <c r="BU183" s="56">
        <f t="shared" si="92"/>
        <v>41.764039437117276</v>
      </c>
      <c r="BV183" s="54">
        <f t="shared" si="93"/>
        <v>8.3956593326573389E-2</v>
      </c>
      <c r="BW183" s="4" t="str">
        <f t="shared" si="94"/>
        <v>OK</v>
      </c>
      <c r="BX183" s="54">
        <f t="shared" si="95"/>
        <v>5.8221000486004176E-2</v>
      </c>
      <c r="BY183" s="4" t="str">
        <f t="shared" si="96"/>
        <v>OK</v>
      </c>
      <c r="DJ183" s="7"/>
      <c r="DK183" s="7"/>
      <c r="DL183" s="7"/>
      <c r="DM183" s="7"/>
      <c r="DN183" s="7"/>
      <c r="DO183" s="83"/>
      <c r="DP183" s="7"/>
      <c r="DQ183" s="7"/>
      <c r="DR183" s="7"/>
      <c r="DS183" s="7"/>
      <c r="EA183" s="56"/>
      <c r="EB183" s="56"/>
      <c r="EC183" s="4"/>
      <c r="ED183" s="44"/>
      <c r="EE183" s="4"/>
      <c r="EF183" s="5"/>
      <c r="EG183" s="44"/>
      <c r="EH183" s="4"/>
      <c r="EI183" s="53"/>
      <c r="EJ183" s="53"/>
      <c r="EL183" s="54"/>
      <c r="EM183" s="55"/>
      <c r="EN183" s="56"/>
      <c r="EO183" s="44"/>
      <c r="EP183" s="4"/>
      <c r="EQ183" s="56"/>
      <c r="ER183" s="56"/>
      <c r="ET183" s="4"/>
      <c r="EU183" s="56"/>
      <c r="EW183" s="4"/>
      <c r="EY183" s="4"/>
    </row>
    <row r="184" spans="27:155">
      <c r="AA184" s="29" t="s">
        <v>197</v>
      </c>
      <c r="AB184" s="29" t="s">
        <v>326</v>
      </c>
      <c r="AC184" s="29" t="s">
        <v>320</v>
      </c>
      <c r="AD184" s="30">
        <v>0</v>
      </c>
      <c r="AE184" s="24">
        <v>682</v>
      </c>
      <c r="AF184" s="24">
        <v>350</v>
      </c>
      <c r="AG184" s="24">
        <v>12</v>
      </c>
      <c r="AH184" s="24">
        <v>16</v>
      </c>
      <c r="AI184" s="24">
        <v>650</v>
      </c>
      <c r="AJ184" s="7">
        <f t="shared" si="68"/>
        <v>712</v>
      </c>
      <c r="AK184" s="7">
        <f t="shared" si="69"/>
        <v>350</v>
      </c>
      <c r="AL184" s="7">
        <f t="shared" si="70"/>
        <v>22</v>
      </c>
      <c r="AM184" s="7">
        <f t="shared" si="71"/>
        <v>6</v>
      </c>
      <c r="AN184" s="7">
        <f t="shared" si="72"/>
        <v>24</v>
      </c>
      <c r="AO184" s="83" t="str" cm="1">
        <f t="array" ref="AO184">_xll.Dce_Name_SectI(AE184,AE184,AF184,AG184,AH184,"x","-",$V$14)</f>
        <v>682x350x12x16</v>
      </c>
      <c r="AP184" s="7" t="str">
        <f t="shared" si="73"/>
        <v>712x350x22-6M24</v>
      </c>
      <c r="AQ184" s="7"/>
      <c r="AR184" s="7"/>
      <c r="AS184" s="7"/>
      <c r="AT184" s="29" t="s">
        <v>295</v>
      </c>
      <c r="AU184" s="60">
        <v>-118.98188689852206</v>
      </c>
      <c r="AV184" s="60">
        <v>51.325600107750432</v>
      </c>
      <c r="AW184" s="25">
        <v>3.1374088432114505E-2</v>
      </c>
      <c r="AX184" s="25">
        <v>0</v>
      </c>
      <c r="AY184" s="25">
        <v>0</v>
      </c>
      <c r="AZ184" s="25">
        <v>0</v>
      </c>
      <c r="BA184" s="56">
        <f t="shared" si="74"/>
        <v>0</v>
      </c>
      <c r="BB184" s="56">
        <f t="shared" si="75"/>
        <v>0</v>
      </c>
      <c r="BC184" s="4">
        <f>HLOOKUP(AN184,Data!$BW$28:$CF$31,4,FALSE)</f>
        <v>353</v>
      </c>
      <c r="BD184" s="44">
        <f t="shared" si="76"/>
        <v>0</v>
      </c>
      <c r="BE184" s="4" t="str">
        <f t="shared" si="77"/>
        <v>OK</v>
      </c>
      <c r="BF184" s="5">
        <f t="shared" si="78"/>
        <v>3613.4</v>
      </c>
      <c r="BG184" s="44">
        <f t="shared" si="79"/>
        <v>3.2927958957912784E-2</v>
      </c>
      <c r="BH184" s="4" t="str">
        <f t="shared" si="80"/>
        <v>OK</v>
      </c>
      <c r="BI184" s="53" t="str">
        <f t="shared" si="81"/>
        <v>Y</v>
      </c>
      <c r="BJ184" s="53">
        <f t="shared" si="82"/>
        <v>215</v>
      </c>
      <c r="BK184" s="38">
        <f t="shared" si="83"/>
        <v>169</v>
      </c>
      <c r="BL184" s="54">
        <f>noisuy1chieu(BK184/BJ184,Data!$BW$39:$CG$39,Data!$BW$40:$CG$40)</f>
        <v>9.5744185149669647E-2</v>
      </c>
      <c r="BM184" s="55">
        <f t="shared" si="84"/>
        <v>2.1131101747822291E-3</v>
      </c>
      <c r="BN184" s="56">
        <f t="shared" si="85"/>
        <v>5.8040730229683177</v>
      </c>
      <c r="BO184" s="44">
        <f t="shared" si="86"/>
        <v>0.26382150104401442</v>
      </c>
      <c r="BP184" s="4" t="str">
        <f t="shared" si="87"/>
        <v>OK</v>
      </c>
      <c r="BQ184" s="56">
        <f t="shared" si="88"/>
        <v>304.99199999999996</v>
      </c>
      <c r="BR184" s="56">
        <f t="shared" si="89"/>
        <v>51.325609696857342</v>
      </c>
      <c r="BS184" s="23">
        <f t="shared" si="90"/>
        <v>0.16828510156613075</v>
      </c>
      <c r="BT184" s="4" t="str">
        <f t="shared" si="91"/>
        <v>OK</v>
      </c>
      <c r="BU184" s="56">
        <f t="shared" si="92"/>
        <v>59.490943449261032</v>
      </c>
      <c r="BV184" s="54">
        <f t="shared" si="93"/>
        <v>0.1195922859258878</v>
      </c>
      <c r="BW184" s="4" t="str">
        <f t="shared" si="94"/>
        <v>OK</v>
      </c>
      <c r="BX184" s="54">
        <f t="shared" si="95"/>
        <v>5.3039857904325131E-2</v>
      </c>
      <c r="BY184" s="4" t="str">
        <f t="shared" si="96"/>
        <v>OK</v>
      </c>
      <c r="DJ184" s="7"/>
      <c r="DK184" s="7"/>
      <c r="DL184" s="7"/>
      <c r="DM184" s="7"/>
      <c r="DN184" s="7"/>
      <c r="DO184" s="83"/>
      <c r="DP184" s="7"/>
      <c r="DQ184" s="7"/>
      <c r="DR184" s="7"/>
      <c r="DS184" s="7"/>
      <c r="EA184" s="56"/>
      <c r="EB184" s="56"/>
      <c r="EC184" s="4"/>
      <c r="ED184" s="44"/>
      <c r="EE184" s="4"/>
      <c r="EF184" s="5"/>
      <c r="EG184" s="44"/>
      <c r="EH184" s="4"/>
      <c r="EI184" s="53"/>
      <c r="EJ184" s="53"/>
      <c r="EL184" s="54"/>
      <c r="EM184" s="55"/>
      <c r="EN184" s="56"/>
      <c r="EO184" s="44"/>
      <c r="EP184" s="4"/>
      <c r="EQ184" s="56"/>
      <c r="ER184" s="56"/>
      <c r="ET184" s="4"/>
      <c r="EU184" s="56"/>
      <c r="EW184" s="4"/>
      <c r="EY184" s="4"/>
    </row>
    <row r="185" spans="27:155">
      <c r="AA185" s="29" t="s">
        <v>197</v>
      </c>
      <c r="AB185" s="29" t="s">
        <v>326</v>
      </c>
      <c r="AC185" s="29" t="s">
        <v>320</v>
      </c>
      <c r="AD185" s="30">
        <v>0</v>
      </c>
      <c r="AE185" s="24">
        <v>682</v>
      </c>
      <c r="AF185" s="24">
        <v>350</v>
      </c>
      <c r="AG185" s="24">
        <v>12</v>
      </c>
      <c r="AH185" s="24">
        <v>16</v>
      </c>
      <c r="AI185" s="24">
        <v>650</v>
      </c>
      <c r="AJ185" s="7">
        <f t="shared" si="68"/>
        <v>712</v>
      </c>
      <c r="AK185" s="7">
        <f t="shared" si="69"/>
        <v>350</v>
      </c>
      <c r="AL185" s="7">
        <f t="shared" si="70"/>
        <v>22</v>
      </c>
      <c r="AM185" s="7">
        <f t="shared" si="71"/>
        <v>6</v>
      </c>
      <c r="AN185" s="7">
        <f t="shared" si="72"/>
        <v>24</v>
      </c>
      <c r="AO185" s="83" t="str" cm="1">
        <f t="array" ref="AO185">_xll.Dce_Name_SectI(AE185,AE185,AF185,AG185,AH185,"x","-",$V$14)</f>
        <v>682x350x12x16</v>
      </c>
      <c r="AP185" s="7" t="str">
        <f t="shared" si="73"/>
        <v>712x350x22-6M24</v>
      </c>
      <c r="AQ185" s="7"/>
      <c r="AR185" s="7"/>
      <c r="AS185" s="7"/>
      <c r="AT185" s="29" t="s">
        <v>296</v>
      </c>
      <c r="AU185" s="60">
        <v>-112.18655468581539</v>
      </c>
      <c r="AV185" s="60">
        <v>13.028597536155269</v>
      </c>
      <c r="AW185" s="25">
        <v>2.018713521014676E-3</v>
      </c>
      <c r="AX185" s="25">
        <v>0</v>
      </c>
      <c r="AY185" s="25">
        <v>0</v>
      </c>
      <c r="AZ185" s="25">
        <v>0</v>
      </c>
      <c r="BA185" s="56">
        <f t="shared" si="74"/>
        <v>0</v>
      </c>
      <c r="BB185" s="56">
        <f t="shared" si="75"/>
        <v>0</v>
      </c>
      <c r="BC185" s="4">
        <f>HLOOKUP(AN185,Data!$BW$28:$CF$31,4,FALSE)</f>
        <v>353</v>
      </c>
      <c r="BD185" s="44">
        <f t="shared" si="76"/>
        <v>0</v>
      </c>
      <c r="BE185" s="4" t="str">
        <f t="shared" si="77"/>
        <v>OK</v>
      </c>
      <c r="BF185" s="5">
        <f t="shared" si="78"/>
        <v>3613.4</v>
      </c>
      <c r="BG185" s="44">
        <f t="shared" si="79"/>
        <v>3.104736665905114E-2</v>
      </c>
      <c r="BH185" s="4" t="str">
        <f t="shared" si="80"/>
        <v>OK</v>
      </c>
      <c r="BI185" s="53" t="str">
        <f t="shared" si="81"/>
        <v>Y</v>
      </c>
      <c r="BJ185" s="53">
        <f t="shared" si="82"/>
        <v>215</v>
      </c>
      <c r="BK185" s="38">
        <f t="shared" si="83"/>
        <v>169</v>
      </c>
      <c r="BL185" s="54">
        <f>noisuy1chieu(BK185/BJ185,Data!$BW$39:$CG$39,Data!$BW$40:$CG$40)</f>
        <v>9.5744185149669647E-2</v>
      </c>
      <c r="BM185" s="55">
        <f t="shared" si="84"/>
        <v>1.9924255393810207E-3</v>
      </c>
      <c r="BN185" s="56">
        <f t="shared" si="85"/>
        <v>5.6358944010935073</v>
      </c>
      <c r="BO185" s="44">
        <f t="shared" si="86"/>
        <v>0.25617701823152306</v>
      </c>
      <c r="BP185" s="4" t="str">
        <f t="shared" si="87"/>
        <v>OK</v>
      </c>
      <c r="BQ185" s="56">
        <f t="shared" si="88"/>
        <v>304.99199999999996</v>
      </c>
      <c r="BR185" s="56">
        <f t="shared" si="89"/>
        <v>13.028597692549855</v>
      </c>
      <c r="BS185" s="23">
        <f t="shared" si="90"/>
        <v>4.2717834213847762E-2</v>
      </c>
      <c r="BT185" s="4" t="str">
        <f t="shared" si="91"/>
        <v>OK</v>
      </c>
      <c r="BU185" s="56">
        <f t="shared" si="92"/>
        <v>56.093277342907697</v>
      </c>
      <c r="BV185" s="54">
        <f t="shared" si="93"/>
        <v>0.11276209240545285</v>
      </c>
      <c r="BW185" s="4" t="str">
        <f t="shared" si="94"/>
        <v>OK</v>
      </c>
      <c r="BX185" s="54">
        <f t="shared" si="95"/>
        <v>1.3463745962043088E-2</v>
      </c>
      <c r="BY185" s="4" t="str">
        <f t="shared" si="96"/>
        <v>OK</v>
      </c>
      <c r="DJ185" s="7"/>
      <c r="DK185" s="7"/>
      <c r="DL185" s="7"/>
      <c r="DM185" s="7"/>
      <c r="DN185" s="7"/>
      <c r="DO185" s="83"/>
      <c r="DP185" s="7"/>
      <c r="DQ185" s="7"/>
      <c r="DR185" s="7"/>
      <c r="DS185" s="7"/>
      <c r="EA185" s="56"/>
      <c r="EB185" s="56"/>
      <c r="EC185" s="4"/>
      <c r="ED185" s="44"/>
      <c r="EE185" s="4"/>
      <c r="EF185" s="5"/>
      <c r="EG185" s="44"/>
      <c r="EH185" s="4"/>
      <c r="EI185" s="53"/>
      <c r="EJ185" s="53"/>
      <c r="EL185" s="54"/>
      <c r="EM185" s="55"/>
      <c r="EN185" s="56"/>
      <c r="EO185" s="44"/>
      <c r="EP185" s="4"/>
      <c r="EQ185" s="56"/>
      <c r="ER185" s="56"/>
      <c r="ET185" s="4"/>
      <c r="EU185" s="56"/>
      <c r="EW185" s="4"/>
      <c r="EY185" s="4"/>
    </row>
    <row r="186" spans="27:155">
      <c r="AA186" s="29" t="s">
        <v>197</v>
      </c>
      <c r="AB186" s="29" t="s">
        <v>326</v>
      </c>
      <c r="AC186" s="29" t="s">
        <v>320</v>
      </c>
      <c r="AD186" s="30">
        <v>0</v>
      </c>
      <c r="AE186" s="24">
        <v>682</v>
      </c>
      <c r="AF186" s="24">
        <v>350</v>
      </c>
      <c r="AG186" s="24">
        <v>12</v>
      </c>
      <c r="AH186" s="24">
        <v>16</v>
      </c>
      <c r="AI186" s="24">
        <v>650</v>
      </c>
      <c r="AJ186" s="7">
        <f t="shared" si="68"/>
        <v>712</v>
      </c>
      <c r="AK186" s="7">
        <f t="shared" si="69"/>
        <v>350</v>
      </c>
      <c r="AL186" s="7">
        <f t="shared" si="70"/>
        <v>22</v>
      </c>
      <c r="AM186" s="7">
        <f t="shared" si="71"/>
        <v>6</v>
      </c>
      <c r="AN186" s="7">
        <f t="shared" si="72"/>
        <v>24</v>
      </c>
      <c r="AO186" s="83" t="str" cm="1">
        <f t="array" ref="AO186">_xll.Dce_Name_SectI(AE186,AE186,AF186,AG186,AH186,"x","-",$V$14)</f>
        <v>682x350x12x16</v>
      </c>
      <c r="AP186" s="7" t="str">
        <f t="shared" si="73"/>
        <v>712x350x22-6M24</v>
      </c>
      <c r="AQ186" s="7"/>
      <c r="AR186" s="7"/>
      <c r="AS186" s="7"/>
      <c r="AT186" s="29" t="s">
        <v>297</v>
      </c>
      <c r="AU186" s="60">
        <v>-147.05174674596242</v>
      </c>
      <c r="AV186" s="60">
        <v>7.655210943703679</v>
      </c>
      <c r="AW186" s="25">
        <v>3.0339987147733668E-3</v>
      </c>
      <c r="AX186" s="25">
        <v>0</v>
      </c>
      <c r="AY186" s="25">
        <v>0</v>
      </c>
      <c r="AZ186" s="25">
        <v>0</v>
      </c>
      <c r="BA186" s="56">
        <f t="shared" si="74"/>
        <v>0</v>
      </c>
      <c r="BB186" s="56">
        <f t="shared" si="75"/>
        <v>0</v>
      </c>
      <c r="BC186" s="4">
        <f>HLOOKUP(AN186,Data!$BW$28:$CF$31,4,FALSE)</f>
        <v>353</v>
      </c>
      <c r="BD186" s="44">
        <f t="shared" si="76"/>
        <v>0</v>
      </c>
      <c r="BE186" s="4" t="str">
        <f t="shared" si="77"/>
        <v>OK</v>
      </c>
      <c r="BF186" s="5">
        <f t="shared" si="78"/>
        <v>3613.4</v>
      </c>
      <c r="BG186" s="44">
        <f t="shared" si="79"/>
        <v>4.0696227028826706E-2</v>
      </c>
      <c r="BH186" s="4" t="str">
        <f t="shared" si="80"/>
        <v>OK</v>
      </c>
      <c r="BI186" s="53" t="str">
        <f t="shared" si="81"/>
        <v>Y</v>
      </c>
      <c r="BJ186" s="53">
        <f t="shared" si="82"/>
        <v>215</v>
      </c>
      <c r="BK186" s="38">
        <f t="shared" si="83"/>
        <v>169</v>
      </c>
      <c r="BL186" s="54">
        <f>noisuy1chieu(BK186/BJ186,Data!$BW$39:$CG$39,Data!$BW$40:$CG$40)</f>
        <v>9.5744185149669647E-2</v>
      </c>
      <c r="BM186" s="55">
        <f t="shared" si="84"/>
        <v>2.6116289661250319E-3</v>
      </c>
      <c r="BN186" s="56">
        <f t="shared" si="85"/>
        <v>6.4524929040918435</v>
      </c>
      <c r="BO186" s="44">
        <f t="shared" si="86"/>
        <v>0.29329513200417473</v>
      </c>
      <c r="BP186" s="4" t="str">
        <f t="shared" si="87"/>
        <v>OK</v>
      </c>
      <c r="BQ186" s="56">
        <f t="shared" si="88"/>
        <v>304.99199999999996</v>
      </c>
      <c r="BR186" s="56">
        <f t="shared" si="89"/>
        <v>7.6552115449377869</v>
      </c>
      <c r="BS186" s="23">
        <f t="shared" si="90"/>
        <v>2.5099712598815011E-2</v>
      </c>
      <c r="BT186" s="4" t="str">
        <f t="shared" si="91"/>
        <v>OK</v>
      </c>
      <c r="BU186" s="56">
        <f t="shared" si="92"/>
        <v>73.525873372981209</v>
      </c>
      <c r="BV186" s="54">
        <f t="shared" si="93"/>
        <v>0.14780614933215375</v>
      </c>
      <c r="BW186" s="4" t="str">
        <f t="shared" si="94"/>
        <v>OK</v>
      </c>
      <c r="BX186" s="54">
        <f t="shared" si="95"/>
        <v>7.9108915601622306E-3</v>
      </c>
      <c r="BY186" s="4" t="str">
        <f t="shared" si="96"/>
        <v>OK</v>
      </c>
      <c r="DJ186" s="7"/>
      <c r="DK186" s="7"/>
      <c r="DL186" s="7"/>
      <c r="DM186" s="7"/>
      <c r="DN186" s="7"/>
      <c r="DO186" s="83"/>
      <c r="DP186" s="7"/>
      <c r="DQ186" s="7"/>
      <c r="DR186" s="7"/>
      <c r="DS186" s="7"/>
      <c r="EA186" s="56"/>
      <c r="EB186" s="56"/>
      <c r="EC186" s="4"/>
      <c r="ED186" s="44"/>
      <c r="EE186" s="4"/>
      <c r="EF186" s="5"/>
      <c r="EG186" s="44"/>
      <c r="EH186" s="4"/>
      <c r="EI186" s="53"/>
      <c r="EJ186" s="53"/>
      <c r="EL186" s="54"/>
      <c r="EM186" s="55"/>
      <c r="EN186" s="56"/>
      <c r="EO186" s="44"/>
      <c r="EP186" s="4"/>
      <c r="EQ186" s="56"/>
      <c r="ER186" s="56"/>
      <c r="ET186" s="4"/>
      <c r="EU186" s="56"/>
      <c r="EW186" s="4"/>
      <c r="EY186" s="4"/>
    </row>
    <row r="187" spans="27:155">
      <c r="AA187" s="29" t="s">
        <v>197</v>
      </c>
      <c r="AB187" s="29" t="s">
        <v>326</v>
      </c>
      <c r="AC187" s="29" t="s">
        <v>320</v>
      </c>
      <c r="AD187" s="30">
        <v>0</v>
      </c>
      <c r="AE187" s="24">
        <v>682</v>
      </c>
      <c r="AF187" s="24">
        <v>350</v>
      </c>
      <c r="AG187" s="24">
        <v>12</v>
      </c>
      <c r="AH187" s="24">
        <v>16</v>
      </c>
      <c r="AI187" s="24">
        <v>650</v>
      </c>
      <c r="AJ187" s="7">
        <f t="shared" si="68"/>
        <v>712</v>
      </c>
      <c r="AK187" s="7">
        <f t="shared" si="69"/>
        <v>350</v>
      </c>
      <c r="AL187" s="7">
        <f t="shared" si="70"/>
        <v>22</v>
      </c>
      <c r="AM187" s="7">
        <f t="shared" si="71"/>
        <v>6</v>
      </c>
      <c r="AN187" s="7">
        <f t="shared" si="72"/>
        <v>24</v>
      </c>
      <c r="AO187" s="83" t="str" cm="1">
        <f t="array" ref="AO187">_xll.Dce_Name_SectI(AE187,AE187,AF187,AG187,AH187,"x","-",$V$14)</f>
        <v>682x350x12x16</v>
      </c>
      <c r="AP187" s="7" t="str">
        <f t="shared" si="73"/>
        <v>712x350x22-6M24</v>
      </c>
      <c r="AQ187" s="7"/>
      <c r="AR187" s="7"/>
      <c r="AS187" s="7"/>
      <c r="AT187" s="29" t="s">
        <v>298</v>
      </c>
      <c r="AU187" s="60">
        <v>-127.44391944202589</v>
      </c>
      <c r="AV187" s="60">
        <v>50.95210265413877</v>
      </c>
      <c r="AW187" s="25">
        <v>6.8503917747498883E-4</v>
      </c>
      <c r="AX187" s="25">
        <v>0</v>
      </c>
      <c r="AY187" s="25">
        <v>0</v>
      </c>
      <c r="AZ187" s="25">
        <v>0</v>
      </c>
      <c r="BA187" s="56">
        <f t="shared" si="74"/>
        <v>0</v>
      </c>
      <c r="BB187" s="56">
        <f t="shared" si="75"/>
        <v>0</v>
      </c>
      <c r="BC187" s="4">
        <f>HLOOKUP(AN187,Data!$BW$28:$CF$31,4,FALSE)</f>
        <v>353</v>
      </c>
      <c r="BD187" s="44">
        <f t="shared" si="76"/>
        <v>0</v>
      </c>
      <c r="BE187" s="4" t="str">
        <f t="shared" si="77"/>
        <v>OK</v>
      </c>
      <c r="BF187" s="5">
        <f t="shared" si="78"/>
        <v>3613.4</v>
      </c>
      <c r="BG187" s="44">
        <f t="shared" si="79"/>
        <v>3.5269806675714256E-2</v>
      </c>
      <c r="BH187" s="4" t="str">
        <f t="shared" si="80"/>
        <v>OK</v>
      </c>
      <c r="BI187" s="53" t="str">
        <f t="shared" si="81"/>
        <v>Y</v>
      </c>
      <c r="BJ187" s="53">
        <f t="shared" si="82"/>
        <v>215</v>
      </c>
      <c r="BK187" s="38">
        <f t="shared" si="83"/>
        <v>169</v>
      </c>
      <c r="BL187" s="54">
        <f>noisuy1chieu(BK187/BJ187,Data!$BW$39:$CG$39,Data!$BW$40:$CG$40)</f>
        <v>9.5744185149669647E-2</v>
      </c>
      <c r="BM187" s="55">
        <f t="shared" si="84"/>
        <v>2.263395294081664E-3</v>
      </c>
      <c r="BN187" s="56">
        <f t="shared" si="85"/>
        <v>6.0069221223444034</v>
      </c>
      <c r="BO187" s="44">
        <f t="shared" si="86"/>
        <v>0.27304191465201832</v>
      </c>
      <c r="BP187" s="4" t="str">
        <f t="shared" si="87"/>
        <v>OK</v>
      </c>
      <c r="BQ187" s="56">
        <f t="shared" si="88"/>
        <v>304.99199999999996</v>
      </c>
      <c r="BR187" s="56">
        <f t="shared" si="89"/>
        <v>50.952102658743868</v>
      </c>
      <c r="BS187" s="23">
        <f t="shared" si="90"/>
        <v>0.16706045620456889</v>
      </c>
      <c r="BT187" s="4" t="str">
        <f t="shared" si="91"/>
        <v>OK</v>
      </c>
      <c r="BU187" s="56">
        <f t="shared" si="92"/>
        <v>63.721959721012944</v>
      </c>
      <c r="BV187" s="54">
        <f t="shared" si="93"/>
        <v>0.12809773025725896</v>
      </c>
      <c r="BW187" s="4" t="str">
        <f t="shared" si="94"/>
        <v>OK</v>
      </c>
      <c r="BX187" s="54">
        <f t="shared" si="95"/>
        <v>5.2653875928761446E-2</v>
      </c>
      <c r="BY187" s="4" t="str">
        <f t="shared" si="96"/>
        <v>OK</v>
      </c>
      <c r="DJ187" s="7"/>
      <c r="DK187" s="7"/>
      <c r="DL187" s="7"/>
      <c r="DM187" s="7"/>
      <c r="DN187" s="7"/>
      <c r="DO187" s="83"/>
      <c r="DP187" s="7"/>
      <c r="DQ187" s="7"/>
      <c r="DR187" s="7"/>
      <c r="DS187" s="7"/>
      <c r="EA187" s="56"/>
      <c r="EB187" s="56"/>
      <c r="EC187" s="4"/>
      <c r="ED187" s="44"/>
      <c r="EE187" s="4"/>
      <c r="EF187" s="5"/>
      <c r="EG187" s="44"/>
      <c r="EH187" s="4"/>
      <c r="EI187" s="53"/>
      <c r="EJ187" s="53"/>
      <c r="EL187" s="54"/>
      <c r="EM187" s="55"/>
      <c r="EN187" s="56"/>
      <c r="EO187" s="44"/>
      <c r="EP187" s="4"/>
      <c r="EQ187" s="56"/>
      <c r="ER187" s="56"/>
      <c r="ET187" s="4"/>
      <c r="EU187" s="56"/>
      <c r="EW187" s="4"/>
      <c r="EY187" s="4"/>
    </row>
    <row r="188" spans="27:155">
      <c r="AA188" s="29" t="s">
        <v>197</v>
      </c>
      <c r="AB188" s="29" t="s">
        <v>326</v>
      </c>
      <c r="AC188" s="29" t="s">
        <v>320</v>
      </c>
      <c r="AD188" s="30">
        <v>0</v>
      </c>
      <c r="AE188" s="24">
        <v>682</v>
      </c>
      <c r="AF188" s="24">
        <v>350</v>
      </c>
      <c r="AG188" s="24">
        <v>12</v>
      </c>
      <c r="AH188" s="24">
        <v>16</v>
      </c>
      <c r="AI188" s="24">
        <v>650</v>
      </c>
      <c r="AJ188" s="7">
        <f t="shared" si="68"/>
        <v>712</v>
      </c>
      <c r="AK188" s="7">
        <f t="shared" si="69"/>
        <v>350</v>
      </c>
      <c r="AL188" s="7">
        <f t="shared" si="70"/>
        <v>22</v>
      </c>
      <c r="AM188" s="7">
        <f t="shared" si="71"/>
        <v>6</v>
      </c>
      <c r="AN188" s="7">
        <f t="shared" si="72"/>
        <v>24</v>
      </c>
      <c r="AO188" s="83" t="str" cm="1">
        <f t="array" ref="AO188">_xll.Dce_Name_SectI(AE188,AE188,AF188,AG188,AH188,"x","-",$V$14)</f>
        <v>682x350x12x16</v>
      </c>
      <c r="AP188" s="7" t="str">
        <f t="shared" si="73"/>
        <v>712x350x22-6M24</v>
      </c>
      <c r="AQ188" s="7"/>
      <c r="AR188" s="7"/>
      <c r="AS188" s="7"/>
      <c r="AT188" s="29" t="s">
        <v>299</v>
      </c>
      <c r="AU188" s="60">
        <v>-162.36121147927309</v>
      </c>
      <c r="AV188" s="60">
        <v>45.594996107371053</v>
      </c>
      <c r="AW188" s="25">
        <v>4.2182627952604621E-3</v>
      </c>
      <c r="AX188" s="25">
        <v>0</v>
      </c>
      <c r="AY188" s="25">
        <v>0</v>
      </c>
      <c r="AZ188" s="25">
        <v>0</v>
      </c>
      <c r="BA188" s="56">
        <f t="shared" si="74"/>
        <v>0</v>
      </c>
      <c r="BB188" s="56">
        <f t="shared" si="75"/>
        <v>0</v>
      </c>
      <c r="BC188" s="4">
        <f>HLOOKUP(AN188,Data!$BW$28:$CF$31,4,FALSE)</f>
        <v>353</v>
      </c>
      <c r="BD188" s="44">
        <f t="shared" si="76"/>
        <v>0</v>
      </c>
      <c r="BE188" s="4" t="str">
        <f t="shared" si="77"/>
        <v>OK</v>
      </c>
      <c r="BF188" s="5">
        <f t="shared" si="78"/>
        <v>3613.4</v>
      </c>
      <c r="BG188" s="44">
        <f t="shared" si="79"/>
        <v>4.4933085592315576E-2</v>
      </c>
      <c r="BH188" s="4" t="str">
        <f t="shared" si="80"/>
        <v>OK</v>
      </c>
      <c r="BI188" s="53" t="str">
        <f t="shared" si="81"/>
        <v>Y</v>
      </c>
      <c r="BJ188" s="53">
        <f t="shared" si="82"/>
        <v>215</v>
      </c>
      <c r="BK188" s="38">
        <f t="shared" si="83"/>
        <v>169</v>
      </c>
      <c r="BL188" s="54">
        <f>noisuy1chieu(BK188/BJ188,Data!$BW$39:$CG$39,Data!$BW$40:$CG$40)</f>
        <v>9.5744185149669647E-2</v>
      </c>
      <c r="BM188" s="55">
        <f t="shared" si="84"/>
        <v>2.8835240128561351E-3</v>
      </c>
      <c r="BN188" s="56">
        <f t="shared" si="85"/>
        <v>6.7800607219521778</v>
      </c>
      <c r="BO188" s="44">
        <f t="shared" si="86"/>
        <v>0.30818457827055351</v>
      </c>
      <c r="BP188" s="4" t="str">
        <f t="shared" si="87"/>
        <v>OK</v>
      </c>
      <c r="BQ188" s="56">
        <f t="shared" si="88"/>
        <v>304.99199999999996</v>
      </c>
      <c r="BR188" s="56">
        <f t="shared" si="89"/>
        <v>45.594996302499268</v>
      </c>
      <c r="BS188" s="23">
        <f t="shared" si="90"/>
        <v>0.1494957123547479</v>
      </c>
      <c r="BT188" s="4" t="str">
        <f t="shared" si="91"/>
        <v>OK</v>
      </c>
      <c r="BU188" s="56">
        <f t="shared" si="92"/>
        <v>81.180605739636547</v>
      </c>
      <c r="BV188" s="54">
        <f t="shared" si="93"/>
        <v>0.16319415444355301</v>
      </c>
      <c r="BW188" s="4" t="str">
        <f t="shared" si="94"/>
        <v>OK</v>
      </c>
      <c r="BX188" s="54">
        <f t="shared" si="95"/>
        <v>4.7117845054666083E-2</v>
      </c>
      <c r="BY188" s="4" t="str">
        <f t="shared" si="96"/>
        <v>OK</v>
      </c>
      <c r="DJ188" s="7"/>
      <c r="DK188" s="7"/>
      <c r="DL188" s="7"/>
      <c r="DM188" s="7"/>
      <c r="DN188" s="7"/>
      <c r="DO188" s="83"/>
      <c r="DP188" s="7"/>
      <c r="DQ188" s="7"/>
      <c r="DR188" s="7"/>
      <c r="DS188" s="7"/>
      <c r="EA188" s="56"/>
      <c r="EB188" s="56"/>
      <c r="EC188" s="4"/>
      <c r="ED188" s="44"/>
      <c r="EE188" s="4"/>
      <c r="EF188" s="5"/>
      <c r="EG188" s="44"/>
      <c r="EH188" s="4"/>
      <c r="EI188" s="53"/>
      <c r="EJ188" s="53"/>
      <c r="EL188" s="54"/>
      <c r="EM188" s="55"/>
      <c r="EN188" s="56"/>
      <c r="EO188" s="44"/>
      <c r="EP188" s="4"/>
      <c r="EQ188" s="56"/>
      <c r="ER188" s="56"/>
      <c r="ET188" s="4"/>
      <c r="EU188" s="56"/>
      <c r="EW188" s="4"/>
      <c r="EY188" s="4"/>
    </row>
    <row r="189" spans="27:155">
      <c r="AA189" s="29" t="s">
        <v>197</v>
      </c>
      <c r="AB189" s="29" t="s">
        <v>326</v>
      </c>
      <c r="AC189" s="29" t="s">
        <v>320</v>
      </c>
      <c r="AD189" s="30">
        <v>0</v>
      </c>
      <c r="AE189" s="24">
        <v>682</v>
      </c>
      <c r="AF189" s="24">
        <v>350</v>
      </c>
      <c r="AG189" s="24">
        <v>12</v>
      </c>
      <c r="AH189" s="24">
        <v>16</v>
      </c>
      <c r="AI189" s="24">
        <v>650</v>
      </c>
      <c r="AJ189" s="7">
        <f t="shared" si="68"/>
        <v>712</v>
      </c>
      <c r="AK189" s="7">
        <f t="shared" si="69"/>
        <v>350</v>
      </c>
      <c r="AL189" s="7">
        <f t="shared" si="70"/>
        <v>22</v>
      </c>
      <c r="AM189" s="7">
        <f t="shared" si="71"/>
        <v>6</v>
      </c>
      <c r="AN189" s="7">
        <f t="shared" si="72"/>
        <v>24</v>
      </c>
      <c r="AO189" s="83" t="str" cm="1">
        <f t="array" ref="AO189">_xll.Dce_Name_SectI(AE189,AE189,AF189,AG189,AH189,"x","-",$V$14)</f>
        <v>682x350x12x16</v>
      </c>
      <c r="AP189" s="7" t="str">
        <f t="shared" si="73"/>
        <v>712x350x22-6M24</v>
      </c>
      <c r="AQ189" s="7"/>
      <c r="AR189" s="7"/>
      <c r="AS189" s="7"/>
      <c r="AT189" s="29" t="s">
        <v>300</v>
      </c>
      <c r="AU189" s="60">
        <v>-105.69996237031516</v>
      </c>
      <c r="AV189" s="60">
        <v>45.399803320334527</v>
      </c>
      <c r="AW189" s="25">
        <v>7.6543828122211888E-2</v>
      </c>
      <c r="AX189" s="25">
        <v>0</v>
      </c>
      <c r="AY189" s="25">
        <v>0</v>
      </c>
      <c r="AZ189" s="25">
        <v>0</v>
      </c>
      <c r="BA189" s="56">
        <f t="shared" si="74"/>
        <v>0</v>
      </c>
      <c r="BB189" s="56">
        <f t="shared" si="75"/>
        <v>0</v>
      </c>
      <c r="BC189" s="4">
        <f>HLOOKUP(AN189,Data!$BW$28:$CF$31,4,FALSE)</f>
        <v>353</v>
      </c>
      <c r="BD189" s="44">
        <f t="shared" si="76"/>
        <v>0</v>
      </c>
      <c r="BE189" s="4" t="str">
        <f t="shared" si="77"/>
        <v>OK</v>
      </c>
      <c r="BF189" s="5">
        <f t="shared" si="78"/>
        <v>3613.4</v>
      </c>
      <c r="BG189" s="44">
        <f t="shared" si="79"/>
        <v>2.9252217404747649E-2</v>
      </c>
      <c r="BH189" s="4" t="str">
        <f t="shared" si="80"/>
        <v>OK</v>
      </c>
      <c r="BI189" s="53" t="str">
        <f t="shared" si="81"/>
        <v>Y</v>
      </c>
      <c r="BJ189" s="53">
        <f t="shared" si="82"/>
        <v>215</v>
      </c>
      <c r="BK189" s="38">
        <f t="shared" si="83"/>
        <v>169</v>
      </c>
      <c r="BL189" s="54">
        <f>noisuy1chieu(BK189/BJ189,Data!$BW$39:$CG$39,Data!$BW$40:$CG$40)</f>
        <v>9.5744185149669647E-2</v>
      </c>
      <c r="BM189" s="55">
        <f t="shared" si="84"/>
        <v>1.8772241034411272E-3</v>
      </c>
      <c r="BN189" s="56">
        <f t="shared" si="85"/>
        <v>5.4705357205077556</v>
      </c>
      <c r="BO189" s="44">
        <f t="shared" si="86"/>
        <v>0.24866071456853434</v>
      </c>
      <c r="BP189" s="4" t="str">
        <f t="shared" si="87"/>
        <v>OK</v>
      </c>
      <c r="BQ189" s="56">
        <f t="shared" si="88"/>
        <v>304.99199999999996</v>
      </c>
      <c r="BR189" s="56">
        <f t="shared" si="89"/>
        <v>45.399867846533226</v>
      </c>
      <c r="BS189" s="23">
        <f t="shared" si="90"/>
        <v>0.14885593014417831</v>
      </c>
      <c r="BT189" s="4" t="str">
        <f t="shared" si="91"/>
        <v>OK</v>
      </c>
      <c r="BU189" s="56">
        <f t="shared" si="92"/>
        <v>52.849981185157581</v>
      </c>
      <c r="BV189" s="54">
        <f t="shared" si="93"/>
        <v>0.10624222267484759</v>
      </c>
      <c r="BW189" s="4" t="str">
        <f t="shared" si="94"/>
        <v>OK</v>
      </c>
      <c r="BX189" s="54">
        <f t="shared" si="95"/>
        <v>4.6916199411513343E-2</v>
      </c>
      <c r="BY189" s="4" t="str">
        <f t="shared" si="96"/>
        <v>OK</v>
      </c>
      <c r="DJ189" s="7"/>
      <c r="DK189" s="7"/>
      <c r="DL189" s="7"/>
      <c r="DM189" s="7"/>
      <c r="DN189" s="7"/>
      <c r="DO189" s="83"/>
      <c r="DP189" s="7"/>
      <c r="DQ189" s="7"/>
      <c r="DR189" s="7"/>
      <c r="DS189" s="7"/>
      <c r="EA189" s="56"/>
      <c r="EB189" s="56"/>
      <c r="EC189" s="4"/>
      <c r="ED189" s="44"/>
      <c r="EE189" s="4"/>
      <c r="EF189" s="5"/>
      <c r="EG189" s="44"/>
      <c r="EH189" s="4"/>
      <c r="EI189" s="53"/>
      <c r="EJ189" s="53"/>
      <c r="EL189" s="54"/>
      <c r="EM189" s="55"/>
      <c r="EN189" s="56"/>
      <c r="EO189" s="44"/>
      <c r="EP189" s="4"/>
      <c r="EQ189" s="56"/>
      <c r="ER189" s="56"/>
      <c r="ET189" s="4"/>
      <c r="EU189" s="56"/>
      <c r="EW189" s="4"/>
      <c r="EY189" s="4"/>
    </row>
    <row r="190" spans="27:155">
      <c r="AA190" s="29" t="s">
        <v>197</v>
      </c>
      <c r="AB190" s="29" t="s">
        <v>326</v>
      </c>
      <c r="AC190" s="29" t="s">
        <v>320</v>
      </c>
      <c r="AD190" s="30">
        <v>0</v>
      </c>
      <c r="AE190" s="24">
        <v>682</v>
      </c>
      <c r="AF190" s="24">
        <v>350</v>
      </c>
      <c r="AG190" s="24">
        <v>12</v>
      </c>
      <c r="AH190" s="24">
        <v>16</v>
      </c>
      <c r="AI190" s="24">
        <v>650</v>
      </c>
      <c r="AJ190" s="7">
        <f t="shared" si="68"/>
        <v>712</v>
      </c>
      <c r="AK190" s="7">
        <f t="shared" si="69"/>
        <v>350</v>
      </c>
      <c r="AL190" s="7">
        <f t="shared" si="70"/>
        <v>22</v>
      </c>
      <c r="AM190" s="7">
        <f t="shared" si="71"/>
        <v>6</v>
      </c>
      <c r="AN190" s="7">
        <f t="shared" si="72"/>
        <v>24</v>
      </c>
      <c r="AO190" s="83" t="str" cm="1">
        <f t="array" ref="AO190">_xll.Dce_Name_SectI(AE190,AE190,AF190,AG190,AH190,"x","-",$V$14)</f>
        <v>682x350x12x16</v>
      </c>
      <c r="AP190" s="7" t="str">
        <f t="shared" si="73"/>
        <v>712x350x22-6M24</v>
      </c>
      <c r="AQ190" s="7"/>
      <c r="AR190" s="7"/>
      <c r="AS190" s="7"/>
      <c r="AT190" s="29" t="s">
        <v>301</v>
      </c>
      <c r="AU190" s="60">
        <v>-178.04478478688472</v>
      </c>
      <c r="AV190" s="60">
        <v>35.113240666559754</v>
      </c>
      <c r="AW190" s="25">
        <v>6.9918429883590039E-2</v>
      </c>
      <c r="AX190" s="25">
        <v>0</v>
      </c>
      <c r="AY190" s="25">
        <v>0</v>
      </c>
      <c r="AZ190" s="25">
        <v>0</v>
      </c>
      <c r="BA190" s="56">
        <f t="shared" si="74"/>
        <v>0</v>
      </c>
      <c r="BB190" s="56">
        <f t="shared" si="75"/>
        <v>0</v>
      </c>
      <c r="BC190" s="4">
        <f>HLOOKUP(AN190,Data!$BW$28:$CF$31,4,FALSE)</f>
        <v>353</v>
      </c>
      <c r="BD190" s="44">
        <f t="shared" si="76"/>
        <v>0</v>
      </c>
      <c r="BE190" s="4" t="str">
        <f t="shared" si="77"/>
        <v>OK</v>
      </c>
      <c r="BF190" s="5">
        <f t="shared" si="78"/>
        <v>3613.4</v>
      </c>
      <c r="BG190" s="44">
        <f t="shared" si="79"/>
        <v>4.9273477828882688E-2</v>
      </c>
      <c r="BH190" s="4" t="str">
        <f t="shared" si="80"/>
        <v>OK</v>
      </c>
      <c r="BI190" s="53" t="str">
        <f t="shared" si="81"/>
        <v>Y</v>
      </c>
      <c r="BJ190" s="53">
        <f t="shared" si="82"/>
        <v>215</v>
      </c>
      <c r="BK190" s="38">
        <f t="shared" si="83"/>
        <v>169</v>
      </c>
      <c r="BL190" s="54">
        <f>noisuy1chieu(BK190/BJ190,Data!$BW$39:$CG$39,Data!$BW$40:$CG$40)</f>
        <v>9.5744185149669647E-2</v>
      </c>
      <c r="BM190" s="55">
        <f t="shared" si="84"/>
        <v>3.1620632022835373E-3</v>
      </c>
      <c r="BN190" s="56">
        <f t="shared" si="85"/>
        <v>7.0999791003079729</v>
      </c>
      <c r="BO190" s="44">
        <f t="shared" si="86"/>
        <v>0.3227263227412715</v>
      </c>
      <c r="BP190" s="4" t="str">
        <f t="shared" si="87"/>
        <v>OK</v>
      </c>
      <c r="BQ190" s="56">
        <f t="shared" si="88"/>
        <v>304.99199999999996</v>
      </c>
      <c r="BR190" s="56">
        <f t="shared" si="89"/>
        <v>35.113310278220467</v>
      </c>
      <c r="BS190" s="23">
        <f t="shared" si="90"/>
        <v>0.11512862723684711</v>
      </c>
      <c r="BT190" s="4" t="str">
        <f t="shared" si="91"/>
        <v>OK</v>
      </c>
      <c r="BU190" s="56">
        <f t="shared" si="92"/>
        <v>89.02239239344236</v>
      </c>
      <c r="BV190" s="54">
        <f t="shared" si="93"/>
        <v>0.17895818737524802</v>
      </c>
      <c r="BW190" s="4" t="str">
        <f t="shared" si="94"/>
        <v>OK</v>
      </c>
      <c r="BX190" s="54">
        <f t="shared" si="95"/>
        <v>3.6286076263041984E-2</v>
      </c>
      <c r="BY190" s="4" t="str">
        <f t="shared" si="96"/>
        <v>OK</v>
      </c>
      <c r="DJ190" s="7"/>
      <c r="DK190" s="7"/>
      <c r="DL190" s="7"/>
      <c r="DM190" s="7"/>
      <c r="DN190" s="7"/>
      <c r="DO190" s="83"/>
      <c r="DP190" s="7"/>
      <c r="DQ190" s="7"/>
      <c r="DR190" s="7"/>
      <c r="DS190" s="7"/>
      <c r="EA190" s="56"/>
      <c r="EB190" s="56"/>
      <c r="EC190" s="4"/>
      <c r="ED190" s="44"/>
      <c r="EE190" s="4"/>
      <c r="EF190" s="5"/>
      <c r="EG190" s="44"/>
      <c r="EH190" s="4"/>
      <c r="EI190" s="53"/>
      <c r="EJ190" s="53"/>
      <c r="EL190" s="54"/>
      <c r="EM190" s="55"/>
      <c r="EN190" s="56"/>
      <c r="EO190" s="44"/>
      <c r="EP190" s="4"/>
      <c r="EQ190" s="56"/>
      <c r="ER190" s="56"/>
      <c r="ET190" s="4"/>
      <c r="EU190" s="56"/>
      <c r="EW190" s="4"/>
      <c r="EY190" s="4"/>
    </row>
    <row r="191" spans="27:155">
      <c r="AA191" s="29" t="s">
        <v>197</v>
      </c>
      <c r="AB191" s="29" t="s">
        <v>326</v>
      </c>
      <c r="AC191" s="29" t="s">
        <v>320</v>
      </c>
      <c r="AD191" s="30">
        <v>0</v>
      </c>
      <c r="AE191" s="24">
        <v>682</v>
      </c>
      <c r="AF191" s="24">
        <v>350</v>
      </c>
      <c r="AG191" s="24">
        <v>12</v>
      </c>
      <c r="AH191" s="24">
        <v>16</v>
      </c>
      <c r="AI191" s="24">
        <v>650</v>
      </c>
      <c r="AJ191" s="7">
        <f t="shared" si="68"/>
        <v>712</v>
      </c>
      <c r="AK191" s="7">
        <f t="shared" si="69"/>
        <v>350</v>
      </c>
      <c r="AL191" s="7">
        <f t="shared" si="70"/>
        <v>22</v>
      </c>
      <c r="AM191" s="7">
        <f t="shared" si="71"/>
        <v>6</v>
      </c>
      <c r="AN191" s="7">
        <f t="shared" si="72"/>
        <v>24</v>
      </c>
      <c r="AO191" s="83" t="str" cm="1">
        <f t="array" ref="AO191">_xll.Dce_Name_SectI(AE191,AE191,AF191,AG191,AH191,"x","-",$V$14)</f>
        <v>682x350x12x16</v>
      </c>
      <c r="AP191" s="7" t="str">
        <f t="shared" si="73"/>
        <v>712x350x22-6M24</v>
      </c>
      <c r="AQ191" s="7"/>
      <c r="AR191" s="7"/>
      <c r="AS191" s="7"/>
      <c r="AT191" s="29" t="s">
        <v>302</v>
      </c>
      <c r="AU191" s="60">
        <v>67.24225478525355</v>
      </c>
      <c r="AV191" s="60">
        <v>43.187032191150664</v>
      </c>
      <c r="AW191" s="25">
        <v>3.7542331831891818E-3</v>
      </c>
      <c r="AX191" s="25">
        <v>0</v>
      </c>
      <c r="AY191" s="25">
        <v>0</v>
      </c>
      <c r="AZ191" s="25">
        <v>0</v>
      </c>
      <c r="BA191" s="56">
        <f t="shared" si="74"/>
        <v>11.207042464208925</v>
      </c>
      <c r="BB191" s="56">
        <f t="shared" si="75"/>
        <v>49.030810780914045</v>
      </c>
      <c r="BC191" s="4">
        <f>HLOOKUP(AN191,Data!$BW$28:$CF$31,4,FALSE)</f>
        <v>353</v>
      </c>
      <c r="BD191" s="44">
        <f t="shared" si="76"/>
        <v>0.13889748096576215</v>
      </c>
      <c r="BE191" s="4" t="str">
        <f t="shared" si="77"/>
        <v>OK</v>
      </c>
      <c r="BF191" s="5">
        <f t="shared" si="78"/>
        <v>3613.4</v>
      </c>
      <c r="BG191" s="44">
        <f t="shared" si="79"/>
        <v>0</v>
      </c>
      <c r="BH191" s="4" t="str">
        <f t="shared" si="80"/>
        <v>OK</v>
      </c>
      <c r="BI191" s="53" t="str">
        <f t="shared" si="81"/>
        <v>Y</v>
      </c>
      <c r="BJ191" s="53">
        <f t="shared" si="82"/>
        <v>215</v>
      </c>
      <c r="BK191" s="38">
        <f t="shared" si="83"/>
        <v>169</v>
      </c>
      <c r="BL191" s="54">
        <f>noisuy1chieu(BK191/BJ191,Data!$BW$39:$CG$39,Data!$BW$40:$CG$40)</f>
        <v>9.5744185149669647E-2</v>
      </c>
      <c r="BM191" s="55">
        <f t="shared" si="84"/>
        <v>0</v>
      </c>
      <c r="BN191" s="56">
        <f t="shared" si="85"/>
        <v>0</v>
      </c>
      <c r="BO191" s="44">
        <f t="shared" si="86"/>
        <v>0</v>
      </c>
      <c r="BP191" s="4" t="str">
        <f t="shared" si="87"/>
        <v>OK</v>
      </c>
      <c r="BQ191" s="56">
        <f t="shared" si="88"/>
        <v>304.99199999999996</v>
      </c>
      <c r="BR191" s="56">
        <f t="shared" si="89"/>
        <v>67.24225478525355</v>
      </c>
      <c r="BS191" s="23">
        <f t="shared" si="90"/>
        <v>0.22047219200914633</v>
      </c>
      <c r="BT191" s="4" t="str">
        <f t="shared" si="91"/>
        <v>OK</v>
      </c>
      <c r="BU191" s="56">
        <f t="shared" si="92"/>
        <v>33.621127392626775</v>
      </c>
      <c r="BV191" s="54">
        <f t="shared" si="93"/>
        <v>6.7587219955908509E-2</v>
      </c>
      <c r="BW191" s="4" t="str">
        <f t="shared" si="94"/>
        <v>OK</v>
      </c>
      <c r="BX191" s="54">
        <f t="shared" si="95"/>
        <v>4.4629456384680619E-2</v>
      </c>
      <c r="BY191" s="4" t="str">
        <f t="shared" si="96"/>
        <v>OK</v>
      </c>
      <c r="DJ191" s="7"/>
      <c r="DK191" s="7"/>
      <c r="DL191" s="7"/>
      <c r="DM191" s="7"/>
      <c r="DN191" s="7"/>
      <c r="DO191" s="83"/>
      <c r="DP191" s="7"/>
      <c r="DQ191" s="7"/>
      <c r="DR191" s="7"/>
      <c r="DS191" s="7"/>
      <c r="EA191" s="56"/>
      <c r="EB191" s="56"/>
      <c r="EC191" s="4"/>
      <c r="ED191" s="44"/>
      <c r="EE191" s="4"/>
      <c r="EF191" s="5"/>
      <c r="EG191" s="44"/>
      <c r="EH191" s="4"/>
      <c r="EI191" s="53"/>
      <c r="EJ191" s="53"/>
      <c r="EL191" s="54"/>
      <c r="EM191" s="55"/>
      <c r="EN191" s="56"/>
      <c r="EO191" s="44"/>
      <c r="EP191" s="4"/>
      <c r="EQ191" s="56"/>
      <c r="ER191" s="56"/>
      <c r="ET191" s="4"/>
      <c r="EU191" s="56"/>
      <c r="EW191" s="4"/>
      <c r="EY191" s="4"/>
    </row>
    <row r="192" spans="27:155">
      <c r="AA192" s="29" t="s">
        <v>197</v>
      </c>
      <c r="AB192" s="29" t="s">
        <v>326</v>
      </c>
      <c r="AC192" s="29" t="s">
        <v>320</v>
      </c>
      <c r="AD192" s="30">
        <v>0</v>
      </c>
      <c r="AE192" s="24">
        <v>682</v>
      </c>
      <c r="AF192" s="24">
        <v>350</v>
      </c>
      <c r="AG192" s="24">
        <v>12</v>
      </c>
      <c r="AH192" s="24">
        <v>16</v>
      </c>
      <c r="AI192" s="24">
        <v>650</v>
      </c>
      <c r="AJ192" s="7">
        <f t="shared" si="68"/>
        <v>712</v>
      </c>
      <c r="AK192" s="7">
        <f t="shared" si="69"/>
        <v>350</v>
      </c>
      <c r="AL192" s="7">
        <f t="shared" si="70"/>
        <v>22</v>
      </c>
      <c r="AM192" s="7">
        <f t="shared" si="71"/>
        <v>6</v>
      </c>
      <c r="AN192" s="7">
        <f t="shared" si="72"/>
        <v>24</v>
      </c>
      <c r="AO192" s="83" t="str" cm="1">
        <f t="array" ref="AO192">_xll.Dce_Name_SectI(AE192,AE192,AF192,AG192,AH192,"x","-",$V$14)</f>
        <v>682x350x12x16</v>
      </c>
      <c r="AP192" s="7" t="str">
        <f t="shared" si="73"/>
        <v>712x350x22-6M24</v>
      </c>
      <c r="AQ192" s="7"/>
      <c r="AR192" s="7"/>
      <c r="AS192" s="7"/>
      <c r="AT192" s="29" t="s">
        <v>303</v>
      </c>
      <c r="AU192" s="60">
        <v>-2.7303449243454048</v>
      </c>
      <c r="AV192" s="60">
        <v>32.751652973063926</v>
      </c>
      <c r="AW192" s="25">
        <v>5.7152959362864575E-2</v>
      </c>
      <c r="AX192" s="25">
        <v>0</v>
      </c>
      <c r="AY192" s="25">
        <v>0</v>
      </c>
      <c r="AZ192" s="25">
        <v>0</v>
      </c>
      <c r="BA192" s="56">
        <f t="shared" si="74"/>
        <v>0</v>
      </c>
      <c r="BB192" s="56">
        <f t="shared" si="75"/>
        <v>0</v>
      </c>
      <c r="BC192" s="4">
        <f>HLOOKUP(AN192,Data!$BW$28:$CF$31,4,FALSE)</f>
        <v>353</v>
      </c>
      <c r="BD192" s="44">
        <f t="shared" si="76"/>
        <v>0</v>
      </c>
      <c r="BE192" s="4" t="str">
        <f t="shared" si="77"/>
        <v>OK</v>
      </c>
      <c r="BF192" s="5">
        <f t="shared" si="78"/>
        <v>3613.4</v>
      </c>
      <c r="BG192" s="44">
        <f t="shared" si="79"/>
        <v>7.556165728525502E-4</v>
      </c>
      <c r="BH192" s="4" t="str">
        <f t="shared" si="80"/>
        <v>OK</v>
      </c>
      <c r="BI192" s="53" t="str">
        <f t="shared" si="81"/>
        <v>Y</v>
      </c>
      <c r="BJ192" s="53">
        <f t="shared" si="82"/>
        <v>215</v>
      </c>
      <c r="BK192" s="38">
        <f t="shared" si="83"/>
        <v>169</v>
      </c>
      <c r="BL192" s="54">
        <f>noisuy1chieu(BK192/BJ192,Data!$BW$39:$CG$39,Data!$BW$40:$CG$40)</f>
        <v>9.5744185149669647E-2</v>
      </c>
      <c r="BM192" s="55">
        <f t="shared" si="84"/>
        <v>4.8490739142673294E-5</v>
      </c>
      <c r="BN192" s="56">
        <f t="shared" si="85"/>
        <v>0.8792273704458754</v>
      </c>
      <c r="BO192" s="44">
        <f t="shared" si="86"/>
        <v>3.9964880474812517E-2</v>
      </c>
      <c r="BP192" s="4" t="str">
        <f t="shared" si="87"/>
        <v>OK</v>
      </c>
      <c r="BQ192" s="56">
        <f t="shared" si="88"/>
        <v>304.99199999999996</v>
      </c>
      <c r="BR192" s="56">
        <f t="shared" si="89"/>
        <v>32.751702840139025</v>
      </c>
      <c r="BS192" s="23">
        <f t="shared" si="90"/>
        <v>0.10738544893026385</v>
      </c>
      <c r="BT192" s="4" t="str">
        <f t="shared" si="91"/>
        <v>OK</v>
      </c>
      <c r="BU192" s="56">
        <f t="shared" si="92"/>
        <v>1.3651724621727024</v>
      </c>
      <c r="BV192" s="54">
        <f t="shared" si="93"/>
        <v>2.7443520974507938E-3</v>
      </c>
      <c r="BW192" s="4" t="str">
        <f t="shared" si="94"/>
        <v>OK</v>
      </c>
      <c r="BX192" s="54">
        <f t="shared" si="95"/>
        <v>3.3845592386056368E-2</v>
      </c>
      <c r="BY192" s="4" t="str">
        <f t="shared" si="96"/>
        <v>OK</v>
      </c>
      <c r="DJ192" s="7"/>
      <c r="DK192" s="7"/>
      <c r="DL192" s="7"/>
      <c r="DM192" s="7"/>
      <c r="DN192" s="7"/>
      <c r="DO192" s="83"/>
      <c r="DP192" s="7"/>
      <c r="DQ192" s="7"/>
      <c r="DR192" s="7"/>
      <c r="DS192" s="7"/>
      <c r="EA192" s="56"/>
      <c r="EB192" s="56"/>
      <c r="EC192" s="4"/>
      <c r="ED192" s="44"/>
      <c r="EE192" s="4"/>
      <c r="EF192" s="5"/>
      <c r="EG192" s="44"/>
      <c r="EH192" s="4"/>
      <c r="EI192" s="53"/>
      <c r="EJ192" s="53"/>
      <c r="EL192" s="54"/>
      <c r="EM192" s="55"/>
      <c r="EN192" s="56"/>
      <c r="EO192" s="44"/>
      <c r="EP192" s="4"/>
      <c r="EQ192" s="56"/>
      <c r="ER192" s="56"/>
      <c r="ET192" s="4"/>
      <c r="EU192" s="56"/>
      <c r="EW192" s="4"/>
      <c r="EY192" s="4"/>
    </row>
    <row r="193" spans="27:155">
      <c r="AA193" s="29" t="s">
        <v>197</v>
      </c>
      <c r="AB193" s="29" t="s">
        <v>326</v>
      </c>
      <c r="AC193" s="29" t="s">
        <v>320</v>
      </c>
      <c r="AD193" s="30">
        <v>0</v>
      </c>
      <c r="AE193" s="24">
        <v>682</v>
      </c>
      <c r="AF193" s="24">
        <v>350</v>
      </c>
      <c r="AG193" s="24">
        <v>12</v>
      </c>
      <c r="AH193" s="24">
        <v>16</v>
      </c>
      <c r="AI193" s="24">
        <v>650</v>
      </c>
      <c r="AJ193" s="7">
        <f t="shared" si="68"/>
        <v>712</v>
      </c>
      <c r="AK193" s="7">
        <f t="shared" si="69"/>
        <v>350</v>
      </c>
      <c r="AL193" s="7">
        <f t="shared" si="70"/>
        <v>22</v>
      </c>
      <c r="AM193" s="7">
        <f t="shared" si="71"/>
        <v>6</v>
      </c>
      <c r="AN193" s="7">
        <f t="shared" si="72"/>
        <v>24</v>
      </c>
      <c r="AO193" s="83" t="str" cm="1">
        <f t="array" ref="AO193">_xll.Dce_Name_SectI(AE193,AE193,AF193,AG193,AH193,"x","-",$V$14)</f>
        <v>682x350x12x16</v>
      </c>
      <c r="AP193" s="7" t="str">
        <f t="shared" si="73"/>
        <v>712x350x22-6M24</v>
      </c>
      <c r="AQ193" s="7"/>
      <c r="AR193" s="7"/>
      <c r="AS193" s="7"/>
      <c r="AT193" s="29" t="s">
        <v>304</v>
      </c>
      <c r="AU193" s="60">
        <v>9.3597600961346412</v>
      </c>
      <c r="AV193" s="60">
        <v>43.651375741088216</v>
      </c>
      <c r="AW193" s="25">
        <v>9.2683726430734786E-3</v>
      </c>
      <c r="AX193" s="25">
        <v>0</v>
      </c>
      <c r="AY193" s="25">
        <v>0</v>
      </c>
      <c r="AZ193" s="25">
        <v>0</v>
      </c>
      <c r="BA193" s="56">
        <f t="shared" si="74"/>
        <v>1.5599600160224403</v>
      </c>
      <c r="BB193" s="56">
        <f t="shared" si="75"/>
        <v>6.8248250700981758</v>
      </c>
      <c r="BC193" s="4">
        <f>HLOOKUP(AN193,Data!$BW$28:$CF$31,4,FALSE)</f>
        <v>353</v>
      </c>
      <c r="BD193" s="44">
        <f t="shared" si="76"/>
        <v>1.9333782068266789E-2</v>
      </c>
      <c r="BE193" s="4" t="str">
        <f t="shared" si="77"/>
        <v>OK</v>
      </c>
      <c r="BF193" s="5">
        <f t="shared" si="78"/>
        <v>3613.4</v>
      </c>
      <c r="BG193" s="44">
        <f t="shared" si="79"/>
        <v>0</v>
      </c>
      <c r="BH193" s="4" t="str">
        <f t="shared" si="80"/>
        <v>OK</v>
      </c>
      <c r="BI193" s="53" t="str">
        <f t="shared" si="81"/>
        <v>Y</v>
      </c>
      <c r="BJ193" s="53">
        <f t="shared" si="82"/>
        <v>215</v>
      </c>
      <c r="BK193" s="38">
        <f t="shared" si="83"/>
        <v>169</v>
      </c>
      <c r="BL193" s="54">
        <f>noisuy1chieu(BK193/BJ193,Data!$BW$39:$CG$39,Data!$BW$40:$CG$40)</f>
        <v>9.5744185149669647E-2</v>
      </c>
      <c r="BM193" s="55">
        <f t="shared" si="84"/>
        <v>0</v>
      </c>
      <c r="BN193" s="56">
        <f t="shared" si="85"/>
        <v>0</v>
      </c>
      <c r="BO193" s="44">
        <f t="shared" si="86"/>
        <v>0</v>
      </c>
      <c r="BP193" s="4" t="str">
        <f t="shared" si="87"/>
        <v>OK</v>
      </c>
      <c r="BQ193" s="56">
        <f t="shared" si="88"/>
        <v>304.99199999999996</v>
      </c>
      <c r="BR193" s="56">
        <f t="shared" si="89"/>
        <v>43.651376725051826</v>
      </c>
      <c r="BS193" s="23">
        <f t="shared" si="90"/>
        <v>0.14312302199746824</v>
      </c>
      <c r="BT193" s="4" t="str">
        <f t="shared" si="91"/>
        <v>OK</v>
      </c>
      <c r="BU193" s="56">
        <f t="shared" si="92"/>
        <v>4.6798800480673206</v>
      </c>
      <c r="BV193" s="54">
        <f t="shared" si="93"/>
        <v>9.4077773919431212E-3</v>
      </c>
      <c r="BW193" s="4" t="str">
        <f t="shared" si="94"/>
        <v>OK</v>
      </c>
      <c r="BX193" s="54">
        <f t="shared" si="95"/>
        <v>4.5109309611702043E-2</v>
      </c>
      <c r="BY193" s="4" t="str">
        <f t="shared" si="96"/>
        <v>OK</v>
      </c>
      <c r="DJ193" s="7"/>
      <c r="DK193" s="7"/>
      <c r="DL193" s="7"/>
      <c r="DM193" s="7"/>
      <c r="DN193" s="7"/>
      <c r="DO193" s="83"/>
      <c r="DP193" s="7"/>
      <c r="DQ193" s="7"/>
      <c r="DR193" s="7"/>
      <c r="DS193" s="7"/>
      <c r="EA193" s="56"/>
      <c r="EB193" s="56"/>
      <c r="EC193" s="4"/>
      <c r="ED193" s="44"/>
      <c r="EE193" s="4"/>
      <c r="EF193" s="5"/>
      <c r="EG193" s="44"/>
      <c r="EH193" s="4"/>
      <c r="EI193" s="53"/>
      <c r="EJ193" s="53"/>
      <c r="EL193" s="54"/>
      <c r="EM193" s="55"/>
      <c r="EN193" s="56"/>
      <c r="EO193" s="44"/>
      <c r="EP193" s="4"/>
      <c r="EQ193" s="56"/>
      <c r="ER193" s="56"/>
      <c r="ET193" s="4"/>
      <c r="EU193" s="56"/>
      <c r="EW193" s="4"/>
      <c r="EY193" s="4"/>
    </row>
    <row r="194" spans="27:155">
      <c r="AA194" s="29" t="s">
        <v>197</v>
      </c>
      <c r="AB194" s="29" t="s">
        <v>326</v>
      </c>
      <c r="AC194" s="29" t="s">
        <v>320</v>
      </c>
      <c r="AD194" s="30">
        <v>0</v>
      </c>
      <c r="AE194" s="24">
        <v>682</v>
      </c>
      <c r="AF194" s="24">
        <v>350</v>
      </c>
      <c r="AG194" s="24">
        <v>12</v>
      </c>
      <c r="AH194" s="24">
        <v>16</v>
      </c>
      <c r="AI194" s="24">
        <v>650</v>
      </c>
      <c r="AJ194" s="7">
        <f t="shared" si="68"/>
        <v>712</v>
      </c>
      <c r="AK194" s="7">
        <f t="shared" si="69"/>
        <v>350</v>
      </c>
      <c r="AL194" s="7">
        <f t="shared" si="70"/>
        <v>22</v>
      </c>
      <c r="AM194" s="7">
        <f t="shared" si="71"/>
        <v>6</v>
      </c>
      <c r="AN194" s="7">
        <f t="shared" si="72"/>
        <v>24</v>
      </c>
      <c r="AO194" s="83" t="str" cm="1">
        <f t="array" ref="AO194">_xll.Dce_Name_SectI(AE194,AE194,AF194,AG194,AH194,"x","-",$V$14)</f>
        <v>682x350x12x16</v>
      </c>
      <c r="AP194" s="7" t="str">
        <f t="shared" si="73"/>
        <v>712x350x22-6M24</v>
      </c>
      <c r="AQ194" s="7"/>
      <c r="AR194" s="7"/>
      <c r="AS194" s="7"/>
      <c r="AT194" s="29" t="s">
        <v>305</v>
      </c>
      <c r="AU194" s="60">
        <v>-58.881389742119211</v>
      </c>
      <c r="AV194" s="60">
        <v>54.673796325163885</v>
      </c>
      <c r="AW194" s="25">
        <v>3.2926332826122059E-3</v>
      </c>
      <c r="AX194" s="25">
        <v>0</v>
      </c>
      <c r="AY194" s="25">
        <v>0</v>
      </c>
      <c r="AZ194" s="25">
        <v>0</v>
      </c>
      <c r="BA194" s="56">
        <f t="shared" si="74"/>
        <v>0</v>
      </c>
      <c r="BB194" s="56">
        <f t="shared" si="75"/>
        <v>0</v>
      </c>
      <c r="BC194" s="4">
        <f>HLOOKUP(AN194,Data!$BW$28:$CF$31,4,FALSE)</f>
        <v>353</v>
      </c>
      <c r="BD194" s="44">
        <f t="shared" si="76"/>
        <v>0</v>
      </c>
      <c r="BE194" s="4" t="str">
        <f t="shared" si="77"/>
        <v>OK</v>
      </c>
      <c r="BF194" s="5">
        <f t="shared" si="78"/>
        <v>3613.4</v>
      </c>
      <c r="BG194" s="44">
        <f t="shared" si="79"/>
        <v>1.6295286915957052E-2</v>
      </c>
      <c r="BH194" s="4" t="str">
        <f t="shared" si="80"/>
        <v>OK</v>
      </c>
      <c r="BI194" s="53" t="str">
        <f t="shared" si="81"/>
        <v>Y</v>
      </c>
      <c r="BJ194" s="53">
        <f t="shared" si="82"/>
        <v>215</v>
      </c>
      <c r="BK194" s="38">
        <f t="shared" si="83"/>
        <v>169</v>
      </c>
      <c r="BL194" s="54">
        <f>noisuy1chieu(BK194/BJ194,Data!$BW$39:$CG$39,Data!$BW$40:$CG$40)</f>
        <v>9.5744185149669647E-2</v>
      </c>
      <c r="BM194" s="55">
        <f t="shared" si="84"/>
        <v>1.045729455236397E-3</v>
      </c>
      <c r="BN194" s="56">
        <f t="shared" si="85"/>
        <v>4.0830196284584952</v>
      </c>
      <c r="BO194" s="44">
        <f t="shared" si="86"/>
        <v>0.18559180129356798</v>
      </c>
      <c r="BP194" s="4" t="str">
        <f t="shared" si="87"/>
        <v>OK</v>
      </c>
      <c r="BQ194" s="56">
        <f t="shared" si="88"/>
        <v>304.99199999999996</v>
      </c>
      <c r="BR194" s="56">
        <f t="shared" si="89"/>
        <v>54.67379642431041</v>
      </c>
      <c r="BS194" s="23">
        <f t="shared" si="90"/>
        <v>0.1792630509138286</v>
      </c>
      <c r="BT194" s="4" t="str">
        <f t="shared" si="91"/>
        <v>OK</v>
      </c>
      <c r="BU194" s="56">
        <f t="shared" si="92"/>
        <v>29.440694871059605</v>
      </c>
      <c r="BV194" s="54">
        <f t="shared" si="93"/>
        <v>5.9183462132845255E-2</v>
      </c>
      <c r="BW194" s="4" t="str">
        <f t="shared" si="94"/>
        <v>OK</v>
      </c>
      <c r="BX194" s="54">
        <f t="shared" si="95"/>
        <v>5.6499872296947765E-2</v>
      </c>
      <c r="BY194" s="4" t="str">
        <f t="shared" si="96"/>
        <v>OK</v>
      </c>
      <c r="DJ194" s="7"/>
      <c r="DK194" s="7"/>
      <c r="DL194" s="7"/>
      <c r="DM194" s="7"/>
      <c r="DN194" s="7"/>
      <c r="DO194" s="83"/>
      <c r="DP194" s="7"/>
      <c r="DQ194" s="7"/>
      <c r="DR194" s="7"/>
      <c r="DS194" s="7"/>
      <c r="EA194" s="56"/>
      <c r="EB194" s="56"/>
      <c r="EC194" s="4"/>
      <c r="ED194" s="44"/>
      <c r="EE194" s="4"/>
      <c r="EF194" s="5"/>
      <c r="EG194" s="44"/>
      <c r="EH194" s="4"/>
      <c r="EI194" s="53"/>
      <c r="EJ194" s="53"/>
      <c r="EL194" s="54"/>
      <c r="EM194" s="55"/>
      <c r="EN194" s="56"/>
      <c r="EO194" s="44"/>
      <c r="EP194" s="4"/>
      <c r="EQ194" s="56"/>
      <c r="ER194" s="56"/>
      <c r="ET194" s="4"/>
      <c r="EU194" s="56"/>
      <c r="EW194" s="4"/>
      <c r="EY194" s="4"/>
    </row>
    <row r="195" spans="27:155">
      <c r="AA195" s="29" t="s">
        <v>197</v>
      </c>
      <c r="AB195" s="29" t="s">
        <v>326</v>
      </c>
      <c r="AC195" s="29" t="s">
        <v>320</v>
      </c>
      <c r="AD195" s="30">
        <v>0</v>
      </c>
      <c r="AE195" s="24">
        <v>682</v>
      </c>
      <c r="AF195" s="24">
        <v>350</v>
      </c>
      <c r="AG195" s="24">
        <v>12</v>
      </c>
      <c r="AH195" s="24">
        <v>16</v>
      </c>
      <c r="AI195" s="24">
        <v>650</v>
      </c>
      <c r="AJ195" s="7">
        <f t="shared" si="68"/>
        <v>712</v>
      </c>
      <c r="AK195" s="7">
        <f t="shared" si="69"/>
        <v>350</v>
      </c>
      <c r="AL195" s="7">
        <f t="shared" si="70"/>
        <v>22</v>
      </c>
      <c r="AM195" s="7">
        <f t="shared" si="71"/>
        <v>6</v>
      </c>
      <c r="AN195" s="7">
        <f t="shared" si="72"/>
        <v>24</v>
      </c>
      <c r="AO195" s="83" t="str" cm="1">
        <f t="array" ref="AO195">_xll.Dce_Name_SectI(AE195,AE195,AF195,AG195,AH195,"x","-",$V$14)</f>
        <v>682x350x12x16</v>
      </c>
      <c r="AP195" s="7" t="str">
        <f t="shared" si="73"/>
        <v>712x350x22-6M24</v>
      </c>
      <c r="AQ195" s="7"/>
      <c r="AR195" s="7"/>
      <c r="AS195" s="7"/>
      <c r="AT195" s="29" t="s">
        <v>306</v>
      </c>
      <c r="AU195" s="60">
        <v>-19.067450701391504</v>
      </c>
      <c r="AV195" s="60">
        <v>32.34428530345172</v>
      </c>
      <c r="AW195" s="25">
        <v>1.1073412864898076E-2</v>
      </c>
      <c r="AX195" s="25">
        <v>0</v>
      </c>
      <c r="AY195" s="25">
        <v>0</v>
      </c>
      <c r="AZ195" s="25">
        <v>0</v>
      </c>
      <c r="BA195" s="56">
        <f t="shared" si="74"/>
        <v>0</v>
      </c>
      <c r="BB195" s="56">
        <f t="shared" si="75"/>
        <v>0</v>
      </c>
      <c r="BC195" s="4">
        <f>HLOOKUP(AN195,Data!$BW$28:$CF$31,4,FALSE)</f>
        <v>353</v>
      </c>
      <c r="BD195" s="44">
        <f t="shared" si="76"/>
        <v>0</v>
      </c>
      <c r="BE195" s="4" t="str">
        <f t="shared" si="77"/>
        <v>OK</v>
      </c>
      <c r="BF195" s="5">
        <f t="shared" si="78"/>
        <v>3613.4</v>
      </c>
      <c r="BG195" s="44">
        <f t="shared" si="79"/>
        <v>5.2768723920383863E-3</v>
      </c>
      <c r="BH195" s="4" t="str">
        <f t="shared" si="80"/>
        <v>OK</v>
      </c>
      <c r="BI195" s="53" t="str">
        <f t="shared" si="81"/>
        <v>Y</v>
      </c>
      <c r="BJ195" s="53">
        <f t="shared" si="82"/>
        <v>215</v>
      </c>
      <c r="BK195" s="38">
        <f t="shared" si="83"/>
        <v>169</v>
      </c>
      <c r="BL195" s="54">
        <f>noisuy1chieu(BK195/BJ195,Data!$BW$39:$CG$39,Data!$BW$40:$CG$40)</f>
        <v>9.5744185149669647E-2</v>
      </c>
      <c r="BM195" s="55">
        <f t="shared" si="84"/>
        <v>3.3863662053563738E-4</v>
      </c>
      <c r="BN195" s="56">
        <f t="shared" si="85"/>
        <v>2.3234790337193383</v>
      </c>
      <c r="BO195" s="44">
        <f t="shared" si="86"/>
        <v>0.10561268335087902</v>
      </c>
      <c r="BP195" s="4" t="str">
        <f t="shared" si="87"/>
        <v>OK</v>
      </c>
      <c r="BQ195" s="56">
        <f t="shared" si="88"/>
        <v>304.99199999999996</v>
      </c>
      <c r="BR195" s="56">
        <f t="shared" si="89"/>
        <v>32.34428719900248</v>
      </c>
      <c r="BS195" s="23">
        <f t="shared" si="90"/>
        <v>0.10604962490492369</v>
      </c>
      <c r="BT195" s="4" t="str">
        <f t="shared" si="91"/>
        <v>OK</v>
      </c>
      <c r="BU195" s="56">
        <f t="shared" si="92"/>
        <v>9.533725350695752</v>
      </c>
      <c r="BV195" s="54">
        <f t="shared" si="93"/>
        <v>1.9165270240700038E-2</v>
      </c>
      <c r="BW195" s="4" t="str">
        <f t="shared" si="94"/>
        <v>OK</v>
      </c>
      <c r="BX195" s="54">
        <f t="shared" si="95"/>
        <v>3.3424569278069693E-2</v>
      </c>
      <c r="BY195" s="4" t="str">
        <f t="shared" si="96"/>
        <v>OK</v>
      </c>
      <c r="DJ195" s="7"/>
      <c r="DK195" s="7"/>
      <c r="DL195" s="7"/>
      <c r="DM195" s="7"/>
      <c r="DN195" s="7"/>
      <c r="DO195" s="83"/>
      <c r="DP195" s="7"/>
      <c r="DQ195" s="7"/>
      <c r="DR195" s="7"/>
      <c r="DS195" s="7"/>
      <c r="EA195" s="56"/>
      <c r="EB195" s="56"/>
      <c r="EC195" s="4"/>
      <c r="ED195" s="44"/>
      <c r="EE195" s="4"/>
      <c r="EF195" s="5"/>
      <c r="EG195" s="44"/>
      <c r="EH195" s="4"/>
      <c r="EI195" s="53"/>
      <c r="EJ195" s="53"/>
      <c r="EL195" s="54"/>
      <c r="EM195" s="55"/>
      <c r="EN195" s="56"/>
      <c r="EO195" s="44"/>
      <c r="EP195" s="4"/>
      <c r="EQ195" s="56"/>
      <c r="ER195" s="56"/>
      <c r="ET195" s="4"/>
      <c r="EU195" s="56"/>
      <c r="EW195" s="4"/>
      <c r="EY195" s="4"/>
    </row>
    <row r="196" spans="27:155">
      <c r="AA196" s="29" t="s">
        <v>197</v>
      </c>
      <c r="AB196" s="29" t="s">
        <v>326</v>
      </c>
      <c r="AC196" s="29" t="s">
        <v>320</v>
      </c>
      <c r="AD196" s="30">
        <v>0</v>
      </c>
      <c r="AE196" s="24">
        <v>682</v>
      </c>
      <c r="AF196" s="24">
        <v>350</v>
      </c>
      <c r="AG196" s="24">
        <v>12</v>
      </c>
      <c r="AH196" s="24">
        <v>16</v>
      </c>
      <c r="AI196" s="24">
        <v>650</v>
      </c>
      <c r="AJ196" s="7">
        <f t="shared" si="68"/>
        <v>712</v>
      </c>
      <c r="AK196" s="7">
        <f t="shared" si="69"/>
        <v>350</v>
      </c>
      <c r="AL196" s="7">
        <f t="shared" si="70"/>
        <v>22</v>
      </c>
      <c r="AM196" s="7">
        <f t="shared" si="71"/>
        <v>6</v>
      </c>
      <c r="AN196" s="7">
        <f t="shared" si="72"/>
        <v>24</v>
      </c>
      <c r="AO196" s="83" t="str" cm="1">
        <f t="array" ref="AO196">_xll.Dce_Name_SectI(AE196,AE196,AF196,AG196,AH196,"x","-",$V$14)</f>
        <v>682x350x12x16</v>
      </c>
      <c r="AP196" s="7" t="str">
        <f t="shared" si="73"/>
        <v>712x350x22-6M24</v>
      </c>
      <c r="AQ196" s="7"/>
      <c r="AR196" s="7"/>
      <c r="AS196" s="7"/>
      <c r="AT196" s="29" t="s">
        <v>307</v>
      </c>
      <c r="AU196" s="60">
        <v>-88.829019930348267</v>
      </c>
      <c r="AV196" s="60">
        <v>21.408029038789074</v>
      </c>
      <c r="AW196" s="25">
        <v>4.2027725369590471E-3</v>
      </c>
      <c r="AX196" s="25">
        <v>0</v>
      </c>
      <c r="AY196" s="25">
        <v>0</v>
      </c>
      <c r="AZ196" s="25">
        <v>0</v>
      </c>
      <c r="BA196" s="56">
        <f t="shared" si="74"/>
        <v>0</v>
      </c>
      <c r="BB196" s="56">
        <f t="shared" si="75"/>
        <v>0</v>
      </c>
      <c r="BC196" s="4">
        <f>HLOOKUP(AN196,Data!$BW$28:$CF$31,4,FALSE)</f>
        <v>353</v>
      </c>
      <c r="BD196" s="44">
        <f t="shared" si="76"/>
        <v>0</v>
      </c>
      <c r="BE196" s="4" t="str">
        <f t="shared" si="77"/>
        <v>OK</v>
      </c>
      <c r="BF196" s="5">
        <f t="shared" si="78"/>
        <v>3613.4</v>
      </c>
      <c r="BG196" s="44">
        <f t="shared" si="79"/>
        <v>2.4583223537484992E-2</v>
      </c>
      <c r="BH196" s="4" t="str">
        <f t="shared" si="80"/>
        <v>OK</v>
      </c>
      <c r="BI196" s="53" t="str">
        <f t="shared" si="81"/>
        <v>Y</v>
      </c>
      <c r="BJ196" s="53">
        <f t="shared" si="82"/>
        <v>215</v>
      </c>
      <c r="BK196" s="38">
        <f t="shared" si="83"/>
        <v>169</v>
      </c>
      <c r="BL196" s="54">
        <f>noisuy1chieu(BK196/BJ196,Data!$BW$39:$CG$39,Data!$BW$40:$CG$40)</f>
        <v>9.5744185149669647E-2</v>
      </c>
      <c r="BM196" s="55">
        <f t="shared" si="84"/>
        <v>1.577597319420927E-3</v>
      </c>
      <c r="BN196" s="56">
        <f t="shared" si="85"/>
        <v>5.0149877560834542</v>
      </c>
      <c r="BO196" s="44">
        <f t="shared" si="86"/>
        <v>0.22795398891288429</v>
      </c>
      <c r="BP196" s="4" t="str">
        <f t="shared" si="87"/>
        <v>OK</v>
      </c>
      <c r="BQ196" s="56">
        <f t="shared" si="88"/>
        <v>304.99199999999996</v>
      </c>
      <c r="BR196" s="56">
        <f t="shared" si="89"/>
        <v>21.408029451328144</v>
      </c>
      <c r="BS196" s="23">
        <f t="shared" si="90"/>
        <v>7.0192101600462131E-2</v>
      </c>
      <c r="BT196" s="4" t="str">
        <f t="shared" si="91"/>
        <v>OK</v>
      </c>
      <c r="BU196" s="56">
        <f t="shared" si="92"/>
        <v>44.414509965174133</v>
      </c>
      <c r="BV196" s="54">
        <f t="shared" si="93"/>
        <v>8.9284729188124468E-2</v>
      </c>
      <c r="BW196" s="4" t="str">
        <f t="shared" si="94"/>
        <v>OK</v>
      </c>
      <c r="BX196" s="54">
        <f t="shared" si="95"/>
        <v>2.2123046308002797E-2</v>
      </c>
      <c r="BY196" s="4" t="str">
        <f t="shared" si="96"/>
        <v>OK</v>
      </c>
      <c r="DJ196" s="7"/>
      <c r="DK196" s="7"/>
      <c r="DL196" s="7"/>
      <c r="DM196" s="7"/>
      <c r="DN196" s="7"/>
      <c r="DO196" s="83"/>
      <c r="DP196" s="7"/>
      <c r="DQ196" s="7"/>
      <c r="DR196" s="7"/>
      <c r="DS196" s="7"/>
      <c r="EA196" s="56"/>
      <c r="EB196" s="56"/>
      <c r="EC196" s="4"/>
      <c r="ED196" s="44"/>
      <c r="EE196" s="4"/>
      <c r="EF196" s="5"/>
      <c r="EG196" s="44"/>
      <c r="EH196" s="4"/>
      <c r="EI196" s="53"/>
      <c r="EJ196" s="53"/>
      <c r="EL196" s="54"/>
      <c r="EM196" s="55"/>
      <c r="EN196" s="56"/>
      <c r="EO196" s="44"/>
      <c r="EP196" s="4"/>
      <c r="EQ196" s="56"/>
      <c r="ER196" s="56"/>
      <c r="ET196" s="4"/>
      <c r="EU196" s="56"/>
      <c r="EW196" s="4"/>
      <c r="EY196" s="4"/>
    </row>
    <row r="197" spans="27:155">
      <c r="AA197" s="29" t="s">
        <v>197</v>
      </c>
      <c r="AB197" s="29" t="s">
        <v>326</v>
      </c>
      <c r="AC197" s="29" t="s">
        <v>320</v>
      </c>
      <c r="AD197" s="30">
        <v>0</v>
      </c>
      <c r="AE197" s="24">
        <v>682</v>
      </c>
      <c r="AF197" s="24">
        <v>350</v>
      </c>
      <c r="AG197" s="24">
        <v>12</v>
      </c>
      <c r="AH197" s="24">
        <v>16</v>
      </c>
      <c r="AI197" s="24">
        <v>650</v>
      </c>
      <c r="AJ197" s="7">
        <f t="shared" si="68"/>
        <v>712</v>
      </c>
      <c r="AK197" s="7">
        <f t="shared" si="69"/>
        <v>350</v>
      </c>
      <c r="AL197" s="7">
        <f t="shared" si="70"/>
        <v>22</v>
      </c>
      <c r="AM197" s="7">
        <f t="shared" si="71"/>
        <v>6</v>
      </c>
      <c r="AN197" s="7">
        <f t="shared" si="72"/>
        <v>24</v>
      </c>
      <c r="AO197" s="83" t="str" cm="1">
        <f t="array" ref="AO197">_xll.Dce_Name_SectI(AE197,AE197,AF197,AG197,AH197,"x","-",$V$14)</f>
        <v>682x350x12x16</v>
      </c>
      <c r="AP197" s="7" t="str">
        <f t="shared" si="73"/>
        <v>712x350x22-6M24</v>
      </c>
      <c r="AQ197" s="7"/>
      <c r="AR197" s="7"/>
      <c r="AS197" s="7"/>
      <c r="AT197" s="29" t="s">
        <v>308</v>
      </c>
      <c r="AU197" s="60">
        <v>-56.624861459899414</v>
      </c>
      <c r="AV197" s="60">
        <v>31.204405341169782</v>
      </c>
      <c r="AW197" s="25">
        <v>8.236498651167945E-2</v>
      </c>
      <c r="AX197" s="25">
        <v>0</v>
      </c>
      <c r="AY197" s="25">
        <v>0</v>
      </c>
      <c r="AZ197" s="25">
        <v>0</v>
      </c>
      <c r="BA197" s="56">
        <f t="shared" si="74"/>
        <v>0</v>
      </c>
      <c r="BB197" s="56">
        <f t="shared" si="75"/>
        <v>0</v>
      </c>
      <c r="BC197" s="4">
        <f>HLOOKUP(AN197,Data!$BW$28:$CF$31,4,FALSE)</f>
        <v>353</v>
      </c>
      <c r="BD197" s="44">
        <f t="shared" si="76"/>
        <v>0</v>
      </c>
      <c r="BE197" s="4" t="str">
        <f t="shared" si="77"/>
        <v>OK</v>
      </c>
      <c r="BF197" s="5">
        <f t="shared" si="78"/>
        <v>3613.4</v>
      </c>
      <c r="BG197" s="44">
        <f t="shared" si="79"/>
        <v>1.5670797990784139E-2</v>
      </c>
      <c r="BH197" s="4" t="str">
        <f t="shared" si="80"/>
        <v>OK</v>
      </c>
      <c r="BI197" s="53" t="str">
        <f t="shared" si="81"/>
        <v>Y</v>
      </c>
      <c r="BJ197" s="53">
        <f t="shared" si="82"/>
        <v>215</v>
      </c>
      <c r="BK197" s="38">
        <f t="shared" si="83"/>
        <v>169</v>
      </c>
      <c r="BL197" s="54">
        <f>noisuy1chieu(BK197/BJ197,Data!$BW$39:$CG$39,Data!$BW$40:$CG$40)</f>
        <v>9.5744185149669647E-2</v>
      </c>
      <c r="BM197" s="55">
        <f t="shared" si="84"/>
        <v>1.0056536672560859E-3</v>
      </c>
      <c r="BN197" s="56">
        <f t="shared" si="85"/>
        <v>4.0040179710858173</v>
      </c>
      <c r="BO197" s="44">
        <f t="shared" si="86"/>
        <v>0.18200081686753714</v>
      </c>
      <c r="BP197" s="4" t="str">
        <f t="shared" si="87"/>
        <v>OK</v>
      </c>
      <c r="BQ197" s="56">
        <f t="shared" si="88"/>
        <v>304.99199999999996</v>
      </c>
      <c r="BR197" s="56">
        <f t="shared" si="89"/>
        <v>31.204514043436539</v>
      </c>
      <c r="BS197" s="23">
        <f t="shared" si="90"/>
        <v>0.10231256571790914</v>
      </c>
      <c r="BT197" s="4" t="str">
        <f t="shared" si="91"/>
        <v>OK</v>
      </c>
      <c r="BU197" s="56">
        <f t="shared" si="92"/>
        <v>28.312430729949707</v>
      </c>
      <c r="BV197" s="54">
        <f t="shared" si="93"/>
        <v>5.6915357444295107E-2</v>
      </c>
      <c r="BW197" s="4" t="str">
        <f t="shared" si="94"/>
        <v>OK</v>
      </c>
      <c r="BX197" s="54">
        <f t="shared" si="95"/>
        <v>3.2246728302162429E-2</v>
      </c>
      <c r="BY197" s="4" t="str">
        <f t="shared" si="96"/>
        <v>OK</v>
      </c>
      <c r="DJ197" s="7"/>
      <c r="DK197" s="7"/>
      <c r="DL197" s="7"/>
      <c r="DM197" s="7"/>
      <c r="DN197" s="7"/>
      <c r="DO197" s="83"/>
      <c r="DP197" s="7"/>
      <c r="DQ197" s="7"/>
      <c r="DR197" s="7"/>
      <c r="DS197" s="7"/>
      <c r="EA197" s="56"/>
      <c r="EB197" s="56"/>
      <c r="EC197" s="4"/>
      <c r="ED197" s="44"/>
      <c r="EE197" s="4"/>
      <c r="EF197" s="5"/>
      <c r="EG197" s="44"/>
      <c r="EH197" s="4"/>
      <c r="EI197" s="53"/>
      <c r="EJ197" s="53"/>
      <c r="EL197" s="54"/>
      <c r="EM197" s="55"/>
      <c r="EN197" s="56"/>
      <c r="EO197" s="44"/>
      <c r="EP197" s="4"/>
      <c r="EQ197" s="56"/>
      <c r="ER197" s="56"/>
      <c r="ET197" s="4"/>
      <c r="EU197" s="56"/>
      <c r="EW197" s="4"/>
      <c r="EY197" s="4"/>
    </row>
    <row r="198" spans="27:155">
      <c r="AA198" s="29" t="s">
        <v>197</v>
      </c>
      <c r="AB198" s="29" t="s">
        <v>326</v>
      </c>
      <c r="AC198" s="29" t="s">
        <v>320</v>
      </c>
      <c r="AD198" s="30">
        <v>0</v>
      </c>
      <c r="AE198" s="24">
        <v>682</v>
      </c>
      <c r="AF198" s="24">
        <v>350</v>
      </c>
      <c r="AG198" s="24">
        <v>12</v>
      </c>
      <c r="AH198" s="24">
        <v>16</v>
      </c>
      <c r="AI198" s="24">
        <v>650</v>
      </c>
      <c r="AJ198" s="7">
        <f t="shared" si="68"/>
        <v>712</v>
      </c>
      <c r="AK198" s="7">
        <f t="shared" si="69"/>
        <v>350</v>
      </c>
      <c r="AL198" s="7">
        <f t="shared" si="70"/>
        <v>22</v>
      </c>
      <c r="AM198" s="7">
        <f t="shared" si="71"/>
        <v>6</v>
      </c>
      <c r="AN198" s="7">
        <f t="shared" si="72"/>
        <v>24</v>
      </c>
      <c r="AO198" s="83" t="str" cm="1">
        <f t="array" ref="AO198">_xll.Dce_Name_SectI(AE198,AE198,AF198,AG198,AH198,"x","-",$V$14)</f>
        <v>682x350x12x16</v>
      </c>
      <c r="AP198" s="7" t="str">
        <f t="shared" si="73"/>
        <v>712x350x22-6M24</v>
      </c>
      <c r="AQ198" s="7"/>
      <c r="AR198" s="7"/>
      <c r="AS198" s="7"/>
      <c r="AT198" s="29" t="s">
        <v>309</v>
      </c>
      <c r="AU198" s="60">
        <v>-128.43776935643672</v>
      </c>
      <c r="AV198" s="60">
        <v>20.68877698591621</v>
      </c>
      <c r="AW198" s="25">
        <v>7.5673447662882309E-2</v>
      </c>
      <c r="AX198" s="25">
        <v>0</v>
      </c>
      <c r="AY198" s="25">
        <v>0</v>
      </c>
      <c r="AZ198" s="25">
        <v>0</v>
      </c>
      <c r="BA198" s="56">
        <f t="shared" si="74"/>
        <v>0</v>
      </c>
      <c r="BB198" s="56">
        <f t="shared" si="75"/>
        <v>0</v>
      </c>
      <c r="BC198" s="4">
        <f>HLOOKUP(AN198,Data!$BW$28:$CF$31,4,FALSE)</f>
        <v>353</v>
      </c>
      <c r="BD198" s="44">
        <f t="shared" si="76"/>
        <v>0</v>
      </c>
      <c r="BE198" s="4" t="str">
        <f t="shared" si="77"/>
        <v>OK</v>
      </c>
      <c r="BF198" s="5">
        <f t="shared" si="78"/>
        <v>3613.4</v>
      </c>
      <c r="BG198" s="44">
        <f t="shared" si="79"/>
        <v>3.5544852315391798E-2</v>
      </c>
      <c r="BH198" s="4" t="str">
        <f t="shared" si="80"/>
        <v>OK</v>
      </c>
      <c r="BI198" s="53" t="str">
        <f t="shared" si="81"/>
        <v>Y</v>
      </c>
      <c r="BJ198" s="53">
        <f t="shared" si="82"/>
        <v>215</v>
      </c>
      <c r="BK198" s="38">
        <f t="shared" si="83"/>
        <v>169</v>
      </c>
      <c r="BL198" s="54">
        <f>noisuy1chieu(BK198/BJ198,Data!$BW$39:$CG$39,Data!$BW$40:$CG$40)</f>
        <v>9.5744185149669647E-2</v>
      </c>
      <c r="BM198" s="55">
        <f t="shared" si="84"/>
        <v>2.2810460005975152E-3</v>
      </c>
      <c r="BN198" s="56">
        <f t="shared" si="85"/>
        <v>6.0302986210303855</v>
      </c>
      <c r="BO198" s="44">
        <f t="shared" si="86"/>
        <v>0.27410448277410843</v>
      </c>
      <c r="BP198" s="4" t="str">
        <f t="shared" si="87"/>
        <v>OK</v>
      </c>
      <c r="BQ198" s="56">
        <f t="shared" si="88"/>
        <v>304.99199999999996</v>
      </c>
      <c r="BR198" s="56">
        <f t="shared" si="89"/>
        <v>20.688915381035745</v>
      </c>
      <c r="BS198" s="23">
        <f t="shared" si="90"/>
        <v>6.7834288706050475E-2</v>
      </c>
      <c r="BT198" s="4" t="str">
        <f t="shared" si="91"/>
        <v>OK</v>
      </c>
      <c r="BU198" s="56">
        <f t="shared" si="92"/>
        <v>64.218884678218359</v>
      </c>
      <c r="BV198" s="54">
        <f t="shared" si="93"/>
        <v>0.12909667880505776</v>
      </c>
      <c r="BW198" s="4" t="str">
        <f t="shared" si="94"/>
        <v>OK</v>
      </c>
      <c r="BX198" s="54">
        <f t="shared" si="95"/>
        <v>2.1379914208246267E-2</v>
      </c>
      <c r="BY198" s="4" t="str">
        <f t="shared" si="96"/>
        <v>OK</v>
      </c>
      <c r="DJ198" s="7"/>
      <c r="DK198" s="7"/>
      <c r="DL198" s="7"/>
      <c r="DM198" s="7"/>
      <c r="DN198" s="7"/>
      <c r="DO198" s="83"/>
      <c r="DP198" s="7"/>
      <c r="DQ198" s="7"/>
      <c r="DR198" s="7"/>
      <c r="DS198" s="7"/>
      <c r="EA198" s="56"/>
      <c r="EB198" s="56"/>
      <c r="EC198" s="4"/>
      <c r="ED198" s="44"/>
      <c r="EE198" s="4"/>
      <c r="EF198" s="5"/>
      <c r="EG198" s="44"/>
      <c r="EH198" s="4"/>
      <c r="EI198" s="53"/>
      <c r="EJ198" s="53"/>
      <c r="EL198" s="54"/>
      <c r="EM198" s="55"/>
      <c r="EN198" s="56"/>
      <c r="EO198" s="44"/>
      <c r="EP198" s="4"/>
      <c r="EQ198" s="56"/>
      <c r="ER198" s="56"/>
      <c r="ET198" s="4"/>
      <c r="EU198" s="56"/>
      <c r="EW198" s="4"/>
      <c r="EY198" s="4"/>
    </row>
    <row r="199" spans="27:155">
      <c r="AA199" s="29" t="s">
        <v>197</v>
      </c>
      <c r="AB199" s="29" t="s">
        <v>326</v>
      </c>
      <c r="AC199" s="29" t="s">
        <v>320</v>
      </c>
      <c r="AD199" s="30">
        <v>0</v>
      </c>
      <c r="AE199" s="24">
        <v>682</v>
      </c>
      <c r="AF199" s="24">
        <v>350</v>
      </c>
      <c r="AG199" s="24">
        <v>12</v>
      </c>
      <c r="AH199" s="24">
        <v>16</v>
      </c>
      <c r="AI199" s="24">
        <v>650</v>
      </c>
      <c r="AJ199" s="7">
        <f t="shared" si="68"/>
        <v>712</v>
      </c>
      <c r="AK199" s="7">
        <f t="shared" si="69"/>
        <v>350</v>
      </c>
      <c r="AL199" s="7">
        <f t="shared" si="70"/>
        <v>22</v>
      </c>
      <c r="AM199" s="7">
        <f t="shared" si="71"/>
        <v>6</v>
      </c>
      <c r="AN199" s="7">
        <f t="shared" si="72"/>
        <v>24</v>
      </c>
      <c r="AO199" s="83" t="str" cm="1">
        <f t="array" ref="AO199">_xll.Dce_Name_SectI(AE199,AE199,AF199,AG199,AH199,"x","-",$V$14)</f>
        <v>682x350x12x16</v>
      </c>
      <c r="AP199" s="7" t="str">
        <f t="shared" si="73"/>
        <v>712x350x22-6M24</v>
      </c>
      <c r="AQ199" s="7"/>
      <c r="AR199" s="7"/>
      <c r="AS199" s="7"/>
      <c r="AT199" s="29" t="s">
        <v>310</v>
      </c>
      <c r="AU199" s="60">
        <v>117.3250946750297</v>
      </c>
      <c r="AV199" s="60">
        <v>29.079320287125629</v>
      </c>
      <c r="AW199" s="25">
        <v>2.171719479991896E-3</v>
      </c>
      <c r="AX199" s="25">
        <v>0</v>
      </c>
      <c r="AY199" s="25">
        <v>0</v>
      </c>
      <c r="AZ199" s="25">
        <v>0</v>
      </c>
      <c r="BA199" s="56">
        <f t="shared" si="74"/>
        <v>19.554182445838283</v>
      </c>
      <c r="BB199" s="56">
        <f t="shared" si="75"/>
        <v>85.549548200542489</v>
      </c>
      <c r="BC199" s="4">
        <f>HLOOKUP(AN199,Data!$BW$28:$CF$31,4,FALSE)</f>
        <v>353</v>
      </c>
      <c r="BD199" s="44">
        <f t="shared" si="76"/>
        <v>0.24234999490238665</v>
      </c>
      <c r="BE199" s="4" t="str">
        <f t="shared" si="77"/>
        <v>OK</v>
      </c>
      <c r="BF199" s="5">
        <f t="shared" si="78"/>
        <v>3613.4</v>
      </c>
      <c r="BG199" s="44">
        <f t="shared" si="79"/>
        <v>0</v>
      </c>
      <c r="BH199" s="4" t="str">
        <f t="shared" si="80"/>
        <v>OK</v>
      </c>
      <c r="BI199" s="53" t="str">
        <f t="shared" si="81"/>
        <v>Y</v>
      </c>
      <c r="BJ199" s="53">
        <f t="shared" si="82"/>
        <v>215</v>
      </c>
      <c r="BK199" s="38">
        <f t="shared" si="83"/>
        <v>169</v>
      </c>
      <c r="BL199" s="54">
        <f>noisuy1chieu(BK199/BJ199,Data!$BW$39:$CG$39,Data!$BW$40:$CG$40)</f>
        <v>9.5744185149669647E-2</v>
      </c>
      <c r="BM199" s="55">
        <f t="shared" si="84"/>
        <v>0</v>
      </c>
      <c r="BN199" s="56">
        <f t="shared" si="85"/>
        <v>0</v>
      </c>
      <c r="BO199" s="44">
        <f t="shared" si="86"/>
        <v>0</v>
      </c>
      <c r="BP199" s="4" t="str">
        <f t="shared" si="87"/>
        <v>OK</v>
      </c>
      <c r="BQ199" s="56">
        <f t="shared" si="88"/>
        <v>304.99199999999996</v>
      </c>
      <c r="BR199" s="56">
        <f t="shared" si="89"/>
        <v>117.3250946750297</v>
      </c>
      <c r="BS199" s="23">
        <f t="shared" si="90"/>
        <v>0.38468253159109</v>
      </c>
      <c r="BT199" s="4" t="str">
        <f t="shared" si="91"/>
        <v>OK</v>
      </c>
      <c r="BU199" s="56">
        <f t="shared" si="92"/>
        <v>58.662547337514852</v>
      </c>
      <c r="BV199" s="54">
        <f t="shared" si="93"/>
        <v>0.11792699405267457</v>
      </c>
      <c r="BW199" s="4" t="str">
        <f t="shared" si="94"/>
        <v>OK</v>
      </c>
      <c r="BX199" s="54">
        <f t="shared" si="95"/>
        <v>3.0050554282635242E-2</v>
      </c>
      <c r="BY199" s="4" t="str">
        <f t="shared" si="96"/>
        <v>OK</v>
      </c>
      <c r="DJ199" s="7"/>
      <c r="DK199" s="7"/>
      <c r="DL199" s="7"/>
      <c r="DM199" s="7"/>
      <c r="DN199" s="7"/>
      <c r="DO199" s="83"/>
      <c r="DP199" s="7"/>
      <c r="DQ199" s="7"/>
      <c r="DR199" s="7"/>
      <c r="DS199" s="7"/>
      <c r="EA199" s="56"/>
      <c r="EB199" s="56"/>
      <c r="EC199" s="4"/>
      <c r="ED199" s="44"/>
      <c r="EE199" s="4"/>
      <c r="EF199" s="5"/>
      <c r="EG199" s="44"/>
      <c r="EH199" s="4"/>
      <c r="EI199" s="53"/>
      <c r="EJ199" s="53"/>
      <c r="EL199" s="54"/>
      <c r="EM199" s="55"/>
      <c r="EN199" s="56"/>
      <c r="EO199" s="44"/>
      <c r="EP199" s="4"/>
      <c r="EQ199" s="56"/>
      <c r="ER199" s="56"/>
      <c r="ET199" s="4"/>
      <c r="EU199" s="56"/>
      <c r="EW199" s="4"/>
      <c r="EY199" s="4"/>
    </row>
    <row r="200" spans="27:155">
      <c r="AA200" s="29" t="s">
        <v>197</v>
      </c>
      <c r="AB200" s="29" t="s">
        <v>326</v>
      </c>
      <c r="AC200" s="29" t="s">
        <v>320</v>
      </c>
      <c r="AD200" s="30">
        <v>0</v>
      </c>
      <c r="AE200" s="24">
        <v>682</v>
      </c>
      <c r="AF200" s="24">
        <v>350</v>
      </c>
      <c r="AG200" s="24">
        <v>12</v>
      </c>
      <c r="AH200" s="24">
        <v>16</v>
      </c>
      <c r="AI200" s="24">
        <v>650</v>
      </c>
      <c r="AJ200" s="7">
        <f t="shared" si="68"/>
        <v>712</v>
      </c>
      <c r="AK200" s="7">
        <f t="shared" si="69"/>
        <v>350</v>
      </c>
      <c r="AL200" s="7">
        <f t="shared" si="70"/>
        <v>22</v>
      </c>
      <c r="AM200" s="7">
        <f t="shared" si="71"/>
        <v>6</v>
      </c>
      <c r="AN200" s="7">
        <f t="shared" si="72"/>
        <v>24</v>
      </c>
      <c r="AO200" s="83" t="str" cm="1">
        <f t="array" ref="AO200">_xll.Dce_Name_SectI(AE200,AE200,AF200,AG200,AH200,"x","-",$V$14)</f>
        <v>682x350x12x16</v>
      </c>
      <c r="AP200" s="7" t="str">
        <f t="shared" si="73"/>
        <v>712x350x22-6M24</v>
      </c>
      <c r="AQ200" s="7"/>
      <c r="AR200" s="7"/>
      <c r="AS200" s="7"/>
      <c r="AT200" s="29" t="s">
        <v>311</v>
      </c>
      <c r="AU200" s="60">
        <v>47.994584505902125</v>
      </c>
      <c r="AV200" s="60">
        <v>18.331277295191214</v>
      </c>
      <c r="AW200" s="25">
        <v>5.5970885478501486E-2</v>
      </c>
      <c r="AX200" s="25">
        <v>0</v>
      </c>
      <c r="AY200" s="25">
        <v>0</v>
      </c>
      <c r="AZ200" s="25">
        <v>0</v>
      </c>
      <c r="BA200" s="56">
        <f t="shared" si="74"/>
        <v>7.9990974176503542</v>
      </c>
      <c r="BB200" s="56">
        <f t="shared" si="75"/>
        <v>34.996051202220301</v>
      </c>
      <c r="BC200" s="4">
        <f>HLOOKUP(AN200,Data!$BW$28:$CF$31,4,FALSE)</f>
        <v>353</v>
      </c>
      <c r="BD200" s="44">
        <f t="shared" si="76"/>
        <v>9.9138955247083008E-2</v>
      </c>
      <c r="BE200" s="4" t="str">
        <f t="shared" si="77"/>
        <v>OK</v>
      </c>
      <c r="BF200" s="5">
        <f t="shared" si="78"/>
        <v>3613.4</v>
      </c>
      <c r="BG200" s="44">
        <f t="shared" si="79"/>
        <v>0</v>
      </c>
      <c r="BH200" s="4" t="str">
        <f t="shared" si="80"/>
        <v>OK</v>
      </c>
      <c r="BI200" s="53" t="str">
        <f t="shared" si="81"/>
        <v>Y</v>
      </c>
      <c r="BJ200" s="53">
        <f t="shared" si="82"/>
        <v>215</v>
      </c>
      <c r="BK200" s="38">
        <f t="shared" si="83"/>
        <v>169</v>
      </c>
      <c r="BL200" s="54">
        <f>noisuy1chieu(BK200/BJ200,Data!$BW$39:$CG$39,Data!$BW$40:$CG$40)</f>
        <v>9.5744185149669647E-2</v>
      </c>
      <c r="BM200" s="55">
        <f t="shared" si="84"/>
        <v>0</v>
      </c>
      <c r="BN200" s="56">
        <f t="shared" si="85"/>
        <v>0</v>
      </c>
      <c r="BO200" s="44">
        <f t="shared" si="86"/>
        <v>0</v>
      </c>
      <c r="BP200" s="4" t="str">
        <f t="shared" si="87"/>
        <v>OK</v>
      </c>
      <c r="BQ200" s="56">
        <f t="shared" si="88"/>
        <v>304.99199999999996</v>
      </c>
      <c r="BR200" s="56">
        <f t="shared" si="89"/>
        <v>47.994584505902125</v>
      </c>
      <c r="BS200" s="23">
        <f t="shared" si="90"/>
        <v>0.1573634210271159</v>
      </c>
      <c r="BT200" s="4" t="str">
        <f t="shared" si="91"/>
        <v>OK</v>
      </c>
      <c r="BU200" s="56">
        <f t="shared" si="92"/>
        <v>23.997292252951063</v>
      </c>
      <c r="BV200" s="54">
        <f t="shared" si="93"/>
        <v>4.8240805577570045E-2</v>
      </c>
      <c r="BW200" s="4" t="str">
        <f t="shared" si="94"/>
        <v>OK</v>
      </c>
      <c r="BX200" s="54">
        <f t="shared" si="95"/>
        <v>1.8943620559419498E-2</v>
      </c>
      <c r="BY200" s="4" t="str">
        <f t="shared" si="96"/>
        <v>OK</v>
      </c>
      <c r="DJ200" s="7"/>
      <c r="DK200" s="7"/>
      <c r="DL200" s="7"/>
      <c r="DM200" s="7"/>
      <c r="DN200" s="7"/>
      <c r="DO200" s="83"/>
      <c r="DP200" s="7"/>
      <c r="DQ200" s="7"/>
      <c r="DR200" s="7"/>
      <c r="DS200" s="7"/>
      <c r="EA200" s="56"/>
      <c r="EB200" s="56"/>
      <c r="EC200" s="4"/>
      <c r="ED200" s="44"/>
      <c r="EE200" s="4"/>
      <c r="EF200" s="5"/>
      <c r="EG200" s="44"/>
      <c r="EH200" s="4"/>
      <c r="EI200" s="53"/>
      <c r="EJ200" s="53"/>
      <c r="EL200" s="54"/>
      <c r="EM200" s="55"/>
      <c r="EN200" s="56"/>
      <c r="EO200" s="44"/>
      <c r="EP200" s="4"/>
      <c r="EQ200" s="56"/>
      <c r="ER200" s="56"/>
      <c r="ET200" s="4"/>
      <c r="EU200" s="56"/>
      <c r="EW200" s="4"/>
      <c r="EY200" s="4"/>
    </row>
    <row r="201" spans="27:155">
      <c r="AA201" s="29" t="s">
        <v>197</v>
      </c>
      <c r="AB201" s="29" t="s">
        <v>326</v>
      </c>
      <c r="AC201" s="29" t="s">
        <v>320</v>
      </c>
      <c r="AD201" s="30">
        <v>0</v>
      </c>
      <c r="AE201" s="24">
        <v>682</v>
      </c>
      <c r="AF201" s="24">
        <v>350</v>
      </c>
      <c r="AG201" s="24">
        <v>12</v>
      </c>
      <c r="AH201" s="24">
        <v>16</v>
      </c>
      <c r="AI201" s="24">
        <v>650</v>
      </c>
      <c r="AJ201" s="7">
        <f t="shared" si="68"/>
        <v>712</v>
      </c>
      <c r="AK201" s="7">
        <f t="shared" si="69"/>
        <v>350</v>
      </c>
      <c r="AL201" s="7">
        <f t="shared" si="70"/>
        <v>22</v>
      </c>
      <c r="AM201" s="7">
        <f t="shared" si="71"/>
        <v>6</v>
      </c>
      <c r="AN201" s="7">
        <f t="shared" si="72"/>
        <v>24</v>
      </c>
      <c r="AO201" s="83" t="str" cm="1">
        <f t="array" ref="AO201">_xll.Dce_Name_SectI(AE201,AE201,AF201,AG201,AH201,"x","-",$V$14)</f>
        <v>682x350x12x16</v>
      </c>
      <c r="AP201" s="7" t="str">
        <f t="shared" si="73"/>
        <v>712x350x22-6M24</v>
      </c>
      <c r="AQ201" s="7"/>
      <c r="AR201" s="7"/>
      <c r="AS201" s="7"/>
      <c r="AT201" s="29" t="s">
        <v>312</v>
      </c>
      <c r="AU201" s="60">
        <v>58.266068192929531</v>
      </c>
      <c r="AV201" s="60">
        <v>58.01586251852838</v>
      </c>
      <c r="AW201" s="25">
        <v>1.3202101448208754E-2</v>
      </c>
      <c r="AX201" s="25">
        <v>0</v>
      </c>
      <c r="AY201" s="25">
        <v>0</v>
      </c>
      <c r="AZ201" s="25">
        <v>0</v>
      </c>
      <c r="BA201" s="56">
        <f t="shared" si="74"/>
        <v>9.7110113654882557</v>
      </c>
      <c r="BB201" s="56">
        <f t="shared" si="75"/>
        <v>42.485674724011119</v>
      </c>
      <c r="BC201" s="4">
        <f>HLOOKUP(AN201,Data!$BW$28:$CF$31,4,FALSE)</f>
        <v>353</v>
      </c>
      <c r="BD201" s="44">
        <f t="shared" si="76"/>
        <v>0.12035601904819014</v>
      </c>
      <c r="BE201" s="4" t="str">
        <f t="shared" si="77"/>
        <v>OK</v>
      </c>
      <c r="BF201" s="5">
        <f t="shared" si="78"/>
        <v>3613.4</v>
      </c>
      <c r="BG201" s="44">
        <f t="shared" si="79"/>
        <v>0</v>
      </c>
      <c r="BH201" s="4" t="str">
        <f t="shared" si="80"/>
        <v>OK</v>
      </c>
      <c r="BI201" s="53" t="str">
        <f t="shared" si="81"/>
        <v>Y</v>
      </c>
      <c r="BJ201" s="53">
        <f t="shared" si="82"/>
        <v>215</v>
      </c>
      <c r="BK201" s="38">
        <f t="shared" si="83"/>
        <v>169</v>
      </c>
      <c r="BL201" s="54">
        <f>noisuy1chieu(BK201/BJ201,Data!$BW$39:$CG$39,Data!$BW$40:$CG$40)</f>
        <v>9.5744185149669647E-2</v>
      </c>
      <c r="BM201" s="55">
        <f t="shared" si="84"/>
        <v>0</v>
      </c>
      <c r="BN201" s="56">
        <f t="shared" si="85"/>
        <v>0</v>
      </c>
      <c r="BO201" s="44">
        <f t="shared" si="86"/>
        <v>0</v>
      </c>
      <c r="BP201" s="4" t="str">
        <f t="shared" si="87"/>
        <v>OK</v>
      </c>
      <c r="BQ201" s="56">
        <f t="shared" si="88"/>
        <v>304.99199999999996</v>
      </c>
      <c r="BR201" s="56">
        <f t="shared" si="89"/>
        <v>58.266068192929531</v>
      </c>
      <c r="BS201" s="23">
        <f t="shared" si="90"/>
        <v>0.19104130007649228</v>
      </c>
      <c r="BT201" s="4" t="str">
        <f t="shared" si="91"/>
        <v>OK</v>
      </c>
      <c r="BU201" s="56">
        <f t="shared" si="92"/>
        <v>29.133034096464765</v>
      </c>
      <c r="BV201" s="54">
        <f t="shared" si="93"/>
        <v>5.856498387060511E-2</v>
      </c>
      <c r="BW201" s="4" t="str">
        <f t="shared" si="94"/>
        <v>OK</v>
      </c>
      <c r="BX201" s="54">
        <f t="shared" si="95"/>
        <v>5.9953563182730665E-2</v>
      </c>
      <c r="BY201" s="4" t="str">
        <f t="shared" si="96"/>
        <v>OK</v>
      </c>
      <c r="DJ201" s="7"/>
      <c r="DK201" s="7"/>
      <c r="DL201" s="7"/>
      <c r="DM201" s="7"/>
      <c r="DN201" s="7"/>
      <c r="DO201" s="83"/>
      <c r="DP201" s="7"/>
      <c r="DQ201" s="7"/>
      <c r="DR201" s="7"/>
      <c r="DS201" s="7"/>
      <c r="EA201" s="56"/>
      <c r="EB201" s="56"/>
      <c r="EC201" s="4"/>
      <c r="ED201" s="44"/>
      <c r="EE201" s="4"/>
      <c r="EF201" s="5"/>
      <c r="EG201" s="44"/>
      <c r="EH201" s="4"/>
      <c r="EI201" s="53"/>
      <c r="EJ201" s="53"/>
      <c r="EL201" s="54"/>
      <c r="EM201" s="55"/>
      <c r="EN201" s="56"/>
      <c r="EO201" s="44"/>
      <c r="EP201" s="4"/>
      <c r="EQ201" s="56"/>
      <c r="ER201" s="56"/>
      <c r="ET201" s="4"/>
      <c r="EU201" s="56"/>
      <c r="EW201" s="4"/>
      <c r="EY201" s="4"/>
    </row>
    <row r="202" spans="27:155">
      <c r="AA202" s="29" t="s">
        <v>197</v>
      </c>
      <c r="AB202" s="29" t="s">
        <v>326</v>
      </c>
      <c r="AC202" s="29" t="s">
        <v>320</v>
      </c>
      <c r="AD202" s="30">
        <v>0</v>
      </c>
      <c r="AE202" s="24">
        <v>682</v>
      </c>
      <c r="AF202" s="24">
        <v>350</v>
      </c>
      <c r="AG202" s="24">
        <v>12</v>
      </c>
      <c r="AH202" s="24">
        <v>16</v>
      </c>
      <c r="AI202" s="24">
        <v>650</v>
      </c>
      <c r="AJ202" s="7">
        <f t="shared" si="68"/>
        <v>712</v>
      </c>
      <c r="AK202" s="7">
        <f t="shared" si="69"/>
        <v>350</v>
      </c>
      <c r="AL202" s="7">
        <f t="shared" si="70"/>
        <v>22</v>
      </c>
      <c r="AM202" s="7">
        <f t="shared" si="71"/>
        <v>6</v>
      </c>
      <c r="AN202" s="7">
        <f t="shared" si="72"/>
        <v>24</v>
      </c>
      <c r="AO202" s="83" t="str" cm="1">
        <f t="array" ref="AO202">_xll.Dce_Name_SectI(AE202,AE202,AF202,AG202,AH202,"x","-",$V$14)</f>
        <v>682x350x12x16</v>
      </c>
      <c r="AP202" s="7" t="str">
        <f t="shared" si="73"/>
        <v>712x350x22-6M24</v>
      </c>
      <c r="AQ202" s="7"/>
      <c r="AR202" s="7"/>
      <c r="AS202" s="7"/>
      <c r="AT202" s="29" t="s">
        <v>313</v>
      </c>
      <c r="AU202" s="60">
        <v>-8.3126227064789191</v>
      </c>
      <c r="AV202" s="60">
        <v>69.079045246829054</v>
      </c>
      <c r="AW202" s="25">
        <v>9.133656004851172E-3</v>
      </c>
      <c r="AX202" s="25">
        <v>0</v>
      </c>
      <c r="AY202" s="25">
        <v>0</v>
      </c>
      <c r="AZ202" s="25">
        <v>0</v>
      </c>
      <c r="BA202" s="56">
        <f t="shared" si="74"/>
        <v>0</v>
      </c>
      <c r="BB202" s="56">
        <f t="shared" si="75"/>
        <v>0</v>
      </c>
      <c r="BC202" s="4">
        <f>HLOOKUP(AN202,Data!$BW$28:$CF$31,4,FALSE)</f>
        <v>353</v>
      </c>
      <c r="BD202" s="44">
        <f t="shared" si="76"/>
        <v>0</v>
      </c>
      <c r="BE202" s="4" t="str">
        <f t="shared" si="77"/>
        <v>OK</v>
      </c>
      <c r="BF202" s="5">
        <f t="shared" si="78"/>
        <v>3613.4</v>
      </c>
      <c r="BG202" s="44">
        <f t="shared" si="79"/>
        <v>2.3004988948023795E-3</v>
      </c>
      <c r="BH202" s="4" t="str">
        <f t="shared" si="80"/>
        <v>OK</v>
      </c>
      <c r="BI202" s="53" t="str">
        <f t="shared" si="81"/>
        <v>Y</v>
      </c>
      <c r="BJ202" s="53">
        <f t="shared" si="82"/>
        <v>215</v>
      </c>
      <c r="BK202" s="38">
        <f t="shared" si="83"/>
        <v>169</v>
      </c>
      <c r="BL202" s="54">
        <f>noisuy1chieu(BK202/BJ202,Data!$BW$39:$CG$39,Data!$BW$40:$CG$40)</f>
        <v>9.5744185149669647E-2</v>
      </c>
      <c r="BM202" s="55">
        <f t="shared" si="84"/>
        <v>1.4763161081121317E-4</v>
      </c>
      <c r="BN202" s="56">
        <f t="shared" si="85"/>
        <v>1.5341275757672455</v>
      </c>
      <c r="BO202" s="44">
        <f t="shared" si="86"/>
        <v>6.9733071625783891E-2</v>
      </c>
      <c r="BP202" s="4" t="str">
        <f t="shared" si="87"/>
        <v>OK</v>
      </c>
      <c r="BQ202" s="56">
        <f t="shared" si="88"/>
        <v>304.99199999999996</v>
      </c>
      <c r="BR202" s="56">
        <f t="shared" si="89"/>
        <v>69.079045850656669</v>
      </c>
      <c r="BS202" s="23">
        <f t="shared" si="90"/>
        <v>0.22649461576256649</v>
      </c>
      <c r="BT202" s="4" t="str">
        <f t="shared" si="91"/>
        <v>OK</v>
      </c>
      <c r="BU202" s="56">
        <f t="shared" si="92"/>
        <v>4.1563113532394595</v>
      </c>
      <c r="BV202" s="54">
        <f t="shared" si="93"/>
        <v>8.3552679943219403E-3</v>
      </c>
      <c r="BW202" s="4" t="str">
        <f t="shared" si="94"/>
        <v>OK</v>
      </c>
      <c r="BX202" s="54">
        <f t="shared" si="95"/>
        <v>7.1386249432308896E-2</v>
      </c>
      <c r="BY202" s="4" t="str">
        <f t="shared" si="96"/>
        <v>OK</v>
      </c>
      <c r="DJ202" s="7"/>
      <c r="DK202" s="7"/>
      <c r="DL202" s="7"/>
      <c r="DM202" s="7"/>
      <c r="DN202" s="7"/>
      <c r="DO202" s="83"/>
      <c r="DP202" s="7"/>
      <c r="DQ202" s="7"/>
      <c r="DR202" s="7"/>
      <c r="DS202" s="7"/>
      <c r="EA202" s="56"/>
      <c r="EB202" s="56"/>
      <c r="EC202" s="4"/>
      <c r="ED202" s="44"/>
      <c r="EE202" s="4"/>
      <c r="EF202" s="5"/>
      <c r="EG202" s="44"/>
      <c r="EH202" s="4"/>
      <c r="EI202" s="53"/>
      <c r="EJ202" s="53"/>
      <c r="EL202" s="54"/>
      <c r="EM202" s="55"/>
      <c r="EN202" s="56"/>
      <c r="EO202" s="44"/>
      <c r="EP202" s="4"/>
      <c r="EQ202" s="56"/>
      <c r="ER202" s="56"/>
      <c r="ET202" s="4"/>
      <c r="EU202" s="56"/>
      <c r="EW202" s="4"/>
      <c r="EY202" s="4"/>
    </row>
    <row r="203" spans="27:155">
      <c r="AA203" s="29" t="s">
        <v>197</v>
      </c>
      <c r="AB203" s="29" t="s">
        <v>326</v>
      </c>
      <c r="AC203" s="29" t="s">
        <v>320</v>
      </c>
      <c r="AD203" s="30">
        <v>0</v>
      </c>
      <c r="AE203" s="24">
        <v>682</v>
      </c>
      <c r="AF203" s="24">
        <v>350</v>
      </c>
      <c r="AG203" s="24">
        <v>12</v>
      </c>
      <c r="AH203" s="24">
        <v>16</v>
      </c>
      <c r="AI203" s="24">
        <v>650</v>
      </c>
      <c r="AJ203" s="7">
        <f t="shared" si="68"/>
        <v>712</v>
      </c>
      <c r="AK203" s="7">
        <f t="shared" si="69"/>
        <v>350</v>
      </c>
      <c r="AL203" s="7">
        <f t="shared" si="70"/>
        <v>22</v>
      </c>
      <c r="AM203" s="7">
        <f t="shared" si="71"/>
        <v>6</v>
      </c>
      <c r="AN203" s="7">
        <f t="shared" si="72"/>
        <v>24</v>
      </c>
      <c r="AO203" s="83" t="str" cm="1">
        <f t="array" ref="AO203">_xll.Dce_Name_SectI(AE203,AE203,AF203,AG203,AH203,"x","-",$V$14)</f>
        <v>682x350x12x16</v>
      </c>
      <c r="AP203" s="7" t="str">
        <f t="shared" si="73"/>
        <v>712x350x22-6M24</v>
      </c>
      <c r="AQ203" s="7"/>
      <c r="AR203" s="7"/>
      <c r="AS203" s="7"/>
      <c r="AT203" s="29" t="s">
        <v>314</v>
      </c>
      <c r="AU203" s="60">
        <v>29.575865138859054</v>
      </c>
      <c r="AV203" s="60">
        <v>18.027528430973227</v>
      </c>
      <c r="AW203" s="25">
        <v>6.9228604712703139E-3</v>
      </c>
      <c r="AX203" s="25">
        <v>0</v>
      </c>
      <c r="AY203" s="25">
        <v>0</v>
      </c>
      <c r="AZ203" s="25">
        <v>0</v>
      </c>
      <c r="BA203" s="56">
        <f t="shared" si="74"/>
        <v>4.9293108564765094</v>
      </c>
      <c r="BB203" s="56">
        <f t="shared" si="75"/>
        <v>21.565734997084729</v>
      </c>
      <c r="BC203" s="4">
        <f>HLOOKUP(AN203,Data!$BW$28:$CF$31,4,FALSE)</f>
        <v>353</v>
      </c>
      <c r="BD203" s="44">
        <f t="shared" si="76"/>
        <v>6.1092733702789601E-2</v>
      </c>
      <c r="BE203" s="4" t="str">
        <f t="shared" si="77"/>
        <v>OK</v>
      </c>
      <c r="BF203" s="5">
        <f t="shared" si="78"/>
        <v>3613.4</v>
      </c>
      <c r="BG203" s="44">
        <f t="shared" si="79"/>
        <v>0</v>
      </c>
      <c r="BH203" s="4" t="str">
        <f t="shared" si="80"/>
        <v>OK</v>
      </c>
      <c r="BI203" s="53" t="str">
        <f t="shared" si="81"/>
        <v>Y</v>
      </c>
      <c r="BJ203" s="53">
        <f t="shared" si="82"/>
        <v>215</v>
      </c>
      <c r="BK203" s="38">
        <f t="shared" si="83"/>
        <v>169</v>
      </c>
      <c r="BL203" s="54">
        <f>noisuy1chieu(BK203/BJ203,Data!$BW$39:$CG$39,Data!$BW$40:$CG$40)</f>
        <v>9.5744185149669647E-2</v>
      </c>
      <c r="BM203" s="55">
        <f t="shared" si="84"/>
        <v>0</v>
      </c>
      <c r="BN203" s="56">
        <f t="shared" si="85"/>
        <v>0</v>
      </c>
      <c r="BO203" s="44">
        <f t="shared" si="86"/>
        <v>0</v>
      </c>
      <c r="BP203" s="4" t="str">
        <f t="shared" si="87"/>
        <v>OK</v>
      </c>
      <c r="BQ203" s="56">
        <f t="shared" si="88"/>
        <v>304.99199999999996</v>
      </c>
      <c r="BR203" s="56">
        <f t="shared" si="89"/>
        <v>29.575865138859054</v>
      </c>
      <c r="BS203" s="23">
        <f t="shared" si="90"/>
        <v>9.6972593179031119E-2</v>
      </c>
      <c r="BT203" s="4" t="str">
        <f t="shared" si="91"/>
        <v>OK</v>
      </c>
      <c r="BU203" s="56">
        <f t="shared" si="92"/>
        <v>14.787932569429527</v>
      </c>
      <c r="BV203" s="54">
        <f t="shared" si="93"/>
        <v>2.97275947826296E-2</v>
      </c>
      <c r="BW203" s="4" t="str">
        <f t="shared" si="94"/>
        <v>OK</v>
      </c>
      <c r="BX203" s="54">
        <f t="shared" si="95"/>
        <v>1.8629639715833732E-2</v>
      </c>
      <c r="BY203" s="4" t="str">
        <f t="shared" si="96"/>
        <v>OK</v>
      </c>
      <c r="DJ203" s="7"/>
      <c r="DK203" s="7"/>
      <c r="DL203" s="7"/>
      <c r="DM203" s="7"/>
      <c r="DN203" s="7"/>
      <c r="DO203" s="83"/>
      <c r="DP203" s="7"/>
      <c r="DQ203" s="7"/>
      <c r="DR203" s="7"/>
      <c r="DS203" s="7"/>
      <c r="EA203" s="56"/>
      <c r="EB203" s="56"/>
      <c r="EC203" s="4"/>
      <c r="ED203" s="44"/>
      <c r="EE203" s="4"/>
      <c r="EF203" s="5"/>
      <c r="EG203" s="44"/>
      <c r="EH203" s="4"/>
      <c r="EI203" s="53"/>
      <c r="EJ203" s="53"/>
      <c r="EL203" s="54"/>
      <c r="EM203" s="55"/>
      <c r="EN203" s="56"/>
      <c r="EO203" s="44"/>
      <c r="EP203" s="4"/>
      <c r="EQ203" s="56"/>
      <c r="ER203" s="56"/>
      <c r="ET203" s="4"/>
      <c r="EU203" s="56"/>
      <c r="EW203" s="4"/>
      <c r="EY203" s="4"/>
    </row>
    <row r="204" spans="27:155">
      <c r="AA204" s="29" t="s">
        <v>197</v>
      </c>
      <c r="AB204" s="29" t="s">
        <v>326</v>
      </c>
      <c r="AC204" s="29" t="s">
        <v>320</v>
      </c>
      <c r="AD204" s="30">
        <v>0</v>
      </c>
      <c r="AE204" s="24">
        <v>682</v>
      </c>
      <c r="AF204" s="24">
        <v>350</v>
      </c>
      <c r="AG204" s="24">
        <v>12</v>
      </c>
      <c r="AH204" s="24">
        <v>16</v>
      </c>
      <c r="AI204" s="24">
        <v>650</v>
      </c>
      <c r="AJ204" s="7">
        <f t="shared" si="68"/>
        <v>712</v>
      </c>
      <c r="AK204" s="7">
        <f t="shared" si="69"/>
        <v>350</v>
      </c>
      <c r="AL204" s="7">
        <f t="shared" si="70"/>
        <v>22</v>
      </c>
      <c r="AM204" s="7">
        <f t="shared" si="71"/>
        <v>6</v>
      </c>
      <c r="AN204" s="7">
        <f t="shared" si="72"/>
        <v>24</v>
      </c>
      <c r="AO204" s="83" t="str" cm="1">
        <f t="array" ref="AO204">_xll.Dce_Name_SectI(AE204,AE204,AF204,AG204,AH204,"x","-",$V$14)</f>
        <v>682x350x12x16</v>
      </c>
      <c r="AP204" s="7" t="str">
        <f t="shared" si="73"/>
        <v>712x350x22-6M24</v>
      </c>
      <c r="AQ204" s="7"/>
      <c r="AR204" s="7"/>
      <c r="AS204" s="7"/>
      <c r="AT204" s="29" t="s">
        <v>315</v>
      </c>
      <c r="AU204" s="60">
        <v>-37.079383341090967</v>
      </c>
      <c r="AV204" s="60">
        <v>7.0068862753076351</v>
      </c>
      <c r="AW204" s="25">
        <v>2.7519751728976513E-3</v>
      </c>
      <c r="AX204" s="25">
        <v>0</v>
      </c>
      <c r="AY204" s="25">
        <v>0</v>
      </c>
      <c r="AZ204" s="25">
        <v>0</v>
      </c>
      <c r="BA204" s="56">
        <f t="shared" si="74"/>
        <v>0</v>
      </c>
      <c r="BB204" s="56">
        <f t="shared" si="75"/>
        <v>0</v>
      </c>
      <c r="BC204" s="4">
        <f>HLOOKUP(AN204,Data!$BW$28:$CF$31,4,FALSE)</f>
        <v>353</v>
      </c>
      <c r="BD204" s="44">
        <f t="shared" si="76"/>
        <v>0</v>
      </c>
      <c r="BE204" s="4" t="str">
        <f t="shared" si="77"/>
        <v>OK</v>
      </c>
      <c r="BF204" s="5">
        <f t="shared" si="78"/>
        <v>3613.4</v>
      </c>
      <c r="BG204" s="44">
        <f t="shared" si="79"/>
        <v>1.026163262885121E-2</v>
      </c>
      <c r="BH204" s="4" t="str">
        <f t="shared" si="80"/>
        <v>OK</v>
      </c>
      <c r="BI204" s="53" t="str">
        <f t="shared" si="81"/>
        <v>Y</v>
      </c>
      <c r="BJ204" s="53">
        <f t="shared" si="82"/>
        <v>215</v>
      </c>
      <c r="BK204" s="38">
        <f t="shared" si="83"/>
        <v>169</v>
      </c>
      <c r="BL204" s="54">
        <f>noisuy1chieu(BK204/BJ204,Data!$BW$39:$CG$39,Data!$BW$40:$CG$40)</f>
        <v>9.5744185149669647E-2</v>
      </c>
      <c r="BM204" s="55">
        <f t="shared" si="84"/>
        <v>6.5852731247686459E-4</v>
      </c>
      <c r="BN204" s="56">
        <f t="shared" si="85"/>
        <v>3.2401020822274047</v>
      </c>
      <c r="BO204" s="44">
        <f t="shared" si="86"/>
        <v>0.14727736737397293</v>
      </c>
      <c r="BP204" s="4" t="str">
        <f t="shared" si="87"/>
        <v>OK</v>
      </c>
      <c r="BQ204" s="56">
        <f t="shared" si="88"/>
        <v>304.99199999999996</v>
      </c>
      <c r="BR204" s="56">
        <f t="shared" si="89"/>
        <v>7.0068868157307822</v>
      </c>
      <c r="BS204" s="23">
        <f t="shared" si="90"/>
        <v>2.2974001992612209E-2</v>
      </c>
      <c r="BT204" s="4" t="str">
        <f t="shared" si="91"/>
        <v>OK</v>
      </c>
      <c r="BU204" s="56">
        <f t="shared" si="92"/>
        <v>18.539691670545484</v>
      </c>
      <c r="BV204" s="54">
        <f t="shared" si="93"/>
        <v>3.7269607417349117E-2</v>
      </c>
      <c r="BW204" s="4" t="str">
        <f t="shared" si="94"/>
        <v>OK</v>
      </c>
      <c r="BX204" s="54">
        <f t="shared" si="95"/>
        <v>7.24091312802867E-3</v>
      </c>
      <c r="BY204" s="4" t="str">
        <f t="shared" si="96"/>
        <v>OK</v>
      </c>
      <c r="DJ204" s="7"/>
      <c r="DK204" s="7"/>
      <c r="DL204" s="7"/>
      <c r="DM204" s="7"/>
      <c r="DN204" s="7"/>
      <c r="DO204" s="83"/>
      <c r="DP204" s="7"/>
      <c r="DQ204" s="7"/>
      <c r="DR204" s="7"/>
      <c r="DS204" s="7"/>
      <c r="EA204" s="56"/>
      <c r="EB204" s="56"/>
      <c r="EC204" s="4"/>
      <c r="ED204" s="44"/>
      <c r="EE204" s="4"/>
      <c r="EF204" s="5"/>
      <c r="EG204" s="44"/>
      <c r="EH204" s="4"/>
      <c r="EI204" s="53"/>
      <c r="EJ204" s="53"/>
      <c r="EL204" s="54"/>
      <c r="EM204" s="55"/>
      <c r="EN204" s="56"/>
      <c r="EO204" s="44"/>
      <c r="EP204" s="4"/>
      <c r="EQ204" s="56"/>
      <c r="ER204" s="56"/>
      <c r="ET204" s="4"/>
      <c r="EU204" s="56"/>
      <c r="EW204" s="4"/>
      <c r="EY204" s="4"/>
    </row>
    <row r="205" spans="27:155">
      <c r="AA205" s="29" t="s">
        <v>197</v>
      </c>
      <c r="AB205" s="29" t="s">
        <v>327</v>
      </c>
      <c r="AC205" s="29" t="s">
        <v>320</v>
      </c>
      <c r="AD205" s="30">
        <v>0</v>
      </c>
      <c r="AE205" s="24">
        <v>682</v>
      </c>
      <c r="AF205" s="24">
        <v>350</v>
      </c>
      <c r="AG205" s="24">
        <v>12</v>
      </c>
      <c r="AH205" s="24">
        <v>16</v>
      </c>
      <c r="AI205" s="24">
        <v>650</v>
      </c>
      <c r="AJ205" s="7">
        <f t="shared" si="68"/>
        <v>712</v>
      </c>
      <c r="AK205" s="7">
        <f t="shared" si="69"/>
        <v>350</v>
      </c>
      <c r="AL205" s="7">
        <f t="shared" si="70"/>
        <v>22</v>
      </c>
      <c r="AM205" s="7">
        <f t="shared" si="71"/>
        <v>6</v>
      </c>
      <c r="AN205" s="7">
        <f t="shared" si="72"/>
        <v>24</v>
      </c>
      <c r="AO205" s="83" t="str" cm="1">
        <f t="array" ref="AO205">_xll.Dce_Name_SectI(AE205,AE205,AF205,AG205,AH205,"x","-",$V$14)</f>
        <v>682x350x12x16</v>
      </c>
      <c r="AP205" s="7" t="str">
        <f t="shared" si="73"/>
        <v>712x350x22-6M24</v>
      </c>
      <c r="AQ205" s="7"/>
      <c r="AR205" s="7"/>
      <c r="AS205" s="7"/>
      <c r="AT205" s="29" t="s">
        <v>290</v>
      </c>
      <c r="AU205" s="60">
        <v>-137.4156364074029</v>
      </c>
      <c r="AV205" s="60">
        <v>27.877601061275151</v>
      </c>
      <c r="AW205" s="25">
        <v>2.7208475155683202E-2</v>
      </c>
      <c r="AX205" s="25">
        <v>0</v>
      </c>
      <c r="AY205" s="25">
        <v>0</v>
      </c>
      <c r="AZ205" s="25">
        <v>0</v>
      </c>
      <c r="BA205" s="56">
        <f t="shared" si="74"/>
        <v>0</v>
      </c>
      <c r="BB205" s="56">
        <f t="shared" si="75"/>
        <v>0</v>
      </c>
      <c r="BC205" s="4">
        <f>HLOOKUP(AN205,Data!$BW$28:$CF$31,4,FALSE)</f>
        <v>353</v>
      </c>
      <c r="BD205" s="44">
        <f t="shared" si="76"/>
        <v>0</v>
      </c>
      <c r="BE205" s="4" t="str">
        <f t="shared" si="77"/>
        <v>OK</v>
      </c>
      <c r="BF205" s="5">
        <f t="shared" si="78"/>
        <v>3613.4</v>
      </c>
      <c r="BG205" s="44">
        <f t="shared" si="79"/>
        <v>3.8029456026845328E-2</v>
      </c>
      <c r="BH205" s="4" t="str">
        <f t="shared" si="80"/>
        <v>OK</v>
      </c>
      <c r="BI205" s="53" t="str">
        <f t="shared" si="81"/>
        <v>Y</v>
      </c>
      <c r="BJ205" s="53">
        <f t="shared" si="82"/>
        <v>215</v>
      </c>
      <c r="BK205" s="38">
        <f t="shared" si="83"/>
        <v>169</v>
      </c>
      <c r="BL205" s="54">
        <f>noisuy1chieu(BK205/BJ205,Data!$BW$39:$CG$39,Data!$BW$40:$CG$40)</f>
        <v>9.5744185149669647E-2</v>
      </c>
      <c r="BM205" s="55">
        <f t="shared" si="84"/>
        <v>2.4404923054743154E-3</v>
      </c>
      <c r="BN205" s="56">
        <f t="shared" si="85"/>
        <v>6.2374994246716327</v>
      </c>
      <c r="BO205" s="44">
        <f t="shared" si="86"/>
        <v>0.28352270112143785</v>
      </c>
      <c r="BP205" s="4" t="str">
        <f t="shared" si="87"/>
        <v>OK</v>
      </c>
      <c r="BQ205" s="56">
        <f t="shared" si="88"/>
        <v>304.99199999999996</v>
      </c>
      <c r="BR205" s="56">
        <f t="shared" si="89"/>
        <v>27.877614338976887</v>
      </c>
      <c r="BS205" s="23">
        <f t="shared" si="90"/>
        <v>9.1404411718920137E-2</v>
      </c>
      <c r="BT205" s="4" t="str">
        <f t="shared" si="91"/>
        <v>OK</v>
      </c>
      <c r="BU205" s="56">
        <f t="shared" si="92"/>
        <v>68.70781820370145</v>
      </c>
      <c r="BV205" s="54">
        <f t="shared" si="93"/>
        <v>0.13812060397006612</v>
      </c>
      <c r="BW205" s="4" t="str">
        <f t="shared" si="94"/>
        <v>OK</v>
      </c>
      <c r="BX205" s="54">
        <f t="shared" si="95"/>
        <v>2.8808711907838222E-2</v>
      </c>
      <c r="BY205" s="4" t="str">
        <f t="shared" si="96"/>
        <v>OK</v>
      </c>
      <c r="DJ205" s="7"/>
      <c r="DK205" s="7"/>
      <c r="DL205" s="7"/>
      <c r="DM205" s="7"/>
      <c r="DN205" s="7"/>
      <c r="DO205" s="83"/>
      <c r="DP205" s="7"/>
      <c r="DQ205" s="7"/>
      <c r="DR205" s="7"/>
      <c r="DS205" s="7"/>
      <c r="EA205" s="56"/>
      <c r="EB205" s="56"/>
      <c r="EC205" s="4"/>
      <c r="ED205" s="44"/>
      <c r="EE205" s="4"/>
      <c r="EF205" s="5"/>
      <c r="EG205" s="44"/>
      <c r="EH205" s="4"/>
      <c r="EI205" s="53"/>
      <c r="EJ205" s="53"/>
      <c r="EL205" s="54"/>
      <c r="EM205" s="55"/>
      <c r="EN205" s="56"/>
      <c r="EO205" s="44"/>
      <c r="EP205" s="4"/>
      <c r="EQ205" s="56"/>
      <c r="ER205" s="56"/>
      <c r="ET205" s="4"/>
      <c r="EU205" s="56"/>
      <c r="EW205" s="4"/>
      <c r="EY205" s="4"/>
    </row>
    <row r="206" spans="27:155">
      <c r="AA206" s="29" t="s">
        <v>197</v>
      </c>
      <c r="AB206" s="29" t="s">
        <v>327</v>
      </c>
      <c r="AC206" s="29" t="s">
        <v>320</v>
      </c>
      <c r="AD206" s="30">
        <v>0</v>
      </c>
      <c r="AE206" s="24">
        <v>682</v>
      </c>
      <c r="AF206" s="24">
        <v>350</v>
      </c>
      <c r="AG206" s="24">
        <v>12</v>
      </c>
      <c r="AH206" s="24">
        <v>16</v>
      </c>
      <c r="AI206" s="24">
        <v>650</v>
      </c>
      <c r="AJ206" s="7">
        <f t="shared" si="68"/>
        <v>712</v>
      </c>
      <c r="AK206" s="7">
        <f t="shared" si="69"/>
        <v>350</v>
      </c>
      <c r="AL206" s="7">
        <f t="shared" si="70"/>
        <v>22</v>
      </c>
      <c r="AM206" s="7">
        <f t="shared" si="71"/>
        <v>6</v>
      </c>
      <c r="AN206" s="7">
        <f t="shared" si="72"/>
        <v>24</v>
      </c>
      <c r="AO206" s="83" t="str" cm="1">
        <f t="array" ref="AO206">_xll.Dce_Name_SectI(AE206,AE206,AF206,AG206,AH206,"x","-",$V$14)</f>
        <v>682x350x12x16</v>
      </c>
      <c r="AP206" s="7" t="str">
        <f t="shared" si="73"/>
        <v>712x350x22-6M24</v>
      </c>
      <c r="AQ206" s="7"/>
      <c r="AR206" s="7"/>
      <c r="AS206" s="7"/>
      <c r="AT206" s="29" t="s">
        <v>291</v>
      </c>
      <c r="AU206" s="60">
        <v>-193.24952246184159</v>
      </c>
      <c r="AV206" s="60">
        <v>50.90238806080859</v>
      </c>
      <c r="AW206" s="25">
        <v>4.8295742492181312E-2</v>
      </c>
      <c r="AX206" s="25">
        <v>0</v>
      </c>
      <c r="AY206" s="25">
        <v>0</v>
      </c>
      <c r="AZ206" s="25">
        <v>0</v>
      </c>
      <c r="BA206" s="56">
        <f t="shared" si="74"/>
        <v>0</v>
      </c>
      <c r="BB206" s="56">
        <f t="shared" si="75"/>
        <v>0</v>
      </c>
      <c r="BC206" s="4">
        <f>HLOOKUP(AN206,Data!$BW$28:$CF$31,4,FALSE)</f>
        <v>353</v>
      </c>
      <c r="BD206" s="44">
        <f t="shared" si="76"/>
        <v>0</v>
      </c>
      <c r="BE206" s="4" t="str">
        <f t="shared" si="77"/>
        <v>OK</v>
      </c>
      <c r="BF206" s="5">
        <f t="shared" si="78"/>
        <v>3613.4</v>
      </c>
      <c r="BG206" s="44">
        <f t="shared" si="79"/>
        <v>5.3481353423878226E-2</v>
      </c>
      <c r="BH206" s="4" t="str">
        <f t="shared" si="80"/>
        <v>OK</v>
      </c>
      <c r="BI206" s="53" t="str">
        <f t="shared" si="81"/>
        <v>Y</v>
      </c>
      <c r="BJ206" s="53">
        <f t="shared" si="82"/>
        <v>215</v>
      </c>
      <c r="BK206" s="38">
        <f t="shared" si="83"/>
        <v>169</v>
      </c>
      <c r="BL206" s="54">
        <f>noisuy1chieu(BK206/BJ206,Data!$BW$39:$CG$39,Data!$BW$40:$CG$40)</f>
        <v>9.5744185149669647E-2</v>
      </c>
      <c r="BM206" s="55">
        <f t="shared" si="84"/>
        <v>3.4320983036200004E-3</v>
      </c>
      <c r="BN206" s="56">
        <f t="shared" si="85"/>
        <v>7.3969325154026047</v>
      </c>
      <c r="BO206" s="44">
        <f t="shared" si="86"/>
        <v>0.33622420524557295</v>
      </c>
      <c r="BP206" s="4" t="str">
        <f t="shared" si="87"/>
        <v>OK</v>
      </c>
      <c r="BQ206" s="56">
        <f t="shared" si="88"/>
        <v>304.99199999999996</v>
      </c>
      <c r="BR206" s="56">
        <f t="shared" si="89"/>
        <v>50.902410972093378</v>
      </c>
      <c r="BS206" s="23">
        <f t="shared" si="90"/>
        <v>0.16689752836826338</v>
      </c>
      <c r="BT206" s="4" t="str">
        <f t="shared" si="91"/>
        <v>OK</v>
      </c>
      <c r="BU206" s="56">
        <f t="shared" si="92"/>
        <v>96.624761230920797</v>
      </c>
      <c r="BV206" s="54">
        <f t="shared" si="93"/>
        <v>0.19424092815916599</v>
      </c>
      <c r="BW206" s="4" t="str">
        <f t="shared" si="94"/>
        <v>OK</v>
      </c>
      <c r="BX206" s="54">
        <f t="shared" si="95"/>
        <v>5.2602524566068724E-2</v>
      </c>
      <c r="BY206" s="4" t="str">
        <f t="shared" si="96"/>
        <v>OK</v>
      </c>
      <c r="DJ206" s="7"/>
      <c r="DK206" s="7"/>
      <c r="DL206" s="7"/>
      <c r="DM206" s="7"/>
      <c r="DN206" s="7"/>
      <c r="DO206" s="83"/>
      <c r="DP206" s="7"/>
      <c r="DQ206" s="7"/>
      <c r="DR206" s="7"/>
      <c r="DS206" s="7"/>
      <c r="EA206" s="56"/>
      <c r="EB206" s="56"/>
      <c r="EC206" s="4"/>
      <c r="ED206" s="44"/>
      <c r="EE206" s="4"/>
      <c r="EF206" s="5"/>
      <c r="EG206" s="44"/>
      <c r="EH206" s="4"/>
      <c r="EI206" s="53"/>
      <c r="EJ206" s="53"/>
      <c r="EL206" s="54"/>
      <c r="EM206" s="55"/>
      <c r="EN206" s="56"/>
      <c r="EO206" s="44"/>
      <c r="EP206" s="4"/>
      <c r="EQ206" s="56"/>
      <c r="ER206" s="56"/>
      <c r="ET206" s="4"/>
      <c r="EU206" s="56"/>
      <c r="EW206" s="4"/>
      <c r="EY206" s="4"/>
    </row>
    <row r="207" spans="27:155">
      <c r="AA207" s="29" t="s">
        <v>197</v>
      </c>
      <c r="AB207" s="29" t="s">
        <v>327</v>
      </c>
      <c r="AC207" s="29" t="s">
        <v>320</v>
      </c>
      <c r="AD207" s="30">
        <v>0</v>
      </c>
      <c r="AE207" s="24">
        <v>682</v>
      </c>
      <c r="AF207" s="24">
        <v>350</v>
      </c>
      <c r="AG207" s="24">
        <v>12</v>
      </c>
      <c r="AH207" s="24">
        <v>16</v>
      </c>
      <c r="AI207" s="24">
        <v>650</v>
      </c>
      <c r="AJ207" s="7">
        <f t="shared" si="68"/>
        <v>712</v>
      </c>
      <c r="AK207" s="7">
        <f t="shared" si="69"/>
        <v>350</v>
      </c>
      <c r="AL207" s="7">
        <f t="shared" si="70"/>
        <v>22</v>
      </c>
      <c r="AM207" s="7">
        <f t="shared" si="71"/>
        <v>6</v>
      </c>
      <c r="AN207" s="7">
        <f t="shared" si="72"/>
        <v>24</v>
      </c>
      <c r="AO207" s="83" t="str" cm="1">
        <f t="array" ref="AO207">_xll.Dce_Name_SectI(AE207,AE207,AF207,AG207,AH207,"x","-",$V$14)</f>
        <v>682x350x12x16</v>
      </c>
      <c r="AP207" s="7" t="str">
        <f t="shared" si="73"/>
        <v>712x350x22-6M24</v>
      </c>
      <c r="AQ207" s="7"/>
      <c r="AR207" s="7"/>
      <c r="AS207" s="7"/>
      <c r="AT207" s="29" t="s">
        <v>292</v>
      </c>
      <c r="AU207" s="60">
        <v>-190.40034152483307</v>
      </c>
      <c r="AV207" s="60">
        <v>61.955552954144039</v>
      </c>
      <c r="AW207" s="25">
        <v>6.5156722111069154E-2</v>
      </c>
      <c r="AX207" s="25">
        <v>0</v>
      </c>
      <c r="AY207" s="25">
        <v>0</v>
      </c>
      <c r="AZ207" s="25">
        <v>0</v>
      </c>
      <c r="BA207" s="56">
        <f t="shared" si="74"/>
        <v>0</v>
      </c>
      <c r="BB207" s="56">
        <f t="shared" si="75"/>
        <v>0</v>
      </c>
      <c r="BC207" s="4">
        <f>HLOOKUP(AN207,Data!$BW$28:$CF$31,4,FALSE)</f>
        <v>353</v>
      </c>
      <c r="BD207" s="44">
        <f t="shared" si="76"/>
        <v>0</v>
      </c>
      <c r="BE207" s="4" t="str">
        <f t="shared" si="77"/>
        <v>OK</v>
      </c>
      <c r="BF207" s="5">
        <f t="shared" si="78"/>
        <v>3613.4</v>
      </c>
      <c r="BG207" s="44">
        <f t="shared" si="79"/>
        <v>5.2692849262421279E-2</v>
      </c>
      <c r="BH207" s="4" t="str">
        <f t="shared" si="80"/>
        <v>OK</v>
      </c>
      <c r="BI207" s="53" t="str">
        <f t="shared" si="81"/>
        <v>Y</v>
      </c>
      <c r="BJ207" s="53">
        <f t="shared" si="82"/>
        <v>215</v>
      </c>
      <c r="BK207" s="38">
        <f t="shared" si="83"/>
        <v>169</v>
      </c>
      <c r="BL207" s="54">
        <f>noisuy1chieu(BK207/BJ207,Data!$BW$39:$CG$39,Data!$BW$40:$CG$40)</f>
        <v>9.5744185149669647E-2</v>
      </c>
      <c r="BM207" s="55">
        <f t="shared" si="84"/>
        <v>3.3814970450189909E-3</v>
      </c>
      <c r="BN207" s="56">
        <f t="shared" si="85"/>
        <v>7.3422015707892312</v>
      </c>
      <c r="BO207" s="44">
        <f t="shared" si="86"/>
        <v>0.33373643503587413</v>
      </c>
      <c r="BP207" s="4" t="str">
        <f t="shared" si="87"/>
        <v>OK</v>
      </c>
      <c r="BQ207" s="56">
        <f t="shared" si="88"/>
        <v>304.99199999999996</v>
      </c>
      <c r="BR207" s="56">
        <f t="shared" si="89"/>
        <v>61.955587215780483</v>
      </c>
      <c r="BS207" s="23">
        <f t="shared" si="90"/>
        <v>0.20313840105898021</v>
      </c>
      <c r="BT207" s="4" t="str">
        <f t="shared" si="91"/>
        <v>OK</v>
      </c>
      <c r="BU207" s="56">
        <f t="shared" si="92"/>
        <v>95.200170762416533</v>
      </c>
      <c r="BV207" s="54">
        <f t="shared" si="93"/>
        <v>0.19137713039838644</v>
      </c>
      <c r="BW207" s="4" t="str">
        <f t="shared" si="94"/>
        <v>OK</v>
      </c>
      <c r="BX207" s="54">
        <f t="shared" si="95"/>
        <v>6.4024871048053586E-2</v>
      </c>
      <c r="BY207" s="4" t="str">
        <f t="shared" si="96"/>
        <v>OK</v>
      </c>
      <c r="DJ207" s="7"/>
      <c r="DK207" s="7"/>
      <c r="DL207" s="7"/>
      <c r="DM207" s="7"/>
      <c r="DN207" s="7"/>
      <c r="DO207" s="83"/>
      <c r="DP207" s="7"/>
      <c r="DQ207" s="7"/>
      <c r="DR207" s="7"/>
      <c r="DS207" s="7"/>
      <c r="EA207" s="56"/>
      <c r="EB207" s="56"/>
      <c r="EC207" s="4"/>
      <c r="ED207" s="44"/>
      <c r="EE207" s="4"/>
      <c r="EF207" s="5"/>
      <c r="EG207" s="44"/>
      <c r="EH207" s="4"/>
      <c r="EI207" s="53"/>
      <c r="EJ207" s="53"/>
      <c r="EL207" s="54"/>
      <c r="EM207" s="55"/>
      <c r="EN207" s="56"/>
      <c r="EO207" s="44"/>
      <c r="EP207" s="4"/>
      <c r="EQ207" s="56"/>
      <c r="ER207" s="56"/>
      <c r="ET207" s="4"/>
      <c r="EU207" s="56"/>
      <c r="EW207" s="4"/>
      <c r="EY207" s="4"/>
    </row>
    <row r="208" spans="27:155">
      <c r="AA208" s="29" t="s">
        <v>197</v>
      </c>
      <c r="AB208" s="29" t="s">
        <v>327</v>
      </c>
      <c r="AC208" s="29" t="s">
        <v>320</v>
      </c>
      <c r="AD208" s="30">
        <v>0</v>
      </c>
      <c r="AE208" s="24">
        <v>682</v>
      </c>
      <c r="AF208" s="24">
        <v>350</v>
      </c>
      <c r="AG208" s="24">
        <v>12</v>
      </c>
      <c r="AH208" s="24">
        <v>16</v>
      </c>
      <c r="AI208" s="24">
        <v>650</v>
      </c>
      <c r="AJ208" s="7">
        <f t="shared" si="68"/>
        <v>712</v>
      </c>
      <c r="AK208" s="7">
        <f t="shared" si="69"/>
        <v>350</v>
      </c>
      <c r="AL208" s="7">
        <f t="shared" si="70"/>
        <v>22</v>
      </c>
      <c r="AM208" s="7">
        <f t="shared" si="71"/>
        <v>6</v>
      </c>
      <c r="AN208" s="7">
        <f t="shared" si="72"/>
        <v>24</v>
      </c>
      <c r="AO208" s="83" t="str" cm="1">
        <f t="array" ref="AO208">_xll.Dce_Name_SectI(AE208,AE208,AF208,AG208,AH208,"x","-",$V$14)</f>
        <v>682x350x12x16</v>
      </c>
      <c r="AP208" s="7" t="str">
        <f t="shared" si="73"/>
        <v>712x350x22-6M24</v>
      </c>
      <c r="AQ208" s="7"/>
      <c r="AR208" s="7"/>
      <c r="AS208" s="7"/>
      <c r="AT208" s="29" t="s">
        <v>293</v>
      </c>
      <c r="AU208" s="60">
        <v>-226.88721585892216</v>
      </c>
      <c r="AV208" s="60">
        <v>57.013153339783258</v>
      </c>
      <c r="AW208" s="25">
        <v>2.7039955152462825E-2</v>
      </c>
      <c r="AX208" s="25">
        <v>0</v>
      </c>
      <c r="AY208" s="25">
        <v>0</v>
      </c>
      <c r="AZ208" s="25">
        <v>0</v>
      </c>
      <c r="BA208" s="56">
        <f t="shared" si="74"/>
        <v>0</v>
      </c>
      <c r="BB208" s="56">
        <f t="shared" si="75"/>
        <v>0</v>
      </c>
      <c r="BC208" s="4">
        <f>HLOOKUP(AN208,Data!$BW$28:$CF$31,4,FALSE)</f>
        <v>353</v>
      </c>
      <c r="BD208" s="44">
        <f t="shared" si="76"/>
        <v>0</v>
      </c>
      <c r="BE208" s="4" t="str">
        <f t="shared" si="77"/>
        <v>OK</v>
      </c>
      <c r="BF208" s="5">
        <f t="shared" si="78"/>
        <v>3613.4</v>
      </c>
      <c r="BG208" s="44">
        <f t="shared" si="79"/>
        <v>6.2790506409177549E-2</v>
      </c>
      <c r="BH208" s="4" t="str">
        <f t="shared" si="80"/>
        <v>OK</v>
      </c>
      <c r="BI208" s="53" t="str">
        <f t="shared" si="81"/>
        <v>Y</v>
      </c>
      <c r="BJ208" s="53">
        <f t="shared" si="82"/>
        <v>215</v>
      </c>
      <c r="BK208" s="38">
        <f t="shared" si="83"/>
        <v>169</v>
      </c>
      <c r="BL208" s="54">
        <f>noisuy1chieu(BK208/BJ208,Data!$BW$39:$CG$39,Data!$BW$40:$CG$40)</f>
        <v>9.5744185149669647E-2</v>
      </c>
      <c r="BM208" s="55">
        <f t="shared" si="84"/>
        <v>4.0295014380500272E-3</v>
      </c>
      <c r="BN208" s="56">
        <f t="shared" si="85"/>
        <v>8.0148879419825132</v>
      </c>
      <c r="BO208" s="44">
        <f t="shared" si="86"/>
        <v>0.36431308827193243</v>
      </c>
      <c r="BP208" s="4" t="str">
        <f t="shared" si="87"/>
        <v>OK</v>
      </c>
      <c r="BQ208" s="56">
        <f t="shared" si="88"/>
        <v>304.99199999999996</v>
      </c>
      <c r="BR208" s="56">
        <f t="shared" si="89"/>
        <v>57.01315975198019</v>
      </c>
      <c r="BS208" s="23">
        <f t="shared" si="90"/>
        <v>0.18693329579785764</v>
      </c>
      <c r="BT208" s="4" t="str">
        <f t="shared" si="91"/>
        <v>OK</v>
      </c>
      <c r="BU208" s="56">
        <f t="shared" si="92"/>
        <v>113.44360792946108</v>
      </c>
      <c r="BV208" s="54">
        <f t="shared" si="93"/>
        <v>0.22805118912823269</v>
      </c>
      <c r="BW208" s="4" t="str">
        <f t="shared" si="94"/>
        <v>OK</v>
      </c>
      <c r="BX208" s="54">
        <f t="shared" si="95"/>
        <v>5.8917369122003342E-2</v>
      </c>
      <c r="BY208" s="4" t="str">
        <f t="shared" si="96"/>
        <v>OK</v>
      </c>
      <c r="DJ208" s="7"/>
      <c r="DK208" s="7"/>
      <c r="DL208" s="7"/>
      <c r="DM208" s="7"/>
      <c r="DN208" s="7"/>
      <c r="DO208" s="83"/>
      <c r="DP208" s="7"/>
      <c r="DQ208" s="7"/>
      <c r="DR208" s="7"/>
      <c r="DS208" s="7"/>
      <c r="EA208" s="56"/>
      <c r="EB208" s="56"/>
      <c r="EC208" s="4"/>
      <c r="ED208" s="44"/>
      <c r="EE208" s="4"/>
      <c r="EF208" s="5"/>
      <c r="EG208" s="44"/>
      <c r="EH208" s="4"/>
      <c r="EI208" s="53"/>
      <c r="EJ208" s="53"/>
      <c r="EL208" s="54"/>
      <c r="EM208" s="55"/>
      <c r="EN208" s="56"/>
      <c r="EO208" s="44"/>
      <c r="EP208" s="4"/>
      <c r="EQ208" s="56"/>
      <c r="ER208" s="56"/>
      <c r="ET208" s="4"/>
      <c r="EU208" s="56"/>
      <c r="EW208" s="4"/>
      <c r="EY208" s="4"/>
    </row>
    <row r="209" spans="27:155">
      <c r="AA209" s="29" t="s">
        <v>197</v>
      </c>
      <c r="AB209" s="29" t="s">
        <v>327</v>
      </c>
      <c r="AC209" s="29" t="s">
        <v>320</v>
      </c>
      <c r="AD209" s="30">
        <v>0</v>
      </c>
      <c r="AE209" s="24">
        <v>682</v>
      </c>
      <c r="AF209" s="24">
        <v>350</v>
      </c>
      <c r="AG209" s="24">
        <v>12</v>
      </c>
      <c r="AH209" s="24">
        <v>16</v>
      </c>
      <c r="AI209" s="24">
        <v>650</v>
      </c>
      <c r="AJ209" s="7">
        <f t="shared" si="68"/>
        <v>712</v>
      </c>
      <c r="AK209" s="7">
        <f t="shared" si="69"/>
        <v>350</v>
      </c>
      <c r="AL209" s="7">
        <f t="shared" si="70"/>
        <v>22</v>
      </c>
      <c r="AM209" s="7">
        <f t="shared" si="71"/>
        <v>6</v>
      </c>
      <c r="AN209" s="7">
        <f t="shared" si="72"/>
        <v>24</v>
      </c>
      <c r="AO209" s="83" t="str" cm="1">
        <f t="array" ref="AO209">_xll.Dce_Name_SectI(AE209,AE209,AF209,AG209,AH209,"x","-",$V$14)</f>
        <v>682x350x12x16</v>
      </c>
      <c r="AP209" s="7" t="str">
        <f t="shared" si="73"/>
        <v>712x350x22-6M24</v>
      </c>
      <c r="AQ209" s="7"/>
      <c r="AR209" s="7"/>
      <c r="AS209" s="7"/>
      <c r="AT209" s="29" t="s">
        <v>294</v>
      </c>
      <c r="AU209" s="60">
        <v>-63.030267216796645</v>
      </c>
      <c r="AV209" s="60">
        <v>52.303759215090324</v>
      </c>
      <c r="AW209" s="25">
        <v>0.1542570020676049</v>
      </c>
      <c r="AX209" s="25">
        <v>0</v>
      </c>
      <c r="AY209" s="25">
        <v>0</v>
      </c>
      <c r="AZ209" s="25">
        <v>0</v>
      </c>
      <c r="BA209" s="56">
        <f t="shared" si="74"/>
        <v>0</v>
      </c>
      <c r="BB209" s="56">
        <f t="shared" si="75"/>
        <v>0</v>
      </c>
      <c r="BC209" s="4">
        <f>HLOOKUP(AN209,Data!$BW$28:$CF$31,4,FALSE)</f>
        <v>353</v>
      </c>
      <c r="BD209" s="44">
        <f t="shared" si="76"/>
        <v>0</v>
      </c>
      <c r="BE209" s="4" t="str">
        <f t="shared" si="77"/>
        <v>OK</v>
      </c>
      <c r="BF209" s="5">
        <f t="shared" si="78"/>
        <v>3613.4</v>
      </c>
      <c r="BG209" s="44">
        <f t="shared" si="79"/>
        <v>1.7443479054850459E-2</v>
      </c>
      <c r="BH209" s="4" t="str">
        <f t="shared" si="80"/>
        <v>OK</v>
      </c>
      <c r="BI209" s="53" t="str">
        <f t="shared" si="81"/>
        <v>Y</v>
      </c>
      <c r="BJ209" s="53">
        <f t="shared" si="82"/>
        <v>215</v>
      </c>
      <c r="BK209" s="38">
        <f t="shared" si="83"/>
        <v>169</v>
      </c>
      <c r="BL209" s="54">
        <f>noisuy1chieu(BK209/BJ209,Data!$BW$39:$CG$39,Data!$BW$40:$CG$40)</f>
        <v>9.5744185149669647E-2</v>
      </c>
      <c r="BM209" s="55">
        <f t="shared" si="84"/>
        <v>1.1194132354671051E-3</v>
      </c>
      <c r="BN209" s="56">
        <f t="shared" si="85"/>
        <v>4.2244192792118831</v>
      </c>
      <c r="BO209" s="44">
        <f t="shared" si="86"/>
        <v>0.19201905814599468</v>
      </c>
      <c r="BP209" s="4" t="str">
        <f t="shared" si="87"/>
        <v>OK</v>
      </c>
      <c r="BQ209" s="56">
        <f t="shared" si="88"/>
        <v>304.99199999999996</v>
      </c>
      <c r="BR209" s="56">
        <f t="shared" si="89"/>
        <v>52.303986686034101</v>
      </c>
      <c r="BS209" s="23">
        <f t="shared" si="90"/>
        <v>0.1714929791143181</v>
      </c>
      <c r="BT209" s="4" t="str">
        <f t="shared" si="91"/>
        <v>OK</v>
      </c>
      <c r="BU209" s="56">
        <f t="shared" si="92"/>
        <v>31.515133608398322</v>
      </c>
      <c r="BV209" s="54">
        <f t="shared" si="93"/>
        <v>6.3353624114275919E-2</v>
      </c>
      <c r="BW209" s="4" t="str">
        <f t="shared" si="94"/>
        <v>OK</v>
      </c>
      <c r="BX209" s="54">
        <f t="shared" si="95"/>
        <v>5.4050912167280613E-2</v>
      </c>
      <c r="BY209" s="4" t="str">
        <f t="shared" si="96"/>
        <v>OK</v>
      </c>
      <c r="DJ209" s="7"/>
      <c r="DK209" s="7"/>
      <c r="DL209" s="7"/>
      <c r="DM209" s="7"/>
      <c r="DN209" s="7"/>
      <c r="DO209" s="83"/>
      <c r="DP209" s="7"/>
      <c r="DQ209" s="7"/>
      <c r="DR209" s="7"/>
      <c r="DS209" s="7"/>
      <c r="EA209" s="56"/>
      <c r="EB209" s="56"/>
      <c r="EC209" s="4"/>
      <c r="ED209" s="44"/>
      <c r="EE209" s="4"/>
      <c r="EF209" s="5"/>
      <c r="EG209" s="44"/>
      <c r="EH209" s="4"/>
      <c r="EI209" s="53"/>
      <c r="EJ209" s="53"/>
      <c r="EL209" s="54"/>
      <c r="EM209" s="55"/>
      <c r="EN209" s="56"/>
      <c r="EO209" s="44"/>
      <c r="EP209" s="4"/>
      <c r="EQ209" s="56"/>
      <c r="ER209" s="56"/>
      <c r="ET209" s="4"/>
      <c r="EU209" s="56"/>
      <c r="EW209" s="4"/>
      <c r="EY209" s="4"/>
    </row>
    <row r="210" spans="27:155">
      <c r="AA210" s="29" t="s">
        <v>197</v>
      </c>
      <c r="AB210" s="29" t="s">
        <v>327</v>
      </c>
      <c r="AC210" s="29" t="s">
        <v>320</v>
      </c>
      <c r="AD210" s="30">
        <v>0</v>
      </c>
      <c r="AE210" s="24">
        <v>682</v>
      </c>
      <c r="AF210" s="24">
        <v>350</v>
      </c>
      <c r="AG210" s="24">
        <v>12</v>
      </c>
      <c r="AH210" s="24">
        <v>16</v>
      </c>
      <c r="AI210" s="24">
        <v>650</v>
      </c>
      <c r="AJ210" s="7">
        <f t="shared" si="68"/>
        <v>712</v>
      </c>
      <c r="AK210" s="7">
        <f t="shared" si="69"/>
        <v>350</v>
      </c>
      <c r="AL210" s="7">
        <f t="shared" si="70"/>
        <v>22</v>
      </c>
      <c r="AM210" s="7">
        <f t="shared" si="71"/>
        <v>6</v>
      </c>
      <c r="AN210" s="7">
        <f t="shared" si="72"/>
        <v>24</v>
      </c>
      <c r="AO210" s="83" t="str" cm="1">
        <f t="array" ref="AO210">_xll.Dce_Name_SectI(AE210,AE210,AF210,AG210,AH210,"x","-",$V$14)</f>
        <v>682x350x12x16</v>
      </c>
      <c r="AP210" s="7" t="str">
        <f t="shared" si="73"/>
        <v>712x350x22-6M24</v>
      </c>
      <c r="AQ210" s="7"/>
      <c r="AR210" s="7"/>
      <c r="AS210" s="7"/>
      <c r="AT210" s="29" t="s">
        <v>295</v>
      </c>
      <c r="AU210" s="60">
        <v>-98.666267983794356</v>
      </c>
      <c r="AV210" s="60">
        <v>47.332539073781128</v>
      </c>
      <c r="AW210" s="25">
        <v>0.12416723151959533</v>
      </c>
      <c r="AX210" s="25">
        <v>0</v>
      </c>
      <c r="AY210" s="25">
        <v>0</v>
      </c>
      <c r="AZ210" s="25">
        <v>0</v>
      </c>
      <c r="BA210" s="56">
        <f t="shared" si="74"/>
        <v>0</v>
      </c>
      <c r="BB210" s="56">
        <f t="shared" si="75"/>
        <v>0</v>
      </c>
      <c r="BC210" s="4">
        <f>HLOOKUP(AN210,Data!$BW$28:$CF$31,4,FALSE)</f>
        <v>353</v>
      </c>
      <c r="BD210" s="44">
        <f t="shared" si="76"/>
        <v>0</v>
      </c>
      <c r="BE210" s="4" t="str">
        <f t="shared" si="77"/>
        <v>OK</v>
      </c>
      <c r="BF210" s="5">
        <f t="shared" si="78"/>
        <v>3613.4</v>
      </c>
      <c r="BG210" s="44">
        <f t="shared" si="79"/>
        <v>2.7305658931697115E-2</v>
      </c>
      <c r="BH210" s="4" t="str">
        <f t="shared" si="80"/>
        <v>OK</v>
      </c>
      <c r="BI210" s="53" t="str">
        <f t="shared" si="81"/>
        <v>Y</v>
      </c>
      <c r="BJ210" s="53">
        <f t="shared" si="82"/>
        <v>215</v>
      </c>
      <c r="BK210" s="38">
        <f t="shared" si="83"/>
        <v>169</v>
      </c>
      <c r="BL210" s="54">
        <f>noisuy1chieu(BK210/BJ210,Data!$BW$39:$CG$39,Data!$BW$40:$CG$40)</f>
        <v>9.5744185149669647E-2</v>
      </c>
      <c r="BM210" s="55">
        <f t="shared" si="84"/>
        <v>1.7523061721332958E-3</v>
      </c>
      <c r="BN210" s="56">
        <f t="shared" si="85"/>
        <v>5.2853870045278857</v>
      </c>
      <c r="BO210" s="44">
        <f t="shared" si="86"/>
        <v>0.24024486384217661</v>
      </c>
      <c r="BP210" s="4" t="str">
        <f t="shared" si="87"/>
        <v>OK</v>
      </c>
      <c r="BQ210" s="56">
        <f t="shared" si="88"/>
        <v>304.99199999999996</v>
      </c>
      <c r="BR210" s="56">
        <f t="shared" si="89"/>
        <v>47.332701937163911</v>
      </c>
      <c r="BS210" s="23">
        <f t="shared" si="90"/>
        <v>0.15519325732204095</v>
      </c>
      <c r="BT210" s="4" t="str">
        <f t="shared" si="91"/>
        <v>OK</v>
      </c>
      <c r="BU210" s="56">
        <f t="shared" si="92"/>
        <v>49.333133991897178</v>
      </c>
      <c r="BV210" s="54">
        <f t="shared" si="93"/>
        <v>9.9172444138678179E-2</v>
      </c>
      <c r="BW210" s="4" t="str">
        <f t="shared" si="94"/>
        <v>OK</v>
      </c>
      <c r="BX210" s="54">
        <f t="shared" si="95"/>
        <v>4.8913589138107554E-2</v>
      </c>
      <c r="BY210" s="4" t="str">
        <f t="shared" si="96"/>
        <v>OK</v>
      </c>
      <c r="DJ210" s="7"/>
      <c r="DK210" s="7"/>
      <c r="DL210" s="7"/>
      <c r="DM210" s="7"/>
      <c r="DN210" s="7"/>
      <c r="DO210" s="83"/>
      <c r="DP210" s="7"/>
      <c r="DQ210" s="7"/>
      <c r="DR210" s="7"/>
      <c r="DS210" s="7"/>
      <c r="EA210" s="56"/>
      <c r="EB210" s="56"/>
      <c r="EC210" s="4"/>
      <c r="ED210" s="44"/>
      <c r="EE210" s="4"/>
      <c r="EF210" s="5"/>
      <c r="EG210" s="44"/>
      <c r="EH210" s="4"/>
      <c r="EI210" s="53"/>
      <c r="EJ210" s="53"/>
      <c r="EL210" s="54"/>
      <c r="EM210" s="55"/>
      <c r="EN210" s="56"/>
      <c r="EO210" s="44"/>
      <c r="EP210" s="4"/>
      <c r="EQ210" s="56"/>
      <c r="ER210" s="56"/>
      <c r="ET210" s="4"/>
      <c r="EU210" s="56"/>
      <c r="EW210" s="4"/>
      <c r="EY210" s="4"/>
    </row>
    <row r="211" spans="27:155">
      <c r="AA211" s="29" t="s">
        <v>197</v>
      </c>
      <c r="AB211" s="29" t="s">
        <v>327</v>
      </c>
      <c r="AC211" s="29" t="s">
        <v>320</v>
      </c>
      <c r="AD211" s="30">
        <v>0</v>
      </c>
      <c r="AE211" s="24">
        <v>682</v>
      </c>
      <c r="AF211" s="24">
        <v>350</v>
      </c>
      <c r="AG211" s="24">
        <v>12</v>
      </c>
      <c r="AH211" s="24">
        <v>16</v>
      </c>
      <c r="AI211" s="24">
        <v>650</v>
      </c>
      <c r="AJ211" s="7">
        <f t="shared" si="68"/>
        <v>712</v>
      </c>
      <c r="AK211" s="7">
        <f t="shared" si="69"/>
        <v>350</v>
      </c>
      <c r="AL211" s="7">
        <f t="shared" si="70"/>
        <v>22</v>
      </c>
      <c r="AM211" s="7">
        <f t="shared" si="71"/>
        <v>6</v>
      </c>
      <c r="AN211" s="7">
        <f t="shared" si="72"/>
        <v>24</v>
      </c>
      <c r="AO211" s="83" t="str" cm="1">
        <f t="array" ref="AO211">_xll.Dce_Name_SectI(AE211,AE211,AF211,AG211,AH211,"x","-",$V$14)</f>
        <v>682x350x12x16</v>
      </c>
      <c r="AP211" s="7" t="str">
        <f t="shared" si="73"/>
        <v>712x350x22-6M24</v>
      </c>
      <c r="AQ211" s="7"/>
      <c r="AR211" s="7"/>
      <c r="AS211" s="7"/>
      <c r="AT211" s="29" t="s">
        <v>296</v>
      </c>
      <c r="AU211" s="60">
        <v>-129.46893384694226</v>
      </c>
      <c r="AV211" s="60">
        <v>51.146768005986353</v>
      </c>
      <c r="AW211" s="25">
        <v>1.6360980265608234E-2</v>
      </c>
      <c r="AX211" s="25">
        <v>0</v>
      </c>
      <c r="AY211" s="25">
        <v>0</v>
      </c>
      <c r="AZ211" s="25">
        <v>0</v>
      </c>
      <c r="BA211" s="56">
        <f t="shared" si="74"/>
        <v>0</v>
      </c>
      <c r="BB211" s="56">
        <f t="shared" si="75"/>
        <v>0</v>
      </c>
      <c r="BC211" s="4">
        <f>HLOOKUP(AN211,Data!$BW$28:$CF$31,4,FALSE)</f>
        <v>353</v>
      </c>
      <c r="BD211" s="44">
        <f t="shared" si="76"/>
        <v>0</v>
      </c>
      <c r="BE211" s="4" t="str">
        <f t="shared" si="77"/>
        <v>OK</v>
      </c>
      <c r="BF211" s="5">
        <f t="shared" si="78"/>
        <v>3613.4</v>
      </c>
      <c r="BG211" s="44">
        <f t="shared" si="79"/>
        <v>3.5830224676742753E-2</v>
      </c>
      <c r="BH211" s="4" t="str">
        <f t="shared" si="80"/>
        <v>OK</v>
      </c>
      <c r="BI211" s="53" t="str">
        <f t="shared" si="81"/>
        <v>Y</v>
      </c>
      <c r="BJ211" s="53">
        <f t="shared" si="82"/>
        <v>215</v>
      </c>
      <c r="BK211" s="38">
        <f t="shared" si="83"/>
        <v>169</v>
      </c>
      <c r="BL211" s="54">
        <f>noisuy1chieu(BK211/BJ211,Data!$BW$39:$CG$39,Data!$BW$40:$CG$40)</f>
        <v>9.5744185149669647E-2</v>
      </c>
      <c r="BM211" s="55">
        <f t="shared" si="84"/>
        <v>2.2993594114330629E-3</v>
      </c>
      <c r="BN211" s="56">
        <f t="shared" si="85"/>
        <v>6.0544573980799283</v>
      </c>
      <c r="BO211" s="44">
        <f t="shared" si="86"/>
        <v>0.27520260900363308</v>
      </c>
      <c r="BP211" s="4" t="str">
        <f t="shared" si="87"/>
        <v>OK</v>
      </c>
      <c r="BQ211" s="56">
        <f t="shared" si="88"/>
        <v>304.99199999999996</v>
      </c>
      <c r="BR211" s="56">
        <f t="shared" si="89"/>
        <v>51.146770622785802</v>
      </c>
      <c r="BS211" s="23">
        <f t="shared" si="90"/>
        <v>0.16769872856594864</v>
      </c>
      <c r="BT211" s="4" t="str">
        <f t="shared" si="91"/>
        <v>OK</v>
      </c>
      <c r="BU211" s="56">
        <f t="shared" si="92"/>
        <v>64.734466923471132</v>
      </c>
      <c r="BV211" s="54">
        <f t="shared" si="93"/>
        <v>0.13013313335960972</v>
      </c>
      <c r="BW211" s="4" t="str">
        <f t="shared" si="94"/>
        <v>OK</v>
      </c>
      <c r="BX211" s="54">
        <f t="shared" si="95"/>
        <v>5.2855045699803455E-2</v>
      </c>
      <c r="BY211" s="4" t="str">
        <f t="shared" si="96"/>
        <v>OK</v>
      </c>
      <c r="DJ211" s="7"/>
      <c r="DK211" s="7"/>
      <c r="DL211" s="7"/>
      <c r="DM211" s="7"/>
      <c r="DN211" s="7"/>
      <c r="DO211" s="83"/>
      <c r="DP211" s="7"/>
      <c r="DQ211" s="7"/>
      <c r="DR211" s="7"/>
      <c r="DS211" s="7"/>
      <c r="EA211" s="56"/>
      <c r="EB211" s="56"/>
      <c r="EC211" s="4"/>
      <c r="ED211" s="44"/>
      <c r="EE211" s="4"/>
      <c r="EF211" s="5"/>
      <c r="EG211" s="44"/>
      <c r="EH211" s="4"/>
      <c r="EI211" s="53"/>
      <c r="EJ211" s="53"/>
      <c r="EL211" s="54"/>
      <c r="EM211" s="55"/>
      <c r="EN211" s="56"/>
      <c r="EO211" s="44"/>
      <c r="EP211" s="4"/>
      <c r="EQ211" s="56"/>
      <c r="ER211" s="56"/>
      <c r="ET211" s="4"/>
      <c r="EU211" s="56"/>
      <c r="EW211" s="4"/>
      <c r="EY211" s="4"/>
    </row>
    <row r="212" spans="27:155">
      <c r="AA212" s="29" t="s">
        <v>197</v>
      </c>
      <c r="AB212" s="29" t="s">
        <v>327</v>
      </c>
      <c r="AC212" s="29" t="s">
        <v>320</v>
      </c>
      <c r="AD212" s="30">
        <v>0</v>
      </c>
      <c r="AE212" s="24">
        <v>682</v>
      </c>
      <c r="AF212" s="24">
        <v>350</v>
      </c>
      <c r="AG212" s="24">
        <v>12</v>
      </c>
      <c r="AH212" s="24">
        <v>16</v>
      </c>
      <c r="AI212" s="24">
        <v>650</v>
      </c>
      <c r="AJ212" s="7">
        <f t="shared" si="68"/>
        <v>712</v>
      </c>
      <c r="AK212" s="7">
        <f t="shared" si="69"/>
        <v>350</v>
      </c>
      <c r="AL212" s="7">
        <f t="shared" si="70"/>
        <v>22</v>
      </c>
      <c r="AM212" s="7">
        <f t="shared" si="71"/>
        <v>6</v>
      </c>
      <c r="AN212" s="7">
        <f t="shared" si="72"/>
        <v>24</v>
      </c>
      <c r="AO212" s="83" t="str" cm="1">
        <f t="array" ref="AO212">_xll.Dce_Name_SectI(AE212,AE212,AF212,AG212,AH212,"x","-",$V$14)</f>
        <v>682x350x12x16</v>
      </c>
      <c r="AP212" s="7" t="str">
        <f t="shared" si="73"/>
        <v>712x350x22-6M24</v>
      </c>
      <c r="AQ212" s="7"/>
      <c r="AR212" s="7"/>
      <c r="AS212" s="7"/>
      <c r="AT212" s="29" t="s">
        <v>297</v>
      </c>
      <c r="AU212" s="60">
        <v>-164.69956550780816</v>
      </c>
      <c r="AV212" s="60">
        <v>45.788639797852788</v>
      </c>
      <c r="AW212" s="25">
        <v>2.4808623226791011E-2</v>
      </c>
      <c r="AX212" s="25">
        <v>0</v>
      </c>
      <c r="AY212" s="25">
        <v>0</v>
      </c>
      <c r="AZ212" s="25">
        <v>0</v>
      </c>
      <c r="BA212" s="56">
        <f t="shared" si="74"/>
        <v>0</v>
      </c>
      <c r="BB212" s="56">
        <f t="shared" si="75"/>
        <v>0</v>
      </c>
      <c r="BC212" s="4">
        <f>HLOOKUP(AN212,Data!$BW$28:$CF$31,4,FALSE)</f>
        <v>353</v>
      </c>
      <c r="BD212" s="44">
        <f t="shared" si="76"/>
        <v>0</v>
      </c>
      <c r="BE212" s="4" t="str">
        <f t="shared" si="77"/>
        <v>OK</v>
      </c>
      <c r="BF212" s="5">
        <f t="shared" si="78"/>
        <v>3613.4</v>
      </c>
      <c r="BG212" s="44">
        <f t="shared" si="79"/>
        <v>4.5580219601430272E-2</v>
      </c>
      <c r="BH212" s="4" t="str">
        <f t="shared" si="80"/>
        <v>OK</v>
      </c>
      <c r="BI212" s="53" t="str">
        <f t="shared" si="81"/>
        <v>Y</v>
      </c>
      <c r="BJ212" s="53">
        <f t="shared" si="82"/>
        <v>215</v>
      </c>
      <c r="BK212" s="38">
        <f t="shared" si="83"/>
        <v>169</v>
      </c>
      <c r="BL212" s="54">
        <f>noisuy1chieu(BK212/BJ212,Data!$BW$39:$CG$39,Data!$BW$40:$CG$40)</f>
        <v>9.5744185149669647E-2</v>
      </c>
      <c r="BM212" s="55">
        <f t="shared" si="84"/>
        <v>2.9250530204953796E-3</v>
      </c>
      <c r="BN212" s="56">
        <f t="shared" si="85"/>
        <v>6.8287099833631002</v>
      </c>
      <c r="BO212" s="44">
        <f t="shared" si="86"/>
        <v>0.31039590833468639</v>
      </c>
      <c r="BP212" s="4" t="str">
        <f t="shared" si="87"/>
        <v>OK</v>
      </c>
      <c r="BQ212" s="56">
        <f t="shared" si="88"/>
        <v>304.99199999999996</v>
      </c>
      <c r="BR212" s="56">
        <f t="shared" si="89"/>
        <v>45.78864651859994</v>
      </c>
      <c r="BS212" s="23">
        <f t="shared" si="90"/>
        <v>0.15013064775010473</v>
      </c>
      <c r="BT212" s="4" t="str">
        <f t="shared" si="91"/>
        <v>OK</v>
      </c>
      <c r="BU212" s="56">
        <f t="shared" si="92"/>
        <v>82.34978275390408</v>
      </c>
      <c r="BV212" s="54">
        <f t="shared" si="93"/>
        <v>0.16554450465959072</v>
      </c>
      <c r="BW212" s="4" t="str">
        <f t="shared" si="94"/>
        <v>OK</v>
      </c>
      <c r="BX212" s="54">
        <f t="shared" si="95"/>
        <v>4.7317963085524085E-2</v>
      </c>
      <c r="BY212" s="4" t="str">
        <f t="shared" si="96"/>
        <v>OK</v>
      </c>
      <c r="DJ212" s="7"/>
      <c r="DK212" s="7"/>
      <c r="DL212" s="7"/>
      <c r="DM212" s="7"/>
      <c r="DN212" s="7"/>
      <c r="DO212" s="83"/>
      <c r="DP212" s="7"/>
      <c r="DQ212" s="7"/>
      <c r="DR212" s="7"/>
      <c r="DS212" s="7"/>
      <c r="EA212" s="56"/>
      <c r="EB212" s="56"/>
      <c r="EC212" s="4"/>
      <c r="ED212" s="44"/>
      <c r="EE212" s="4"/>
      <c r="EF212" s="5"/>
      <c r="EG212" s="44"/>
      <c r="EH212" s="4"/>
      <c r="EI212" s="53"/>
      <c r="EJ212" s="53"/>
      <c r="EL212" s="54"/>
      <c r="EM212" s="55"/>
      <c r="EN212" s="56"/>
      <c r="EO212" s="44"/>
      <c r="EP212" s="4"/>
      <c r="EQ212" s="56"/>
      <c r="ER212" s="56"/>
      <c r="ET212" s="4"/>
      <c r="EU212" s="56"/>
      <c r="EW212" s="4"/>
      <c r="EY212" s="4"/>
    </row>
    <row r="213" spans="27:155">
      <c r="AA213" s="29" t="s">
        <v>197</v>
      </c>
      <c r="AB213" s="29" t="s">
        <v>327</v>
      </c>
      <c r="AC213" s="29" t="s">
        <v>320</v>
      </c>
      <c r="AD213" s="30">
        <v>0</v>
      </c>
      <c r="AE213" s="24">
        <v>682</v>
      </c>
      <c r="AF213" s="24">
        <v>350</v>
      </c>
      <c r="AG213" s="24">
        <v>12</v>
      </c>
      <c r="AH213" s="24">
        <v>16</v>
      </c>
      <c r="AI213" s="24">
        <v>650</v>
      </c>
      <c r="AJ213" s="7">
        <f t="shared" si="68"/>
        <v>712</v>
      </c>
      <c r="AK213" s="7">
        <f t="shared" si="69"/>
        <v>350</v>
      </c>
      <c r="AL213" s="7">
        <f t="shared" si="70"/>
        <v>22</v>
      </c>
      <c r="AM213" s="7">
        <f t="shared" si="71"/>
        <v>6</v>
      </c>
      <c r="AN213" s="7">
        <f t="shared" si="72"/>
        <v>24</v>
      </c>
      <c r="AO213" s="83" t="str" cm="1">
        <f t="array" ref="AO213">_xll.Dce_Name_SectI(AE213,AE213,AF213,AG213,AH213,"x","-",$V$14)</f>
        <v>682x350x12x16</v>
      </c>
      <c r="AP213" s="7" t="str">
        <f t="shared" si="73"/>
        <v>712x350x22-6M24</v>
      </c>
      <c r="AQ213" s="7"/>
      <c r="AR213" s="7"/>
      <c r="AS213" s="7"/>
      <c r="AT213" s="29" t="s">
        <v>298</v>
      </c>
      <c r="AU213" s="60">
        <v>-113.73465029652938</v>
      </c>
      <c r="AV213" s="60">
        <v>13.186778939047729</v>
      </c>
      <c r="AW213" s="25">
        <v>3.0359797699229588E-2</v>
      </c>
      <c r="AX213" s="25">
        <v>0</v>
      </c>
      <c r="AY213" s="25">
        <v>0</v>
      </c>
      <c r="AZ213" s="25">
        <v>0</v>
      </c>
      <c r="BA213" s="56">
        <f t="shared" si="74"/>
        <v>0</v>
      </c>
      <c r="BB213" s="56">
        <f t="shared" si="75"/>
        <v>0</v>
      </c>
      <c r="BC213" s="4">
        <f>HLOOKUP(AN213,Data!$BW$28:$CF$31,4,FALSE)</f>
        <v>353</v>
      </c>
      <c r="BD213" s="44">
        <f t="shared" si="76"/>
        <v>0</v>
      </c>
      <c r="BE213" s="4" t="str">
        <f t="shared" si="77"/>
        <v>OK</v>
      </c>
      <c r="BF213" s="5">
        <f t="shared" si="78"/>
        <v>3613.4</v>
      </c>
      <c r="BG213" s="44">
        <f t="shared" si="79"/>
        <v>3.147579849906719E-2</v>
      </c>
      <c r="BH213" s="4" t="str">
        <f t="shared" si="80"/>
        <v>OK</v>
      </c>
      <c r="BI213" s="53" t="str">
        <f t="shared" si="81"/>
        <v>Y</v>
      </c>
      <c r="BJ213" s="53">
        <f t="shared" si="82"/>
        <v>215</v>
      </c>
      <c r="BK213" s="38">
        <f t="shared" si="83"/>
        <v>169</v>
      </c>
      <c r="BL213" s="54">
        <f>noisuy1chieu(BK213/BJ213,Data!$BW$39:$CG$39,Data!$BW$40:$CG$40)</f>
        <v>9.5744185149669647E-2</v>
      </c>
      <c r="BM213" s="55">
        <f t="shared" si="84"/>
        <v>2.019919611561314E-3</v>
      </c>
      <c r="BN213" s="56">
        <f t="shared" si="85"/>
        <v>5.6746468608984832</v>
      </c>
      <c r="BO213" s="44">
        <f t="shared" si="86"/>
        <v>0.25793849367720378</v>
      </c>
      <c r="BP213" s="4" t="str">
        <f t="shared" si="87"/>
        <v>OK</v>
      </c>
      <c r="BQ213" s="56">
        <f t="shared" si="88"/>
        <v>304.99199999999996</v>
      </c>
      <c r="BR213" s="56">
        <f t="shared" si="89"/>
        <v>13.186813887540428</v>
      </c>
      <c r="BS213" s="23">
        <f t="shared" si="90"/>
        <v>4.3236589443462217E-2</v>
      </c>
      <c r="BT213" s="4" t="str">
        <f t="shared" si="91"/>
        <v>OK</v>
      </c>
      <c r="BU213" s="56">
        <f t="shared" si="92"/>
        <v>56.86732514826469</v>
      </c>
      <c r="BV213" s="54">
        <f t="shared" si="93"/>
        <v>0.1143181300322138</v>
      </c>
      <c r="BW213" s="4" t="str">
        <f t="shared" si="94"/>
        <v>OK</v>
      </c>
      <c r="BX213" s="54">
        <f t="shared" si="95"/>
        <v>1.3627246494234075E-2</v>
      </c>
      <c r="BY213" s="4" t="str">
        <f t="shared" si="96"/>
        <v>OK</v>
      </c>
      <c r="DJ213" s="7"/>
      <c r="DK213" s="7"/>
      <c r="DL213" s="7"/>
      <c r="DM213" s="7"/>
      <c r="DN213" s="7"/>
      <c r="DO213" s="83"/>
      <c r="DP213" s="7"/>
      <c r="DQ213" s="7"/>
      <c r="DR213" s="7"/>
      <c r="DS213" s="7"/>
      <c r="EA213" s="56"/>
      <c r="EB213" s="56"/>
      <c r="EC213" s="4"/>
      <c r="ED213" s="44"/>
      <c r="EE213" s="4"/>
      <c r="EF213" s="5"/>
      <c r="EG213" s="44"/>
      <c r="EH213" s="4"/>
      <c r="EI213" s="53"/>
      <c r="EJ213" s="53"/>
      <c r="EL213" s="54"/>
      <c r="EM213" s="55"/>
      <c r="EN213" s="56"/>
      <c r="EO213" s="44"/>
      <c r="EP213" s="4"/>
      <c r="EQ213" s="56"/>
      <c r="ER213" s="56"/>
      <c r="ET213" s="4"/>
      <c r="EU213" s="56"/>
      <c r="EW213" s="4"/>
      <c r="EY213" s="4"/>
    </row>
    <row r="214" spans="27:155">
      <c r="AA214" s="29" t="s">
        <v>197</v>
      </c>
      <c r="AB214" s="29" t="s">
        <v>327</v>
      </c>
      <c r="AC214" s="29" t="s">
        <v>320</v>
      </c>
      <c r="AD214" s="30">
        <v>0</v>
      </c>
      <c r="AE214" s="24">
        <v>682</v>
      </c>
      <c r="AF214" s="24">
        <v>350</v>
      </c>
      <c r="AG214" s="24">
        <v>12</v>
      </c>
      <c r="AH214" s="24">
        <v>16</v>
      </c>
      <c r="AI214" s="24">
        <v>650</v>
      </c>
      <c r="AJ214" s="7">
        <f t="shared" si="68"/>
        <v>712</v>
      </c>
      <c r="AK214" s="7">
        <f t="shared" si="69"/>
        <v>350</v>
      </c>
      <c r="AL214" s="7">
        <f t="shared" si="70"/>
        <v>22</v>
      </c>
      <c r="AM214" s="7">
        <f t="shared" si="71"/>
        <v>6</v>
      </c>
      <c r="AN214" s="7">
        <f t="shared" si="72"/>
        <v>24</v>
      </c>
      <c r="AO214" s="83" t="str" cm="1">
        <f t="array" ref="AO214">_xll.Dce_Name_SectI(AE214,AE214,AF214,AG214,AH214,"x","-",$V$14)</f>
        <v>682x350x12x16</v>
      </c>
      <c r="AP214" s="7" t="str">
        <f t="shared" si="73"/>
        <v>712x350x22-6M24</v>
      </c>
      <c r="AQ214" s="7"/>
      <c r="AR214" s="7"/>
      <c r="AS214" s="7"/>
      <c r="AT214" s="29" t="s">
        <v>299</v>
      </c>
      <c r="AU214" s="60">
        <v>-148.93543596043585</v>
      </c>
      <c r="AV214" s="60">
        <v>7.8122361487047058</v>
      </c>
      <c r="AW214" s="25">
        <v>4.0390383790406326E-2</v>
      </c>
      <c r="AX214" s="25">
        <v>0</v>
      </c>
      <c r="AY214" s="25">
        <v>0</v>
      </c>
      <c r="AZ214" s="25">
        <v>0</v>
      </c>
      <c r="BA214" s="56">
        <f t="shared" si="74"/>
        <v>0</v>
      </c>
      <c r="BB214" s="56">
        <f t="shared" si="75"/>
        <v>0</v>
      </c>
      <c r="BC214" s="4">
        <f>HLOOKUP(AN214,Data!$BW$28:$CF$31,4,FALSE)</f>
        <v>353</v>
      </c>
      <c r="BD214" s="44">
        <f t="shared" si="76"/>
        <v>0</v>
      </c>
      <c r="BE214" s="4" t="str">
        <f t="shared" si="77"/>
        <v>OK</v>
      </c>
      <c r="BF214" s="5">
        <f t="shared" si="78"/>
        <v>3613.4</v>
      </c>
      <c r="BG214" s="44">
        <f t="shared" si="79"/>
        <v>4.1217533613891584E-2</v>
      </c>
      <c r="BH214" s="4" t="str">
        <f t="shared" si="80"/>
        <v>OK</v>
      </c>
      <c r="BI214" s="53" t="str">
        <f t="shared" si="81"/>
        <v>Y</v>
      </c>
      <c r="BJ214" s="53">
        <f t="shared" si="82"/>
        <v>215</v>
      </c>
      <c r="BK214" s="38">
        <f t="shared" si="83"/>
        <v>169</v>
      </c>
      <c r="BL214" s="54">
        <f>noisuy1chieu(BK214/BJ214,Data!$BW$39:$CG$39,Data!$BW$40:$CG$40)</f>
        <v>9.5744185149669647E-2</v>
      </c>
      <c r="BM214" s="55">
        <f t="shared" si="84"/>
        <v>2.6450831577586398E-3</v>
      </c>
      <c r="BN214" s="56">
        <f t="shared" si="85"/>
        <v>6.4936886566931493</v>
      </c>
      <c r="BO214" s="44">
        <f t="shared" si="86"/>
        <v>0.29516766621332496</v>
      </c>
      <c r="BP214" s="4" t="str">
        <f t="shared" si="87"/>
        <v>OK</v>
      </c>
      <c r="BQ214" s="56">
        <f t="shared" si="88"/>
        <v>304.99199999999996</v>
      </c>
      <c r="BR214" s="56">
        <f t="shared" si="89"/>
        <v>7.812340560051851</v>
      </c>
      <c r="BS214" s="23">
        <f t="shared" si="90"/>
        <v>2.5614903210746026E-2</v>
      </c>
      <c r="BT214" s="4" t="str">
        <f t="shared" si="91"/>
        <v>OK</v>
      </c>
      <c r="BU214" s="56">
        <f t="shared" si="92"/>
        <v>74.467717980217927</v>
      </c>
      <c r="BV214" s="54">
        <f t="shared" si="93"/>
        <v>0.14969950221976555</v>
      </c>
      <c r="BW214" s="4" t="str">
        <f t="shared" si="94"/>
        <v>OK</v>
      </c>
      <c r="BX214" s="54">
        <f t="shared" si="95"/>
        <v>8.0732686012440595E-3</v>
      </c>
      <c r="BY214" s="4" t="str">
        <f t="shared" si="96"/>
        <v>OK</v>
      </c>
      <c r="DJ214" s="7"/>
      <c r="DK214" s="7"/>
      <c r="DL214" s="7"/>
      <c r="DM214" s="7"/>
      <c r="DN214" s="7"/>
      <c r="DO214" s="83"/>
      <c r="DP214" s="7"/>
      <c r="DQ214" s="7"/>
      <c r="DR214" s="7"/>
      <c r="DS214" s="7"/>
      <c r="EA214" s="56"/>
      <c r="EB214" s="56"/>
      <c r="EC214" s="4"/>
      <c r="ED214" s="44"/>
      <c r="EE214" s="4"/>
      <c r="EF214" s="5"/>
      <c r="EG214" s="44"/>
      <c r="EH214" s="4"/>
      <c r="EI214" s="53"/>
      <c r="EJ214" s="53"/>
      <c r="EL214" s="54"/>
      <c r="EM214" s="55"/>
      <c r="EN214" s="56"/>
      <c r="EO214" s="44"/>
      <c r="EP214" s="4"/>
      <c r="EQ214" s="56"/>
      <c r="ER214" s="56"/>
      <c r="ET214" s="4"/>
      <c r="EU214" s="56"/>
      <c r="EW214" s="4"/>
      <c r="EY214" s="4"/>
    </row>
    <row r="215" spans="27:155">
      <c r="AA215" s="29" t="s">
        <v>197</v>
      </c>
      <c r="AB215" s="29" t="s">
        <v>327</v>
      </c>
      <c r="AC215" s="29" t="s">
        <v>320</v>
      </c>
      <c r="AD215" s="30">
        <v>0</v>
      </c>
      <c r="AE215" s="24">
        <v>682</v>
      </c>
      <c r="AF215" s="24">
        <v>350</v>
      </c>
      <c r="AG215" s="24">
        <v>12</v>
      </c>
      <c r="AH215" s="24">
        <v>16</v>
      </c>
      <c r="AI215" s="24">
        <v>650</v>
      </c>
      <c r="AJ215" s="7">
        <f t="shared" si="68"/>
        <v>712</v>
      </c>
      <c r="AK215" s="7">
        <f t="shared" si="69"/>
        <v>350</v>
      </c>
      <c r="AL215" s="7">
        <f t="shared" si="70"/>
        <v>22</v>
      </c>
      <c r="AM215" s="7">
        <f t="shared" si="71"/>
        <v>6</v>
      </c>
      <c r="AN215" s="7">
        <f t="shared" si="72"/>
        <v>24</v>
      </c>
      <c r="AO215" s="83" t="str" cm="1">
        <f t="array" ref="AO215">_xll.Dce_Name_SectI(AE215,AE215,AF215,AG215,AH215,"x","-",$V$14)</f>
        <v>682x350x12x16</v>
      </c>
      <c r="AP215" s="7" t="str">
        <f t="shared" si="73"/>
        <v>712x350x22-6M24</v>
      </c>
      <c r="AQ215" s="7"/>
      <c r="AR215" s="7"/>
      <c r="AS215" s="7"/>
      <c r="AT215" s="29" t="s">
        <v>300</v>
      </c>
      <c r="AU215" s="60">
        <v>-141.9038422242657</v>
      </c>
      <c r="AV215" s="60">
        <v>54.413868452398653</v>
      </c>
      <c r="AW215" s="25">
        <v>4.6359083149939861E-2</v>
      </c>
      <c r="AX215" s="25">
        <v>0</v>
      </c>
      <c r="AY215" s="25">
        <v>0</v>
      </c>
      <c r="AZ215" s="25">
        <v>0</v>
      </c>
      <c r="BA215" s="56">
        <f t="shared" si="74"/>
        <v>0</v>
      </c>
      <c r="BB215" s="56">
        <f t="shared" si="75"/>
        <v>0</v>
      </c>
      <c r="BC215" s="4">
        <f>HLOOKUP(AN215,Data!$BW$28:$CF$31,4,FALSE)</f>
        <v>353</v>
      </c>
      <c r="BD215" s="44">
        <f t="shared" si="76"/>
        <v>0</v>
      </c>
      <c r="BE215" s="4" t="str">
        <f t="shared" si="77"/>
        <v>OK</v>
      </c>
      <c r="BF215" s="5">
        <f t="shared" si="78"/>
        <v>3613.4</v>
      </c>
      <c r="BG215" s="44">
        <f t="shared" si="79"/>
        <v>3.9271556490913184E-2</v>
      </c>
      <c r="BH215" s="4" t="str">
        <f t="shared" si="80"/>
        <v>OK</v>
      </c>
      <c r="BI215" s="53" t="str">
        <f t="shared" si="81"/>
        <v>Y</v>
      </c>
      <c r="BJ215" s="53">
        <f t="shared" si="82"/>
        <v>215</v>
      </c>
      <c r="BK215" s="38">
        <f t="shared" si="83"/>
        <v>169</v>
      </c>
      <c r="BL215" s="54">
        <f>noisuy1chieu(BK215/BJ215,Data!$BW$39:$CG$39,Data!$BW$40:$CG$40)</f>
        <v>9.5744185149669647E-2</v>
      </c>
      <c r="BM215" s="55">
        <f t="shared" si="84"/>
        <v>2.5202025338573837E-3</v>
      </c>
      <c r="BN215" s="56">
        <f t="shared" si="85"/>
        <v>6.3385441423171631</v>
      </c>
      <c r="BO215" s="44">
        <f t="shared" si="86"/>
        <v>0.28811564283259833</v>
      </c>
      <c r="BP215" s="4" t="str">
        <f t="shared" si="87"/>
        <v>OK</v>
      </c>
      <c r="BQ215" s="56">
        <f t="shared" si="88"/>
        <v>304.99199999999996</v>
      </c>
      <c r="BR215" s="56">
        <f t="shared" si="89"/>
        <v>54.413888200711554</v>
      </c>
      <c r="BS215" s="23">
        <f t="shared" si="90"/>
        <v>0.178410870451394</v>
      </c>
      <c r="BT215" s="4" t="str">
        <f t="shared" si="91"/>
        <v>OK</v>
      </c>
      <c r="BU215" s="56">
        <f t="shared" si="92"/>
        <v>70.951921112132851</v>
      </c>
      <c r="BV215" s="54">
        <f t="shared" si="93"/>
        <v>0.1426318351106706</v>
      </c>
      <c r="BW215" s="4" t="str">
        <f t="shared" si="94"/>
        <v>OK</v>
      </c>
      <c r="BX215" s="54">
        <f t="shared" si="95"/>
        <v>5.6231283276198286E-2</v>
      </c>
      <c r="BY215" s="4" t="str">
        <f t="shared" si="96"/>
        <v>OK</v>
      </c>
      <c r="DJ215" s="7"/>
      <c r="DK215" s="7"/>
      <c r="DL215" s="7"/>
      <c r="DM215" s="7"/>
      <c r="DN215" s="7"/>
      <c r="DO215" s="83"/>
      <c r="DP215" s="7"/>
      <c r="DQ215" s="7"/>
      <c r="DR215" s="7"/>
      <c r="DS215" s="7"/>
      <c r="EA215" s="56"/>
      <c r="EB215" s="56"/>
      <c r="EC215" s="4"/>
      <c r="ED215" s="44"/>
      <c r="EE215" s="4"/>
      <c r="EF215" s="5"/>
      <c r="EG215" s="44"/>
      <c r="EH215" s="4"/>
      <c r="EI215" s="53"/>
      <c r="EJ215" s="53"/>
      <c r="EL215" s="54"/>
      <c r="EM215" s="55"/>
      <c r="EN215" s="56"/>
      <c r="EO215" s="44"/>
      <c r="EP215" s="4"/>
      <c r="EQ215" s="56"/>
      <c r="ER215" s="56"/>
      <c r="ET215" s="4"/>
      <c r="EU215" s="56"/>
      <c r="EW215" s="4"/>
      <c r="EY215" s="4"/>
    </row>
    <row r="216" spans="27:155">
      <c r="AA216" s="29" t="s">
        <v>197</v>
      </c>
      <c r="AB216" s="29" t="s">
        <v>327</v>
      </c>
      <c r="AC216" s="29" t="s">
        <v>320</v>
      </c>
      <c r="AD216" s="30">
        <v>0</v>
      </c>
      <c r="AE216" s="24">
        <v>682</v>
      </c>
      <c r="AF216" s="24">
        <v>350</v>
      </c>
      <c r="AG216" s="24">
        <v>12</v>
      </c>
      <c r="AH216" s="24">
        <v>16</v>
      </c>
      <c r="AI216" s="24">
        <v>650</v>
      </c>
      <c r="AJ216" s="7">
        <f t="shared" ref="AJ216:AJ279" si="97">AE216+2*$E$13</f>
        <v>712</v>
      </c>
      <c r="AK216" s="7">
        <f t="shared" ref="AK216:AK279" si="98">INDEX($A$23:$A$33,IFERROR(MATCH(AF216,$A$23:$A$33,0),MATCH(AF216,$A$23:$A$33,1)+1))</f>
        <v>350</v>
      </c>
      <c r="AL216" s="7">
        <f t="shared" ref="AL216:AL279" si="99">INDEX($E$23:$E$40,IFERROR(MATCH(AE216,$B$23:$B$40,0),MATCH(AE216,$B$23:$B$40,1)+1))</f>
        <v>22</v>
      </c>
      <c r="AM216" s="7">
        <f t="shared" ref="AM216:AM279" si="100">INDEX($C$23:$C$40,IFERROR(MATCH(AE216,$B$23:$B$40,0),MATCH(AE216,$B$23:$B$40,1)+1))</f>
        <v>6</v>
      </c>
      <c r="AN216" s="7">
        <f t="shared" ref="AN216:AN279" si="101">INDEX($D$23:$D$40,IFERROR(MATCH(AE216,$B$23:$B$40,0),MATCH(AE216,$B$23:$B$40,1)+1))</f>
        <v>24</v>
      </c>
      <c r="AO216" s="83" t="str" cm="1">
        <f t="array" ref="AO216">_xll.Dce_Name_SectI(AE216,AE216,AF216,AG216,AH216,"x","-",$V$14)</f>
        <v>682x350x12x16</v>
      </c>
      <c r="AP216" s="7" t="str">
        <f t="shared" ref="AP216:AP279" si="102">AJ216&amp;"x"&amp;AK216&amp;"x"&amp;AL216&amp;"-"&amp;AM216&amp;"M"&amp;AN216</f>
        <v>712x350x22-6M24</v>
      </c>
      <c r="AQ216" s="7"/>
      <c r="AR216" s="7"/>
      <c r="AS216" s="7"/>
      <c r="AT216" s="29" t="s">
        <v>301</v>
      </c>
      <c r="AU216" s="60">
        <v>-213.8173211493353</v>
      </c>
      <c r="AV216" s="60">
        <v>44.070598462765446</v>
      </c>
      <c r="AW216" s="25">
        <v>2.6340840844567115E-2</v>
      </c>
      <c r="AX216" s="25">
        <v>0</v>
      </c>
      <c r="AY216" s="25">
        <v>0</v>
      </c>
      <c r="AZ216" s="25">
        <v>0</v>
      </c>
      <c r="BA216" s="56">
        <f t="shared" ref="BA216:BA279" si="103">MAX(AU216,0)/AM216</f>
        <v>0</v>
      </c>
      <c r="BB216" s="56">
        <f t="shared" ref="BB216:BB279" si="104">($R$60*BA216*1000/$R$19)</f>
        <v>0</v>
      </c>
      <c r="BC216" s="4">
        <f>HLOOKUP(AN216,Data!$BW$28:$CF$31,4,FALSE)</f>
        <v>353</v>
      </c>
      <c r="BD216" s="44">
        <f t="shared" ref="BD216:BD279" si="105">BB216/BC216</f>
        <v>0</v>
      </c>
      <c r="BE216" s="4" t="str">
        <f t="shared" ref="BE216:BE279" si="106">IF(BD216&lt;=1,"OK","Check")</f>
        <v>OK</v>
      </c>
      <c r="BF216" s="5">
        <f t="shared" ref="BF216:BF279" si="107">$P$77*$R$77*AJ216*AK216/1000</f>
        <v>3613.4</v>
      </c>
      <c r="BG216" s="44">
        <f t="shared" ref="BG216:BG279" si="108">MAX(-AU216,0)/BF216</f>
        <v>5.9173443612480017E-2</v>
      </c>
      <c r="BH216" s="4" t="str">
        <f t="shared" ref="BH216:BH279" si="109">IF(BG216&lt;=1,"OK","Check")</f>
        <v>OK</v>
      </c>
      <c r="BI216" s="53" t="str">
        <f t="shared" ref="BI216:BI279" si="110">VLOOKUP(INDEX($B$23:$B$40,IFERROR(MATCH(AE216,$B$23:$B$40,0),MATCH(AE216,$B$23:$B$40,1)+1)),$B$23:$F$40,5,FALSE)</f>
        <v>Y</v>
      </c>
      <c r="BJ216" s="53">
        <f t="shared" ref="BJ216:BJ279" si="111">BPThkd1(AI216, BI216, AM216, $E$14)</f>
        <v>215</v>
      </c>
      <c r="BK216" s="38">
        <f t="shared" ref="BK216:BK279" si="112">(AF216-AG216)/2</f>
        <v>169</v>
      </c>
      <c r="BL216" s="54">
        <f>noisuy1chieu(BK216/BJ216,Data!$BW$39:$CG$39,Data!$BW$40:$CG$40)</f>
        <v>9.5744185149669647E-2</v>
      </c>
      <c r="BM216" s="55">
        <f t="shared" ref="BM216:BM279" si="113">BL216*(MAX(-AU216,0)/(AJ216*AK216)*1000)*BJ216^2/1000000</f>
        <v>3.7973810017880305E-3</v>
      </c>
      <c r="BN216" s="56">
        <f t="shared" ref="BN216:BN279" si="114">SQRT((6*BM216)/($R$27*$R$28))*1000</f>
        <v>7.7806142430735719</v>
      </c>
      <c r="BO216" s="44">
        <f t="shared" ref="BO216:BO279" si="115">BN216/AL216</f>
        <v>0.35366428377607145</v>
      </c>
      <c r="BP216" s="4" t="str">
        <f t="shared" ref="BP216:BP279" si="116">IF(BO216&lt;=1,"OK","Check")</f>
        <v>OK</v>
      </c>
      <c r="BQ216" s="56">
        <f t="shared" ref="BQ216:BQ279" si="117">0.6*BC216*$R$19*AM216/1000</f>
        <v>304.99199999999996</v>
      </c>
      <c r="BR216" s="56">
        <f t="shared" ref="BR216:BR279" si="118">MAX(SQRT(AV216^2+AW216^2),MAX(AU216,0))</f>
        <v>44.070606334678452</v>
      </c>
      <c r="BS216" s="23">
        <f t="shared" ref="BS216:BS279" si="119">BR216/BQ216</f>
        <v>0.14449758136173557</v>
      </c>
      <c r="BT216" s="4" t="str">
        <f t="shared" ref="BT216:BT279" si="120">IF(BS216&lt;=1,"OK","Check")</f>
        <v>OK</v>
      </c>
      <c r="BU216" s="56">
        <f t="shared" ref="BU216:BU279" si="121">ABS(AU216)/2</f>
        <v>106.90866057466765</v>
      </c>
      <c r="BV216" s="54">
        <f t="shared" ref="BV216:BV279" si="122">BU216*1000/($R$53*((AF216*2-AG216)-30)*$R$35)</f>
        <v>0.21491424344789337</v>
      </c>
      <c r="BW216" s="4" t="str">
        <f t="shared" ref="BW216:BW279" si="123">IF(BV216&lt;=1,"OK","Check")</f>
        <v>OK</v>
      </c>
      <c r="BX216" s="54">
        <f t="shared" ref="BX216:BX279" si="124">SQRT(AV216^2+AW216^2)*1000/($R$54*(2*(AE216-2*AH216)-20)*$R$35)</f>
        <v>4.5542541268475588E-2</v>
      </c>
      <c r="BY216" s="4" t="str">
        <f t="shared" ref="BY216:BY279" si="125">IF(BX216&lt;=1,"OK","Check")</f>
        <v>OK</v>
      </c>
      <c r="DJ216" s="7"/>
      <c r="DK216" s="7"/>
      <c r="DL216" s="7"/>
      <c r="DM216" s="7"/>
      <c r="DN216" s="7"/>
      <c r="DO216" s="83"/>
      <c r="DP216" s="7"/>
      <c r="DQ216" s="7"/>
      <c r="DR216" s="7"/>
      <c r="DS216" s="7"/>
      <c r="EA216" s="56"/>
      <c r="EB216" s="56"/>
      <c r="EC216" s="4"/>
      <c r="ED216" s="44"/>
      <c r="EE216" s="4"/>
      <c r="EF216" s="5"/>
      <c r="EG216" s="44"/>
      <c r="EH216" s="4"/>
      <c r="EI216" s="53"/>
      <c r="EJ216" s="53"/>
      <c r="EL216" s="54"/>
      <c r="EM216" s="55"/>
      <c r="EN216" s="56"/>
      <c r="EO216" s="44"/>
      <c r="EP216" s="4"/>
      <c r="EQ216" s="56"/>
      <c r="ER216" s="56"/>
      <c r="ET216" s="4"/>
      <c r="EU216" s="56"/>
      <c r="EW216" s="4"/>
      <c r="EY216" s="4"/>
    </row>
    <row r="217" spans="27:155">
      <c r="AA217" s="29" t="s">
        <v>197</v>
      </c>
      <c r="AB217" s="29" t="s">
        <v>327</v>
      </c>
      <c r="AC217" s="29" t="s">
        <v>320</v>
      </c>
      <c r="AD217" s="30">
        <v>0</v>
      </c>
      <c r="AE217" s="24">
        <v>682</v>
      </c>
      <c r="AF217" s="24">
        <v>350</v>
      </c>
      <c r="AG217" s="24">
        <v>12</v>
      </c>
      <c r="AH217" s="24">
        <v>16</v>
      </c>
      <c r="AI217" s="24">
        <v>650</v>
      </c>
      <c r="AJ217" s="7">
        <f t="shared" si="97"/>
        <v>712</v>
      </c>
      <c r="AK217" s="7">
        <f t="shared" si="98"/>
        <v>350</v>
      </c>
      <c r="AL217" s="7">
        <f t="shared" si="99"/>
        <v>22</v>
      </c>
      <c r="AM217" s="7">
        <f t="shared" si="100"/>
        <v>6</v>
      </c>
      <c r="AN217" s="7">
        <f t="shared" si="101"/>
        <v>24</v>
      </c>
      <c r="AO217" s="83" t="str" cm="1">
        <f t="array" ref="AO217">_xll.Dce_Name_SectI(AE217,AE217,AF217,AG217,AH217,"x","-",$V$14)</f>
        <v>682x350x12x16</v>
      </c>
      <c r="AP217" s="7" t="str">
        <f t="shared" si="102"/>
        <v>712x350x22-6M24</v>
      </c>
      <c r="AQ217" s="7"/>
      <c r="AR217" s="7"/>
      <c r="AS217" s="7"/>
      <c r="AT217" s="29" t="s">
        <v>302</v>
      </c>
      <c r="AU217" s="60">
        <v>118.32880131546742</v>
      </c>
      <c r="AV217" s="60">
        <v>35.366500558160197</v>
      </c>
      <c r="AW217" s="25">
        <v>0.25372729483207501</v>
      </c>
      <c r="AX217" s="25">
        <v>0</v>
      </c>
      <c r="AY217" s="25">
        <v>0</v>
      </c>
      <c r="AZ217" s="25">
        <v>0</v>
      </c>
      <c r="BA217" s="56">
        <f t="shared" si="103"/>
        <v>19.721466885911237</v>
      </c>
      <c r="BB217" s="56">
        <f t="shared" si="104"/>
        <v>86.281417625861664</v>
      </c>
      <c r="BC217" s="4">
        <f>HLOOKUP(AN217,Data!$BW$28:$CF$31,4,FALSE)</f>
        <v>353</v>
      </c>
      <c r="BD217" s="44">
        <f t="shared" si="105"/>
        <v>0.24442327939337583</v>
      </c>
      <c r="BE217" s="4" t="str">
        <f t="shared" si="106"/>
        <v>OK</v>
      </c>
      <c r="BF217" s="5">
        <f t="shared" si="107"/>
        <v>3613.4</v>
      </c>
      <c r="BG217" s="44">
        <f t="shared" si="108"/>
        <v>0</v>
      </c>
      <c r="BH217" s="4" t="str">
        <f t="shared" si="109"/>
        <v>OK</v>
      </c>
      <c r="BI217" s="53" t="str">
        <f t="shared" si="110"/>
        <v>Y</v>
      </c>
      <c r="BJ217" s="53">
        <f t="shared" si="111"/>
        <v>215</v>
      </c>
      <c r="BK217" s="38">
        <f t="shared" si="112"/>
        <v>169</v>
      </c>
      <c r="BL217" s="54">
        <f>noisuy1chieu(BK217/BJ217,Data!$BW$39:$CG$39,Data!$BW$40:$CG$40)</f>
        <v>9.5744185149669647E-2</v>
      </c>
      <c r="BM217" s="55">
        <f t="shared" si="113"/>
        <v>0</v>
      </c>
      <c r="BN217" s="56">
        <f t="shared" si="114"/>
        <v>0</v>
      </c>
      <c r="BO217" s="44">
        <f t="shared" si="115"/>
        <v>0</v>
      </c>
      <c r="BP217" s="4" t="str">
        <f t="shared" si="116"/>
        <v>OK</v>
      </c>
      <c r="BQ217" s="56">
        <f t="shared" si="117"/>
        <v>304.99199999999996</v>
      </c>
      <c r="BR217" s="56">
        <f t="shared" si="118"/>
        <v>118.32880131546742</v>
      </c>
      <c r="BS217" s="23">
        <f t="shared" si="119"/>
        <v>0.38797345935456479</v>
      </c>
      <c r="BT217" s="4" t="str">
        <f t="shared" si="120"/>
        <v>OK</v>
      </c>
      <c r="BU217" s="56">
        <f t="shared" si="121"/>
        <v>59.164400657733708</v>
      </c>
      <c r="BV217" s="54">
        <f t="shared" si="122"/>
        <v>0.11893584989332294</v>
      </c>
      <c r="BW217" s="4" t="str">
        <f t="shared" si="123"/>
        <v>OK</v>
      </c>
      <c r="BX217" s="54">
        <f t="shared" si="124"/>
        <v>3.6548663499321954E-2</v>
      </c>
      <c r="BY217" s="4" t="str">
        <f t="shared" si="125"/>
        <v>OK</v>
      </c>
      <c r="DJ217" s="7"/>
      <c r="DK217" s="7"/>
      <c r="DL217" s="7"/>
      <c r="DM217" s="7"/>
      <c r="DN217" s="7"/>
      <c r="DO217" s="83"/>
      <c r="DP217" s="7"/>
      <c r="DQ217" s="7"/>
      <c r="DR217" s="7"/>
      <c r="DS217" s="7"/>
      <c r="EA217" s="56"/>
      <c r="EB217" s="56"/>
      <c r="EC217" s="4"/>
      <c r="ED217" s="44"/>
      <c r="EE217" s="4"/>
      <c r="EF217" s="5"/>
      <c r="EG217" s="44"/>
      <c r="EH217" s="4"/>
      <c r="EI217" s="53"/>
      <c r="EJ217" s="53"/>
      <c r="EL217" s="54"/>
      <c r="EM217" s="55"/>
      <c r="EN217" s="56"/>
      <c r="EO217" s="44"/>
      <c r="EP217" s="4"/>
      <c r="EQ217" s="56"/>
      <c r="ER217" s="56"/>
      <c r="ET217" s="4"/>
      <c r="EU217" s="56"/>
      <c r="EW217" s="4"/>
      <c r="EY217" s="4"/>
    </row>
    <row r="218" spans="27:155">
      <c r="AA218" s="29" t="s">
        <v>197</v>
      </c>
      <c r="AB218" s="29" t="s">
        <v>327</v>
      </c>
      <c r="AC218" s="29" t="s">
        <v>320</v>
      </c>
      <c r="AD218" s="30">
        <v>0</v>
      </c>
      <c r="AE218" s="24">
        <v>682</v>
      </c>
      <c r="AF218" s="24">
        <v>350</v>
      </c>
      <c r="AG218" s="24">
        <v>12</v>
      </c>
      <c r="AH218" s="24">
        <v>16</v>
      </c>
      <c r="AI218" s="24">
        <v>650</v>
      </c>
      <c r="AJ218" s="7">
        <f t="shared" si="97"/>
        <v>712</v>
      </c>
      <c r="AK218" s="7">
        <f t="shared" si="98"/>
        <v>350</v>
      </c>
      <c r="AL218" s="7">
        <f t="shared" si="99"/>
        <v>22</v>
      </c>
      <c r="AM218" s="7">
        <f t="shared" si="100"/>
        <v>6</v>
      </c>
      <c r="AN218" s="7">
        <f t="shared" si="101"/>
        <v>24</v>
      </c>
      <c r="AO218" s="83" t="str" cm="1">
        <f t="array" ref="AO218">_xll.Dce_Name_SectI(AE218,AE218,AF218,AG218,AH218,"x","-",$V$14)</f>
        <v>682x350x12x16</v>
      </c>
      <c r="AP218" s="7" t="str">
        <f t="shared" si="102"/>
        <v>712x350x22-6M24</v>
      </c>
      <c r="AQ218" s="7"/>
      <c r="AR218" s="7"/>
      <c r="AS218" s="7"/>
      <c r="AT218" s="29" t="s">
        <v>303</v>
      </c>
      <c r="AU218" s="60">
        <v>47.920487807921582</v>
      </c>
      <c r="AV218" s="60">
        <v>25.033380747546495</v>
      </c>
      <c r="AW218" s="25">
        <v>0.19398778202621086</v>
      </c>
      <c r="AX218" s="25">
        <v>0</v>
      </c>
      <c r="AY218" s="25">
        <v>0</v>
      </c>
      <c r="AZ218" s="25">
        <v>0</v>
      </c>
      <c r="BA218" s="56">
        <f t="shared" si="103"/>
        <v>7.98674796798693</v>
      </c>
      <c r="BB218" s="56">
        <f t="shared" si="104"/>
        <v>34.942022359942825</v>
      </c>
      <c r="BC218" s="4">
        <f>HLOOKUP(AN218,Data!$BW$28:$CF$31,4,FALSE)</f>
        <v>353</v>
      </c>
      <c r="BD218" s="44">
        <f t="shared" si="105"/>
        <v>9.8985899036665229E-2</v>
      </c>
      <c r="BE218" s="4" t="str">
        <f t="shared" si="106"/>
        <v>OK</v>
      </c>
      <c r="BF218" s="5">
        <f t="shared" si="107"/>
        <v>3613.4</v>
      </c>
      <c r="BG218" s="44">
        <f t="shared" si="108"/>
        <v>0</v>
      </c>
      <c r="BH218" s="4" t="str">
        <f t="shared" si="109"/>
        <v>OK</v>
      </c>
      <c r="BI218" s="53" t="str">
        <f t="shared" si="110"/>
        <v>Y</v>
      </c>
      <c r="BJ218" s="53">
        <f t="shared" si="111"/>
        <v>215</v>
      </c>
      <c r="BK218" s="38">
        <f t="shared" si="112"/>
        <v>169</v>
      </c>
      <c r="BL218" s="54">
        <f>noisuy1chieu(BK218/BJ218,Data!$BW$39:$CG$39,Data!$BW$40:$CG$40)</f>
        <v>9.5744185149669647E-2</v>
      </c>
      <c r="BM218" s="55">
        <f t="shared" si="113"/>
        <v>0</v>
      </c>
      <c r="BN218" s="56">
        <f t="shared" si="114"/>
        <v>0</v>
      </c>
      <c r="BO218" s="44">
        <f t="shared" si="115"/>
        <v>0</v>
      </c>
      <c r="BP218" s="4" t="str">
        <f t="shared" si="116"/>
        <v>OK</v>
      </c>
      <c r="BQ218" s="56">
        <f t="shared" si="117"/>
        <v>304.99199999999996</v>
      </c>
      <c r="BR218" s="56">
        <f t="shared" si="118"/>
        <v>47.920487807921582</v>
      </c>
      <c r="BS218" s="23">
        <f t="shared" si="119"/>
        <v>0.15712047466137338</v>
      </c>
      <c r="BT218" s="4" t="str">
        <f t="shared" si="120"/>
        <v>OK</v>
      </c>
      <c r="BU218" s="56">
        <f t="shared" si="121"/>
        <v>23.960243903960791</v>
      </c>
      <c r="BV218" s="54">
        <f t="shared" si="122"/>
        <v>4.8166328749860883E-2</v>
      </c>
      <c r="BW218" s="4" t="str">
        <f t="shared" si="123"/>
        <v>OK</v>
      </c>
      <c r="BX218" s="54">
        <f t="shared" si="124"/>
        <v>2.5870259133047153E-2</v>
      </c>
      <c r="BY218" s="4" t="str">
        <f t="shared" si="125"/>
        <v>OK</v>
      </c>
      <c r="DJ218" s="7"/>
      <c r="DK218" s="7"/>
      <c r="DL218" s="7"/>
      <c r="DM218" s="7"/>
      <c r="DN218" s="7"/>
      <c r="DO218" s="83"/>
      <c r="DP218" s="7"/>
      <c r="DQ218" s="7"/>
      <c r="DR218" s="7"/>
      <c r="DS218" s="7"/>
      <c r="EA218" s="56"/>
      <c r="EB218" s="56"/>
      <c r="EC218" s="4"/>
      <c r="ED218" s="44"/>
      <c r="EE218" s="4"/>
      <c r="EF218" s="5"/>
      <c r="EG218" s="44"/>
      <c r="EH218" s="4"/>
      <c r="EI218" s="53"/>
      <c r="EJ218" s="53"/>
      <c r="EL218" s="54"/>
      <c r="EM218" s="55"/>
      <c r="EN218" s="56"/>
      <c r="EO218" s="44"/>
      <c r="EP218" s="4"/>
      <c r="EQ218" s="56"/>
      <c r="ER218" s="56"/>
      <c r="ET218" s="4"/>
      <c r="EU218" s="56"/>
      <c r="EW218" s="4"/>
      <c r="EY218" s="4"/>
    </row>
    <row r="219" spans="27:155">
      <c r="AA219" s="29" t="s">
        <v>197</v>
      </c>
      <c r="AB219" s="29" t="s">
        <v>327</v>
      </c>
      <c r="AC219" s="29" t="s">
        <v>320</v>
      </c>
      <c r="AD219" s="30">
        <v>0</v>
      </c>
      <c r="AE219" s="24">
        <v>682</v>
      </c>
      <c r="AF219" s="24">
        <v>350</v>
      </c>
      <c r="AG219" s="24">
        <v>12</v>
      </c>
      <c r="AH219" s="24">
        <v>16</v>
      </c>
      <c r="AI219" s="24">
        <v>650</v>
      </c>
      <c r="AJ219" s="7">
        <f t="shared" si="97"/>
        <v>712</v>
      </c>
      <c r="AK219" s="7">
        <f t="shared" si="98"/>
        <v>350</v>
      </c>
      <c r="AL219" s="7">
        <f t="shared" si="99"/>
        <v>22</v>
      </c>
      <c r="AM219" s="7">
        <f t="shared" si="100"/>
        <v>6</v>
      </c>
      <c r="AN219" s="7">
        <f t="shared" si="101"/>
        <v>24</v>
      </c>
      <c r="AO219" s="83" t="str" cm="1">
        <f t="array" ref="AO219">_xll.Dce_Name_SectI(AE219,AE219,AF219,AG219,AH219,"x","-",$V$14)</f>
        <v>682x350x12x16</v>
      </c>
      <c r="AP219" s="7" t="str">
        <f t="shared" si="102"/>
        <v>712x350x22-6M24</v>
      </c>
      <c r="AQ219" s="7"/>
      <c r="AR219" s="7"/>
      <c r="AS219" s="7"/>
      <c r="AT219" s="29" t="s">
        <v>304</v>
      </c>
      <c r="AU219" s="60">
        <v>-13.418227176421947</v>
      </c>
      <c r="AV219" s="60">
        <v>33.052777986811783</v>
      </c>
      <c r="AW219" s="25">
        <v>7.1498623433505874E-3</v>
      </c>
      <c r="AX219" s="25">
        <v>0</v>
      </c>
      <c r="AY219" s="25">
        <v>0</v>
      </c>
      <c r="AZ219" s="25">
        <v>0</v>
      </c>
      <c r="BA219" s="56">
        <f t="shared" si="103"/>
        <v>0</v>
      </c>
      <c r="BB219" s="56">
        <f t="shared" si="104"/>
        <v>0</v>
      </c>
      <c r="BC219" s="4">
        <f>HLOOKUP(AN219,Data!$BW$28:$CF$31,4,FALSE)</f>
        <v>353</v>
      </c>
      <c r="BD219" s="44">
        <f t="shared" si="105"/>
        <v>0</v>
      </c>
      <c r="BE219" s="4" t="str">
        <f t="shared" si="106"/>
        <v>OK</v>
      </c>
      <c r="BF219" s="5">
        <f t="shared" si="107"/>
        <v>3613.4</v>
      </c>
      <c r="BG219" s="44">
        <f t="shared" si="108"/>
        <v>3.713462992312489E-3</v>
      </c>
      <c r="BH219" s="4" t="str">
        <f t="shared" si="109"/>
        <v>OK</v>
      </c>
      <c r="BI219" s="53" t="str">
        <f t="shared" si="110"/>
        <v>Y</v>
      </c>
      <c r="BJ219" s="53">
        <f t="shared" si="111"/>
        <v>215</v>
      </c>
      <c r="BK219" s="38">
        <f t="shared" si="112"/>
        <v>169</v>
      </c>
      <c r="BL219" s="54">
        <f>noisuy1chieu(BK219/BJ219,Data!$BW$39:$CG$39,Data!$BW$40:$CG$40)</f>
        <v>9.5744185149669647E-2</v>
      </c>
      <c r="BM219" s="55">
        <f t="shared" si="113"/>
        <v>2.3830679705239097E-4</v>
      </c>
      <c r="BN219" s="56">
        <f t="shared" si="114"/>
        <v>1.9491264366512016</v>
      </c>
      <c r="BO219" s="44">
        <f t="shared" si="115"/>
        <v>8.8596656211418254E-2</v>
      </c>
      <c r="BP219" s="4" t="str">
        <f t="shared" si="116"/>
        <v>OK</v>
      </c>
      <c r="BQ219" s="56">
        <f t="shared" si="117"/>
        <v>304.99199999999996</v>
      </c>
      <c r="BR219" s="56">
        <f t="shared" si="118"/>
        <v>33.05277876012849</v>
      </c>
      <c r="BS219" s="23">
        <f t="shared" si="119"/>
        <v>0.10837260898688653</v>
      </c>
      <c r="BT219" s="4" t="str">
        <f t="shared" si="120"/>
        <v>OK</v>
      </c>
      <c r="BU219" s="56">
        <f t="shared" si="121"/>
        <v>6.7091135882109736</v>
      </c>
      <c r="BV219" s="54">
        <f t="shared" si="122"/>
        <v>1.3487065156983192E-2</v>
      </c>
      <c r="BW219" s="4" t="str">
        <f t="shared" si="123"/>
        <v>OK</v>
      </c>
      <c r="BX219" s="54">
        <f t="shared" si="124"/>
        <v>3.4156724082474055E-2</v>
      </c>
      <c r="BY219" s="4" t="str">
        <f t="shared" si="125"/>
        <v>OK</v>
      </c>
      <c r="DJ219" s="7"/>
      <c r="DK219" s="7"/>
      <c r="DL219" s="7"/>
      <c r="DM219" s="7"/>
      <c r="DN219" s="7"/>
      <c r="DO219" s="83"/>
      <c r="DP219" s="7"/>
      <c r="DQ219" s="7"/>
      <c r="DR219" s="7"/>
      <c r="DS219" s="7"/>
      <c r="EA219" s="56"/>
      <c r="EB219" s="56"/>
      <c r="EC219" s="4"/>
      <c r="ED219" s="44"/>
      <c r="EE219" s="4"/>
      <c r="EF219" s="5"/>
      <c r="EG219" s="44"/>
      <c r="EH219" s="4"/>
      <c r="EI219" s="53"/>
      <c r="EJ219" s="53"/>
      <c r="EL219" s="54"/>
      <c r="EM219" s="55"/>
      <c r="EN219" s="56"/>
      <c r="EO219" s="44"/>
      <c r="EP219" s="4"/>
      <c r="EQ219" s="56"/>
      <c r="ER219" s="56"/>
      <c r="ET219" s="4"/>
      <c r="EU219" s="56"/>
      <c r="EW219" s="4"/>
      <c r="EY219" s="4"/>
    </row>
    <row r="220" spans="27:155">
      <c r="AA220" s="29" t="s">
        <v>197</v>
      </c>
      <c r="AB220" s="29" t="s">
        <v>327</v>
      </c>
      <c r="AC220" s="29" t="s">
        <v>320</v>
      </c>
      <c r="AD220" s="30">
        <v>0</v>
      </c>
      <c r="AE220" s="24">
        <v>682</v>
      </c>
      <c r="AF220" s="24">
        <v>350</v>
      </c>
      <c r="AG220" s="24">
        <v>12</v>
      </c>
      <c r="AH220" s="24">
        <v>16</v>
      </c>
      <c r="AI220" s="24">
        <v>650</v>
      </c>
      <c r="AJ220" s="7">
        <f t="shared" si="97"/>
        <v>712</v>
      </c>
      <c r="AK220" s="7">
        <f t="shared" si="98"/>
        <v>350</v>
      </c>
      <c r="AL220" s="7">
        <f t="shared" si="99"/>
        <v>22</v>
      </c>
      <c r="AM220" s="7">
        <f t="shared" si="100"/>
        <v>6</v>
      </c>
      <c r="AN220" s="7">
        <f t="shared" si="101"/>
        <v>24</v>
      </c>
      <c r="AO220" s="83" t="str" cm="1">
        <f t="array" ref="AO220">_xll.Dce_Name_SectI(AE220,AE220,AF220,AG220,AH220,"x","-",$V$14)</f>
        <v>682x350x12x16</v>
      </c>
      <c r="AP220" s="7" t="str">
        <f t="shared" si="102"/>
        <v>712x350x22-6M24</v>
      </c>
      <c r="AQ220" s="7"/>
      <c r="AR220" s="7"/>
      <c r="AS220" s="7"/>
      <c r="AT220" s="29" t="s">
        <v>305</v>
      </c>
      <c r="AU220" s="60">
        <v>-83.432935873508285</v>
      </c>
      <c r="AV220" s="60">
        <v>22.111447238916654</v>
      </c>
      <c r="AW220" s="25">
        <v>1.5161421103486712E-3</v>
      </c>
      <c r="AX220" s="25">
        <v>0</v>
      </c>
      <c r="AY220" s="25">
        <v>0</v>
      </c>
      <c r="AZ220" s="25">
        <v>0</v>
      </c>
      <c r="BA220" s="56">
        <f t="shared" si="103"/>
        <v>0</v>
      </c>
      <c r="BB220" s="56">
        <f t="shared" si="104"/>
        <v>0</v>
      </c>
      <c r="BC220" s="4">
        <f>HLOOKUP(AN220,Data!$BW$28:$CF$31,4,FALSE)</f>
        <v>353</v>
      </c>
      <c r="BD220" s="44">
        <f t="shared" si="105"/>
        <v>0</v>
      </c>
      <c r="BE220" s="4" t="str">
        <f t="shared" si="106"/>
        <v>OK</v>
      </c>
      <c r="BF220" s="5">
        <f t="shared" si="107"/>
        <v>3613.4</v>
      </c>
      <c r="BG220" s="44">
        <f t="shared" si="108"/>
        <v>2.3089869893592817E-2</v>
      </c>
      <c r="BH220" s="4" t="str">
        <f t="shared" si="109"/>
        <v>OK</v>
      </c>
      <c r="BI220" s="53" t="str">
        <f t="shared" si="110"/>
        <v>Y</v>
      </c>
      <c r="BJ220" s="53">
        <f t="shared" si="111"/>
        <v>215</v>
      </c>
      <c r="BK220" s="38">
        <f t="shared" si="112"/>
        <v>169</v>
      </c>
      <c r="BL220" s="54">
        <f>noisuy1chieu(BK220/BJ220,Data!$BW$39:$CG$39,Data!$BW$40:$CG$40)</f>
        <v>9.5744185149669647E-2</v>
      </c>
      <c r="BM220" s="55">
        <f t="shared" si="113"/>
        <v>1.4817632355808063E-3</v>
      </c>
      <c r="BN220" s="56">
        <f t="shared" si="114"/>
        <v>4.8602790507632605</v>
      </c>
      <c r="BO220" s="44">
        <f t="shared" si="115"/>
        <v>0.22092177503469365</v>
      </c>
      <c r="BP220" s="4" t="str">
        <f t="shared" si="116"/>
        <v>OK</v>
      </c>
      <c r="BQ220" s="56">
        <f t="shared" si="117"/>
        <v>304.99199999999996</v>
      </c>
      <c r="BR220" s="56">
        <f t="shared" si="118"/>
        <v>22.111447290896223</v>
      </c>
      <c r="BS220" s="23">
        <f t="shared" si="119"/>
        <v>7.2498450093432698E-2</v>
      </c>
      <c r="BT220" s="4" t="str">
        <f t="shared" si="120"/>
        <v>OK</v>
      </c>
      <c r="BU220" s="56">
        <f t="shared" si="121"/>
        <v>41.716467936754142</v>
      </c>
      <c r="BV220" s="54">
        <f t="shared" si="122"/>
        <v>8.386096222470317E-2</v>
      </c>
      <c r="BW220" s="4" t="str">
        <f t="shared" si="123"/>
        <v>OK</v>
      </c>
      <c r="BX220" s="54">
        <f t="shared" si="124"/>
        <v>2.2849957931233698E-2</v>
      </c>
      <c r="BY220" s="4" t="str">
        <f t="shared" si="125"/>
        <v>OK</v>
      </c>
      <c r="DJ220" s="7"/>
      <c r="DK220" s="7"/>
      <c r="DL220" s="7"/>
      <c r="DM220" s="7"/>
      <c r="DN220" s="7"/>
      <c r="DO220" s="83"/>
      <c r="DP220" s="7"/>
      <c r="DQ220" s="7"/>
      <c r="DR220" s="7"/>
      <c r="DS220" s="7"/>
      <c r="EA220" s="56"/>
      <c r="EB220" s="56"/>
      <c r="EC220" s="4"/>
      <c r="ED220" s="44"/>
      <c r="EE220" s="4"/>
      <c r="EF220" s="5"/>
      <c r="EG220" s="44"/>
      <c r="EH220" s="4"/>
      <c r="EI220" s="53"/>
      <c r="EJ220" s="53"/>
      <c r="EL220" s="54"/>
      <c r="EM220" s="55"/>
      <c r="EN220" s="56"/>
      <c r="EO220" s="44"/>
      <c r="EP220" s="4"/>
      <c r="EQ220" s="56"/>
      <c r="ER220" s="56"/>
      <c r="ET220" s="4"/>
      <c r="EU220" s="56"/>
      <c r="EW220" s="4"/>
      <c r="EY220" s="4"/>
    </row>
    <row r="221" spans="27:155">
      <c r="AA221" s="29" t="s">
        <v>197</v>
      </c>
      <c r="AB221" s="29" t="s">
        <v>327</v>
      </c>
      <c r="AC221" s="29" t="s">
        <v>320</v>
      </c>
      <c r="AD221" s="30">
        <v>0</v>
      </c>
      <c r="AE221" s="24">
        <v>682</v>
      </c>
      <c r="AF221" s="24">
        <v>350</v>
      </c>
      <c r="AG221" s="24">
        <v>12</v>
      </c>
      <c r="AH221" s="24">
        <v>16</v>
      </c>
      <c r="AI221" s="24">
        <v>650</v>
      </c>
      <c r="AJ221" s="7">
        <f t="shared" si="97"/>
        <v>712</v>
      </c>
      <c r="AK221" s="7">
        <f t="shared" si="98"/>
        <v>350</v>
      </c>
      <c r="AL221" s="7">
        <f t="shared" si="99"/>
        <v>22</v>
      </c>
      <c r="AM221" s="7">
        <f t="shared" si="100"/>
        <v>6</v>
      </c>
      <c r="AN221" s="7">
        <f t="shared" si="101"/>
        <v>24</v>
      </c>
      <c r="AO221" s="83" t="str" cm="1">
        <f t="array" ref="AO221">_xll.Dce_Name_SectI(AE221,AE221,AF221,AG221,AH221,"x","-",$V$14)</f>
        <v>682x350x12x16</v>
      </c>
      <c r="AP221" s="7" t="str">
        <f t="shared" si="102"/>
        <v>712x350x22-6M24</v>
      </c>
      <c r="AQ221" s="7"/>
      <c r="AR221" s="7"/>
      <c r="AS221" s="7"/>
      <c r="AT221" s="29" t="s">
        <v>306</v>
      </c>
      <c r="AU221" s="60">
        <v>15.515574892222268</v>
      </c>
      <c r="AV221" s="60">
        <v>43.018394536236222</v>
      </c>
      <c r="AW221" s="25">
        <v>1.3569136902596785E-2</v>
      </c>
      <c r="AX221" s="25">
        <v>0</v>
      </c>
      <c r="AY221" s="25">
        <v>0</v>
      </c>
      <c r="AZ221" s="25">
        <v>0</v>
      </c>
      <c r="BA221" s="56">
        <f t="shared" si="103"/>
        <v>2.5859291487037113</v>
      </c>
      <c r="BB221" s="56">
        <f t="shared" si="104"/>
        <v>11.313440025578737</v>
      </c>
      <c r="BC221" s="4">
        <f>HLOOKUP(AN221,Data!$BW$28:$CF$31,4,FALSE)</f>
        <v>353</v>
      </c>
      <c r="BD221" s="44">
        <f t="shared" si="105"/>
        <v>3.2049405171611152E-2</v>
      </c>
      <c r="BE221" s="4" t="str">
        <f t="shared" si="106"/>
        <v>OK</v>
      </c>
      <c r="BF221" s="5">
        <f t="shared" si="107"/>
        <v>3613.4</v>
      </c>
      <c r="BG221" s="44">
        <f t="shared" si="108"/>
        <v>0</v>
      </c>
      <c r="BH221" s="4" t="str">
        <f t="shared" si="109"/>
        <v>OK</v>
      </c>
      <c r="BI221" s="53" t="str">
        <f t="shared" si="110"/>
        <v>Y</v>
      </c>
      <c r="BJ221" s="53">
        <f t="shared" si="111"/>
        <v>215</v>
      </c>
      <c r="BK221" s="38">
        <f t="shared" si="112"/>
        <v>169</v>
      </c>
      <c r="BL221" s="54">
        <f>noisuy1chieu(BK221/BJ221,Data!$BW$39:$CG$39,Data!$BW$40:$CG$40)</f>
        <v>9.5744185149669647E-2</v>
      </c>
      <c r="BM221" s="55">
        <f t="shared" si="113"/>
        <v>0</v>
      </c>
      <c r="BN221" s="56">
        <f t="shared" si="114"/>
        <v>0</v>
      </c>
      <c r="BO221" s="44">
        <f t="shared" si="115"/>
        <v>0</v>
      </c>
      <c r="BP221" s="4" t="str">
        <f t="shared" si="116"/>
        <v>OK</v>
      </c>
      <c r="BQ221" s="56">
        <f t="shared" si="117"/>
        <v>304.99199999999996</v>
      </c>
      <c r="BR221" s="56">
        <f t="shared" si="118"/>
        <v>43.018396676268104</v>
      </c>
      <c r="BS221" s="23">
        <f t="shared" si="119"/>
        <v>0.14104762313853514</v>
      </c>
      <c r="BT221" s="4" t="str">
        <f t="shared" si="120"/>
        <v>OK</v>
      </c>
      <c r="BU221" s="56">
        <f t="shared" si="121"/>
        <v>7.7577874461111342</v>
      </c>
      <c r="BV221" s="54">
        <f t="shared" si="122"/>
        <v>1.5595172653445455E-2</v>
      </c>
      <c r="BW221" s="4" t="str">
        <f t="shared" si="123"/>
        <v>OK</v>
      </c>
      <c r="BX221" s="54">
        <f t="shared" si="124"/>
        <v>4.4455188364199018E-2</v>
      </c>
      <c r="BY221" s="4" t="str">
        <f t="shared" si="125"/>
        <v>OK</v>
      </c>
      <c r="DJ221" s="7"/>
      <c r="DK221" s="7"/>
      <c r="DL221" s="7"/>
      <c r="DM221" s="7"/>
      <c r="DN221" s="7"/>
      <c r="DO221" s="83"/>
      <c r="DP221" s="7"/>
      <c r="DQ221" s="7"/>
      <c r="DR221" s="7"/>
      <c r="DS221" s="7"/>
      <c r="EA221" s="56"/>
      <c r="EB221" s="56"/>
      <c r="EC221" s="4"/>
      <c r="ED221" s="44"/>
      <c r="EE221" s="4"/>
      <c r="EF221" s="5"/>
      <c r="EG221" s="44"/>
      <c r="EH221" s="4"/>
      <c r="EI221" s="53"/>
      <c r="EJ221" s="53"/>
      <c r="EL221" s="54"/>
      <c r="EM221" s="55"/>
      <c r="EN221" s="56"/>
      <c r="EO221" s="44"/>
      <c r="EP221" s="4"/>
      <c r="EQ221" s="56"/>
      <c r="ER221" s="56"/>
      <c r="ET221" s="4"/>
      <c r="EU221" s="56"/>
      <c r="EW221" s="4"/>
      <c r="EY221" s="4"/>
    </row>
    <row r="222" spans="27:155">
      <c r="AA222" s="29" t="s">
        <v>197</v>
      </c>
      <c r="AB222" s="29" t="s">
        <v>327</v>
      </c>
      <c r="AC222" s="29" t="s">
        <v>320</v>
      </c>
      <c r="AD222" s="30">
        <v>0</v>
      </c>
      <c r="AE222" s="24">
        <v>682</v>
      </c>
      <c r="AF222" s="24">
        <v>350</v>
      </c>
      <c r="AG222" s="24">
        <v>12</v>
      </c>
      <c r="AH222" s="24">
        <v>16</v>
      </c>
      <c r="AI222" s="24">
        <v>650</v>
      </c>
      <c r="AJ222" s="7">
        <f t="shared" si="97"/>
        <v>712</v>
      </c>
      <c r="AK222" s="7">
        <f t="shared" si="98"/>
        <v>350</v>
      </c>
      <c r="AL222" s="7">
        <f t="shared" si="99"/>
        <v>22</v>
      </c>
      <c r="AM222" s="7">
        <f t="shared" si="100"/>
        <v>6</v>
      </c>
      <c r="AN222" s="7">
        <f t="shared" si="101"/>
        <v>24</v>
      </c>
      <c r="AO222" s="83" t="str" cm="1">
        <f t="array" ref="AO222">_xll.Dce_Name_SectI(AE222,AE222,AF222,AG222,AH222,"x","-",$V$14)</f>
        <v>682x350x12x16</v>
      </c>
      <c r="AP222" s="7" t="str">
        <f t="shared" si="102"/>
        <v>712x350x22-6M24</v>
      </c>
      <c r="AQ222" s="7"/>
      <c r="AR222" s="7"/>
      <c r="AS222" s="7"/>
      <c r="AT222" s="29" t="s">
        <v>307</v>
      </c>
      <c r="AU222" s="60">
        <v>-53.005132508166504</v>
      </c>
      <c r="AV222" s="60">
        <v>54.043272802343971</v>
      </c>
      <c r="AW222" s="25">
        <v>6.8784777419890388E-3</v>
      </c>
      <c r="AX222" s="25">
        <v>0</v>
      </c>
      <c r="AY222" s="25">
        <v>0</v>
      </c>
      <c r="AZ222" s="25">
        <v>0</v>
      </c>
      <c r="BA222" s="56">
        <f t="shared" si="103"/>
        <v>0</v>
      </c>
      <c r="BB222" s="56">
        <f t="shared" si="104"/>
        <v>0</v>
      </c>
      <c r="BC222" s="4">
        <f>HLOOKUP(AN222,Data!$BW$28:$CF$31,4,FALSE)</f>
        <v>353</v>
      </c>
      <c r="BD222" s="44">
        <f t="shared" si="105"/>
        <v>0</v>
      </c>
      <c r="BE222" s="4" t="str">
        <f t="shared" si="106"/>
        <v>OK</v>
      </c>
      <c r="BF222" s="5">
        <f t="shared" si="107"/>
        <v>3613.4</v>
      </c>
      <c r="BG222" s="44">
        <f t="shared" si="108"/>
        <v>1.4669046468192424E-2</v>
      </c>
      <c r="BH222" s="4" t="str">
        <f t="shared" si="109"/>
        <v>OK</v>
      </c>
      <c r="BI222" s="53" t="str">
        <f t="shared" si="110"/>
        <v>Y</v>
      </c>
      <c r="BJ222" s="53">
        <f t="shared" si="111"/>
        <v>215</v>
      </c>
      <c r="BK222" s="38">
        <f t="shared" si="112"/>
        <v>169</v>
      </c>
      <c r="BL222" s="54">
        <f>noisuy1chieu(BK222/BJ222,Data!$BW$39:$CG$39,Data!$BW$40:$CG$40)</f>
        <v>9.5744185149669647E-2</v>
      </c>
      <c r="BM222" s="55">
        <f t="shared" si="113"/>
        <v>9.4136752860723213E-4</v>
      </c>
      <c r="BN222" s="56">
        <f t="shared" si="114"/>
        <v>3.8739267451865711</v>
      </c>
      <c r="BO222" s="44">
        <f t="shared" si="115"/>
        <v>0.17608757932666233</v>
      </c>
      <c r="BP222" s="4" t="str">
        <f t="shared" si="116"/>
        <v>OK</v>
      </c>
      <c r="BQ222" s="56">
        <f t="shared" si="117"/>
        <v>304.99199999999996</v>
      </c>
      <c r="BR222" s="56">
        <f t="shared" si="118"/>
        <v>54.043273240080744</v>
      </c>
      <c r="BS222" s="23">
        <f t="shared" si="119"/>
        <v>0.17719570755980732</v>
      </c>
      <c r="BT222" s="4" t="str">
        <f t="shared" si="120"/>
        <v>OK</v>
      </c>
      <c r="BU222" s="56">
        <f t="shared" si="121"/>
        <v>26.502566254083252</v>
      </c>
      <c r="BV222" s="54">
        <f t="shared" si="122"/>
        <v>5.3277058615339205E-2</v>
      </c>
      <c r="BW222" s="4" t="str">
        <f t="shared" si="123"/>
        <v>OK</v>
      </c>
      <c r="BX222" s="54">
        <f t="shared" si="124"/>
        <v>5.5848289971974982E-2</v>
      </c>
      <c r="BY222" s="4" t="str">
        <f t="shared" si="125"/>
        <v>OK</v>
      </c>
      <c r="DJ222" s="7"/>
      <c r="DK222" s="7"/>
      <c r="DL222" s="7"/>
      <c r="DM222" s="7"/>
      <c r="DN222" s="7"/>
      <c r="DO222" s="83"/>
      <c r="DP222" s="7"/>
      <c r="DQ222" s="7"/>
      <c r="DR222" s="7"/>
      <c r="DS222" s="7"/>
      <c r="EA222" s="56"/>
      <c r="EB222" s="56"/>
      <c r="EC222" s="4"/>
      <c r="ED222" s="44"/>
      <c r="EE222" s="4"/>
      <c r="EF222" s="5"/>
      <c r="EG222" s="44"/>
      <c r="EH222" s="4"/>
      <c r="EI222" s="53"/>
      <c r="EJ222" s="53"/>
      <c r="EL222" s="54"/>
      <c r="EM222" s="55"/>
      <c r="EN222" s="56"/>
      <c r="EO222" s="44"/>
      <c r="EP222" s="4"/>
      <c r="EQ222" s="56"/>
      <c r="ER222" s="56"/>
      <c r="ET222" s="4"/>
      <c r="EU222" s="56"/>
      <c r="EW222" s="4"/>
      <c r="EY222" s="4"/>
    </row>
    <row r="223" spans="27:155">
      <c r="AA223" s="29" t="s">
        <v>197</v>
      </c>
      <c r="AB223" s="29" t="s">
        <v>327</v>
      </c>
      <c r="AC223" s="29" t="s">
        <v>320</v>
      </c>
      <c r="AD223" s="30">
        <v>0</v>
      </c>
      <c r="AE223" s="24">
        <v>682</v>
      </c>
      <c r="AF223" s="24">
        <v>350</v>
      </c>
      <c r="AG223" s="24">
        <v>12</v>
      </c>
      <c r="AH223" s="24">
        <v>16</v>
      </c>
      <c r="AI223" s="24">
        <v>650</v>
      </c>
      <c r="AJ223" s="7">
        <f t="shared" si="97"/>
        <v>712</v>
      </c>
      <c r="AK223" s="7">
        <f t="shared" si="98"/>
        <v>350</v>
      </c>
      <c r="AL223" s="7">
        <f t="shared" si="99"/>
        <v>22</v>
      </c>
      <c r="AM223" s="7">
        <f t="shared" si="100"/>
        <v>6</v>
      </c>
      <c r="AN223" s="7">
        <f t="shared" si="101"/>
        <v>24</v>
      </c>
      <c r="AO223" s="83" t="str" cm="1">
        <f t="array" ref="AO223">_xll.Dce_Name_SectI(AE223,AE223,AF223,AG223,AH223,"x","-",$V$14)</f>
        <v>682x350x12x16</v>
      </c>
      <c r="AP223" s="7" t="str">
        <f t="shared" si="102"/>
        <v>712x350x22-6M24</v>
      </c>
      <c r="AQ223" s="7"/>
      <c r="AR223" s="7"/>
      <c r="AS223" s="7"/>
      <c r="AT223" s="29" t="s">
        <v>308</v>
      </c>
      <c r="AU223" s="60">
        <v>-90.838776939055748</v>
      </c>
      <c r="AV223" s="60">
        <v>40.249320069215869</v>
      </c>
      <c r="AW223" s="25">
        <v>2.8201964626828335E-2</v>
      </c>
      <c r="AX223" s="25">
        <v>0</v>
      </c>
      <c r="AY223" s="25">
        <v>0</v>
      </c>
      <c r="AZ223" s="25">
        <v>0</v>
      </c>
      <c r="BA223" s="56">
        <f t="shared" si="103"/>
        <v>0</v>
      </c>
      <c r="BB223" s="56">
        <f t="shared" si="104"/>
        <v>0</v>
      </c>
      <c r="BC223" s="4">
        <f>HLOOKUP(AN223,Data!$BW$28:$CF$31,4,FALSE)</f>
        <v>353</v>
      </c>
      <c r="BD223" s="44">
        <f t="shared" si="105"/>
        <v>0</v>
      </c>
      <c r="BE223" s="4" t="str">
        <f t="shared" si="106"/>
        <v>OK</v>
      </c>
      <c r="BF223" s="5">
        <f t="shared" si="107"/>
        <v>3613.4</v>
      </c>
      <c r="BG223" s="44">
        <f t="shared" si="108"/>
        <v>2.5139419089792368E-2</v>
      </c>
      <c r="BH223" s="4" t="str">
        <f t="shared" si="109"/>
        <v>OK</v>
      </c>
      <c r="BI223" s="53" t="str">
        <f t="shared" si="110"/>
        <v>Y</v>
      </c>
      <c r="BJ223" s="53">
        <f t="shared" si="111"/>
        <v>215</v>
      </c>
      <c r="BK223" s="38">
        <f t="shared" si="112"/>
        <v>169</v>
      </c>
      <c r="BL223" s="54">
        <f>noisuy1chieu(BK223/BJ223,Data!$BW$39:$CG$39,Data!$BW$40:$CG$40)</f>
        <v>9.5744185149669647E-2</v>
      </c>
      <c r="BM223" s="55">
        <f t="shared" si="113"/>
        <v>1.613290466459028E-3</v>
      </c>
      <c r="BN223" s="56">
        <f t="shared" si="114"/>
        <v>5.0714025060462644</v>
      </c>
      <c r="BO223" s="44">
        <f t="shared" si="115"/>
        <v>0.23051829572937566</v>
      </c>
      <c r="BP223" s="4" t="str">
        <f t="shared" si="116"/>
        <v>OK</v>
      </c>
      <c r="BQ223" s="56">
        <f t="shared" si="117"/>
        <v>304.99199999999996</v>
      </c>
      <c r="BR223" s="56">
        <f t="shared" si="118"/>
        <v>40.249329949515833</v>
      </c>
      <c r="BS223" s="23">
        <f t="shared" si="119"/>
        <v>0.13196847769618822</v>
      </c>
      <c r="BT223" s="4" t="str">
        <f t="shared" si="120"/>
        <v>OK</v>
      </c>
      <c r="BU223" s="56">
        <f t="shared" si="121"/>
        <v>45.419388469527874</v>
      </c>
      <c r="BV223" s="54">
        <f t="shared" si="122"/>
        <v>9.130479662100939E-2</v>
      </c>
      <c r="BW223" s="4" t="str">
        <f t="shared" si="123"/>
        <v>OK</v>
      </c>
      <c r="BX223" s="54">
        <f t="shared" si="124"/>
        <v>4.1593636273887895E-2</v>
      </c>
      <c r="BY223" s="4" t="str">
        <f t="shared" si="125"/>
        <v>OK</v>
      </c>
      <c r="DJ223" s="7"/>
      <c r="DK223" s="7"/>
      <c r="DL223" s="7"/>
      <c r="DM223" s="7"/>
      <c r="DN223" s="7"/>
      <c r="DO223" s="83"/>
      <c r="DP223" s="7"/>
      <c r="DQ223" s="7"/>
      <c r="DR223" s="7"/>
      <c r="DS223" s="7"/>
      <c r="EA223" s="56"/>
      <c r="EB223" s="56"/>
      <c r="EC223" s="4"/>
      <c r="ED223" s="44"/>
      <c r="EE223" s="4"/>
      <c r="EF223" s="5"/>
      <c r="EG223" s="44"/>
      <c r="EH223" s="4"/>
      <c r="EI223" s="53"/>
      <c r="EJ223" s="53"/>
      <c r="EL223" s="54"/>
      <c r="EM223" s="55"/>
      <c r="EN223" s="56"/>
      <c r="EO223" s="44"/>
      <c r="EP223" s="4"/>
      <c r="EQ223" s="56"/>
      <c r="ER223" s="56"/>
      <c r="ET223" s="4"/>
      <c r="EU223" s="56"/>
      <c r="EW223" s="4"/>
      <c r="EY223" s="4"/>
    </row>
    <row r="224" spans="27:155">
      <c r="AA224" s="29" t="s">
        <v>197</v>
      </c>
      <c r="AB224" s="29" t="s">
        <v>327</v>
      </c>
      <c r="AC224" s="29" t="s">
        <v>320</v>
      </c>
      <c r="AD224" s="30">
        <v>0</v>
      </c>
      <c r="AE224" s="24">
        <v>682</v>
      </c>
      <c r="AF224" s="24">
        <v>350</v>
      </c>
      <c r="AG224" s="24">
        <v>12</v>
      </c>
      <c r="AH224" s="24">
        <v>16</v>
      </c>
      <c r="AI224" s="24">
        <v>650</v>
      </c>
      <c r="AJ224" s="7">
        <f t="shared" si="97"/>
        <v>712</v>
      </c>
      <c r="AK224" s="7">
        <f t="shared" si="98"/>
        <v>350</v>
      </c>
      <c r="AL224" s="7">
        <f t="shared" si="99"/>
        <v>22</v>
      </c>
      <c r="AM224" s="7">
        <f t="shared" si="100"/>
        <v>6</v>
      </c>
      <c r="AN224" s="7">
        <f t="shared" si="101"/>
        <v>24</v>
      </c>
      <c r="AO224" s="83" t="str" cm="1">
        <f t="array" ref="AO224">_xll.Dce_Name_SectI(AE224,AE224,AF224,AG224,AH224,"x","-",$V$14)</f>
        <v>682x350x12x16</v>
      </c>
      <c r="AP224" s="7" t="str">
        <f t="shared" si="102"/>
        <v>712x350x22-6M24</v>
      </c>
      <c r="AQ224" s="7"/>
      <c r="AR224" s="7"/>
      <c r="AS224" s="7"/>
      <c r="AT224" s="29" t="s">
        <v>309</v>
      </c>
      <c r="AU224" s="60">
        <v>-162.21903093635257</v>
      </c>
      <c r="AV224" s="60">
        <v>29.663475912596297</v>
      </c>
      <c r="AW224" s="25">
        <v>4.3628761188903908E-2</v>
      </c>
      <c r="AX224" s="25">
        <v>0</v>
      </c>
      <c r="AY224" s="25">
        <v>0</v>
      </c>
      <c r="AZ224" s="25">
        <v>0</v>
      </c>
      <c r="BA224" s="56">
        <f t="shared" si="103"/>
        <v>0</v>
      </c>
      <c r="BB224" s="56">
        <f t="shared" si="104"/>
        <v>0</v>
      </c>
      <c r="BC224" s="4">
        <f>HLOOKUP(AN224,Data!$BW$28:$CF$31,4,FALSE)</f>
        <v>353</v>
      </c>
      <c r="BD224" s="44">
        <f t="shared" si="105"/>
        <v>0</v>
      </c>
      <c r="BE224" s="4" t="str">
        <f t="shared" si="106"/>
        <v>OK</v>
      </c>
      <c r="BF224" s="5">
        <f t="shared" si="107"/>
        <v>3613.4</v>
      </c>
      <c r="BG224" s="44">
        <f t="shared" si="108"/>
        <v>4.4893737459554037E-2</v>
      </c>
      <c r="BH224" s="4" t="str">
        <f t="shared" si="109"/>
        <v>OK</v>
      </c>
      <c r="BI224" s="53" t="str">
        <f t="shared" si="110"/>
        <v>Y</v>
      </c>
      <c r="BJ224" s="53">
        <f t="shared" si="111"/>
        <v>215</v>
      </c>
      <c r="BK224" s="38">
        <f t="shared" si="112"/>
        <v>169</v>
      </c>
      <c r="BL224" s="54">
        <f>noisuy1chieu(BK224/BJ224,Data!$BW$39:$CG$39,Data!$BW$40:$CG$40)</f>
        <v>9.5744185149669647E-2</v>
      </c>
      <c r="BM224" s="55">
        <f t="shared" si="113"/>
        <v>2.8809988961368349E-3</v>
      </c>
      <c r="BN224" s="56">
        <f t="shared" si="114"/>
        <v>6.7770914048305277</v>
      </c>
      <c r="BO224" s="44">
        <f t="shared" si="115"/>
        <v>0.30804960931047853</v>
      </c>
      <c r="BP224" s="4" t="str">
        <f t="shared" si="116"/>
        <v>OK</v>
      </c>
      <c r="BQ224" s="56">
        <f t="shared" si="117"/>
        <v>304.99199999999996</v>
      </c>
      <c r="BR224" s="56">
        <f t="shared" si="118"/>
        <v>29.663507996964615</v>
      </c>
      <c r="BS224" s="23">
        <f t="shared" si="119"/>
        <v>9.7259954349506281E-2</v>
      </c>
      <c r="BT224" s="4" t="str">
        <f t="shared" si="120"/>
        <v>OK</v>
      </c>
      <c r="BU224" s="56">
        <f t="shared" si="121"/>
        <v>81.109515468176284</v>
      </c>
      <c r="BV224" s="54">
        <f t="shared" si="122"/>
        <v>0.16305124448822045</v>
      </c>
      <c r="BW224" s="4" t="str">
        <f t="shared" si="123"/>
        <v>OK</v>
      </c>
      <c r="BX224" s="54">
        <f t="shared" si="124"/>
        <v>3.0654253469085461E-2</v>
      </c>
      <c r="BY224" s="4" t="str">
        <f t="shared" si="125"/>
        <v>OK</v>
      </c>
      <c r="DJ224" s="7"/>
      <c r="DK224" s="7"/>
      <c r="DL224" s="7"/>
      <c r="DM224" s="7"/>
      <c r="DN224" s="7"/>
      <c r="DO224" s="83"/>
      <c r="DP224" s="7"/>
      <c r="DQ224" s="7"/>
      <c r="DR224" s="7"/>
      <c r="DS224" s="7"/>
      <c r="EA224" s="56"/>
      <c r="EB224" s="56"/>
      <c r="EC224" s="4"/>
      <c r="ED224" s="44"/>
      <c r="EE224" s="4"/>
      <c r="EF224" s="5"/>
      <c r="EG224" s="44"/>
      <c r="EH224" s="4"/>
      <c r="EI224" s="53"/>
      <c r="EJ224" s="53"/>
      <c r="EL224" s="54"/>
      <c r="EM224" s="55"/>
      <c r="EN224" s="56"/>
      <c r="EO224" s="44"/>
      <c r="EP224" s="4"/>
      <c r="EQ224" s="56"/>
      <c r="ER224" s="56"/>
      <c r="ET224" s="4"/>
      <c r="EU224" s="56"/>
      <c r="EW224" s="4"/>
      <c r="EY224" s="4"/>
    </row>
    <row r="225" spans="27:155">
      <c r="AA225" s="29" t="s">
        <v>197</v>
      </c>
      <c r="AB225" s="29" t="s">
        <v>327</v>
      </c>
      <c r="AC225" s="29" t="s">
        <v>320</v>
      </c>
      <c r="AD225" s="30">
        <v>0</v>
      </c>
      <c r="AE225" s="24">
        <v>682</v>
      </c>
      <c r="AF225" s="24">
        <v>350</v>
      </c>
      <c r="AG225" s="24">
        <v>12</v>
      </c>
      <c r="AH225" s="24">
        <v>16</v>
      </c>
      <c r="AI225" s="24">
        <v>650</v>
      </c>
      <c r="AJ225" s="7">
        <f t="shared" si="97"/>
        <v>712</v>
      </c>
      <c r="AK225" s="7">
        <f t="shared" si="98"/>
        <v>350</v>
      </c>
      <c r="AL225" s="7">
        <f t="shared" si="99"/>
        <v>22</v>
      </c>
      <c r="AM225" s="7">
        <f t="shared" si="100"/>
        <v>6</v>
      </c>
      <c r="AN225" s="7">
        <f t="shared" si="101"/>
        <v>24</v>
      </c>
      <c r="AO225" s="83" t="str" cm="1">
        <f t="array" ref="AO225">_xll.Dce_Name_SectI(AE225,AE225,AF225,AG225,AH225,"x","-",$V$14)</f>
        <v>682x350x12x16</v>
      </c>
      <c r="AP225" s="7" t="str">
        <f t="shared" si="102"/>
        <v>712x350x22-6M24</v>
      </c>
      <c r="AQ225" s="7"/>
      <c r="AR225" s="7"/>
      <c r="AS225" s="7"/>
      <c r="AT225" s="29" t="s">
        <v>310</v>
      </c>
      <c r="AU225" s="60">
        <v>170.44292028276737</v>
      </c>
      <c r="AV225" s="60">
        <v>21.367695142423493</v>
      </c>
      <c r="AW225" s="25">
        <v>0.24204976638784792</v>
      </c>
      <c r="AX225" s="25">
        <v>0</v>
      </c>
      <c r="AY225" s="25">
        <v>0</v>
      </c>
      <c r="AZ225" s="25">
        <v>0</v>
      </c>
      <c r="BA225" s="56">
        <f t="shared" si="103"/>
        <v>28.407153380461228</v>
      </c>
      <c r="BB225" s="56">
        <f t="shared" si="104"/>
        <v>124.28129603951787</v>
      </c>
      <c r="BC225" s="4">
        <f>HLOOKUP(AN225,Data!$BW$28:$CF$31,4,FALSE)</f>
        <v>353</v>
      </c>
      <c r="BD225" s="44">
        <f t="shared" si="105"/>
        <v>0.35207166016860586</v>
      </c>
      <c r="BE225" s="4" t="str">
        <f t="shared" si="106"/>
        <v>OK</v>
      </c>
      <c r="BF225" s="5">
        <f t="shared" si="107"/>
        <v>3613.4</v>
      </c>
      <c r="BG225" s="44">
        <f t="shared" si="108"/>
        <v>0</v>
      </c>
      <c r="BH225" s="4" t="str">
        <f t="shared" si="109"/>
        <v>OK</v>
      </c>
      <c r="BI225" s="53" t="str">
        <f t="shared" si="110"/>
        <v>Y</v>
      </c>
      <c r="BJ225" s="53">
        <f t="shared" si="111"/>
        <v>215</v>
      </c>
      <c r="BK225" s="38">
        <f t="shared" si="112"/>
        <v>169</v>
      </c>
      <c r="BL225" s="54">
        <f>noisuy1chieu(BK225/BJ225,Data!$BW$39:$CG$39,Data!$BW$40:$CG$40)</f>
        <v>9.5744185149669647E-2</v>
      </c>
      <c r="BM225" s="55">
        <f t="shared" si="113"/>
        <v>0</v>
      </c>
      <c r="BN225" s="56">
        <f t="shared" si="114"/>
        <v>0</v>
      </c>
      <c r="BO225" s="44">
        <f t="shared" si="115"/>
        <v>0</v>
      </c>
      <c r="BP225" s="4" t="str">
        <f t="shared" si="116"/>
        <v>OK</v>
      </c>
      <c r="BQ225" s="56">
        <f t="shared" si="117"/>
        <v>304.99199999999996</v>
      </c>
      <c r="BR225" s="56">
        <f t="shared" si="118"/>
        <v>170.44292028276737</v>
      </c>
      <c r="BS225" s="23">
        <f t="shared" si="119"/>
        <v>0.55884390502953318</v>
      </c>
      <c r="BT225" s="4" t="str">
        <f t="shared" si="120"/>
        <v>OK</v>
      </c>
      <c r="BU225" s="56">
        <f t="shared" si="121"/>
        <v>85.221460141383687</v>
      </c>
      <c r="BV225" s="54">
        <f t="shared" si="122"/>
        <v>0.17131732390397328</v>
      </c>
      <c r="BW225" s="4" t="str">
        <f t="shared" si="123"/>
        <v>OK</v>
      </c>
      <c r="BX225" s="54">
        <f t="shared" si="124"/>
        <v>2.2082781548227674E-2</v>
      </c>
      <c r="BY225" s="4" t="str">
        <f t="shared" si="125"/>
        <v>OK</v>
      </c>
      <c r="DJ225" s="7"/>
      <c r="DK225" s="7"/>
      <c r="DL225" s="7"/>
      <c r="DM225" s="7"/>
      <c r="DN225" s="7"/>
      <c r="DO225" s="83"/>
      <c r="DP225" s="7"/>
      <c r="DQ225" s="7"/>
      <c r="DR225" s="7"/>
      <c r="DS225" s="7"/>
      <c r="EA225" s="56"/>
      <c r="EB225" s="56"/>
      <c r="EC225" s="4"/>
      <c r="ED225" s="44"/>
      <c r="EE225" s="4"/>
      <c r="EF225" s="5"/>
      <c r="EG225" s="44"/>
      <c r="EH225" s="4"/>
      <c r="EI225" s="53"/>
      <c r="EJ225" s="53"/>
      <c r="EL225" s="54"/>
      <c r="EM225" s="55"/>
      <c r="EN225" s="56"/>
      <c r="EO225" s="44"/>
      <c r="EP225" s="4"/>
      <c r="EQ225" s="56"/>
      <c r="ER225" s="56"/>
      <c r="ET225" s="4"/>
      <c r="EU225" s="56"/>
      <c r="EW225" s="4"/>
      <c r="EY225" s="4"/>
    </row>
    <row r="226" spans="27:155">
      <c r="AA226" s="29" t="s">
        <v>197</v>
      </c>
      <c r="AB226" s="29" t="s">
        <v>327</v>
      </c>
      <c r="AC226" s="29" t="s">
        <v>320</v>
      </c>
      <c r="AD226" s="30">
        <v>0</v>
      </c>
      <c r="AE226" s="24">
        <v>682</v>
      </c>
      <c r="AF226" s="24">
        <v>350</v>
      </c>
      <c r="AG226" s="24">
        <v>12</v>
      </c>
      <c r="AH226" s="24">
        <v>16</v>
      </c>
      <c r="AI226" s="24">
        <v>650</v>
      </c>
      <c r="AJ226" s="7">
        <f t="shared" si="97"/>
        <v>712</v>
      </c>
      <c r="AK226" s="7">
        <f t="shared" si="98"/>
        <v>350</v>
      </c>
      <c r="AL226" s="7">
        <f t="shared" si="99"/>
        <v>22</v>
      </c>
      <c r="AM226" s="7">
        <f t="shared" si="100"/>
        <v>6</v>
      </c>
      <c r="AN226" s="7">
        <f t="shared" si="101"/>
        <v>24</v>
      </c>
      <c r="AO226" s="83" t="str" cm="1">
        <f t="array" ref="AO226">_xll.Dce_Name_SectI(AE226,AE226,AF226,AG226,AH226,"x","-",$V$14)</f>
        <v>682x350x12x16</v>
      </c>
      <c r="AP226" s="7" t="str">
        <f t="shared" si="102"/>
        <v>712x350x22-6M24</v>
      </c>
      <c r="AQ226" s="7"/>
      <c r="AR226" s="7"/>
      <c r="AS226" s="7"/>
      <c r="AT226" s="29" t="s">
        <v>311</v>
      </c>
      <c r="AU226" s="60">
        <v>100.72233421866785</v>
      </c>
      <c r="AV226" s="60">
        <v>10.677644861439898</v>
      </c>
      <c r="AW226" s="25">
        <v>0.18264759233149214</v>
      </c>
      <c r="AX226" s="25">
        <v>0</v>
      </c>
      <c r="AY226" s="25">
        <v>0</v>
      </c>
      <c r="AZ226" s="25">
        <v>0</v>
      </c>
      <c r="BA226" s="56">
        <f t="shared" si="103"/>
        <v>16.78705570311131</v>
      </c>
      <c r="BB226" s="56">
        <f t="shared" si="104"/>
        <v>73.443368701111979</v>
      </c>
      <c r="BC226" s="4">
        <f>HLOOKUP(AN226,Data!$BW$28:$CF$31,4,FALSE)</f>
        <v>353</v>
      </c>
      <c r="BD226" s="44">
        <f t="shared" si="105"/>
        <v>0.20805486884167698</v>
      </c>
      <c r="BE226" s="4" t="str">
        <f t="shared" si="106"/>
        <v>OK</v>
      </c>
      <c r="BF226" s="5">
        <f t="shared" si="107"/>
        <v>3613.4</v>
      </c>
      <c r="BG226" s="44">
        <f t="shared" si="108"/>
        <v>0</v>
      </c>
      <c r="BH226" s="4" t="str">
        <f t="shared" si="109"/>
        <v>OK</v>
      </c>
      <c r="BI226" s="53" t="str">
        <f t="shared" si="110"/>
        <v>Y</v>
      </c>
      <c r="BJ226" s="53">
        <f t="shared" si="111"/>
        <v>215</v>
      </c>
      <c r="BK226" s="38">
        <f t="shared" si="112"/>
        <v>169</v>
      </c>
      <c r="BL226" s="54">
        <f>noisuy1chieu(BK226/BJ226,Data!$BW$39:$CG$39,Data!$BW$40:$CG$40)</f>
        <v>9.5744185149669647E-2</v>
      </c>
      <c r="BM226" s="55">
        <f t="shared" si="113"/>
        <v>0</v>
      </c>
      <c r="BN226" s="56">
        <f t="shared" si="114"/>
        <v>0</v>
      </c>
      <c r="BO226" s="44">
        <f t="shared" si="115"/>
        <v>0</v>
      </c>
      <c r="BP226" s="4" t="str">
        <f t="shared" si="116"/>
        <v>OK</v>
      </c>
      <c r="BQ226" s="56">
        <f t="shared" si="117"/>
        <v>304.99199999999996</v>
      </c>
      <c r="BR226" s="56">
        <f t="shared" si="118"/>
        <v>100.72233421866785</v>
      </c>
      <c r="BS226" s="23">
        <f t="shared" si="119"/>
        <v>0.33024582355821747</v>
      </c>
      <c r="BT226" s="4" t="str">
        <f t="shared" si="120"/>
        <v>OK</v>
      </c>
      <c r="BU226" s="56">
        <f t="shared" si="121"/>
        <v>50.361167109333927</v>
      </c>
      <c r="BV226" s="54">
        <f t="shared" si="122"/>
        <v>0.10123905837260162</v>
      </c>
      <c r="BW226" s="4" t="str">
        <f t="shared" si="123"/>
        <v>OK</v>
      </c>
      <c r="BX226" s="54">
        <f t="shared" si="124"/>
        <v>1.1035886756070652E-2</v>
      </c>
      <c r="BY226" s="4" t="str">
        <f t="shared" si="125"/>
        <v>OK</v>
      </c>
      <c r="DJ226" s="7"/>
      <c r="DK226" s="7"/>
      <c r="DL226" s="7"/>
      <c r="DM226" s="7"/>
      <c r="DN226" s="7"/>
      <c r="DO226" s="83"/>
      <c r="DP226" s="7"/>
      <c r="DQ226" s="7"/>
      <c r="DR226" s="7"/>
      <c r="DS226" s="7"/>
      <c r="EA226" s="56"/>
      <c r="EB226" s="56"/>
      <c r="EC226" s="4"/>
      <c r="ED226" s="44"/>
      <c r="EE226" s="4"/>
      <c r="EF226" s="5"/>
      <c r="EG226" s="44"/>
      <c r="EH226" s="4"/>
      <c r="EI226" s="53"/>
      <c r="EJ226" s="53"/>
      <c r="EL226" s="54"/>
      <c r="EM226" s="55"/>
      <c r="EN226" s="56"/>
      <c r="EO226" s="44"/>
      <c r="EP226" s="4"/>
      <c r="EQ226" s="56"/>
      <c r="ER226" s="56"/>
      <c r="ET226" s="4"/>
      <c r="EU226" s="56"/>
      <c r="EW226" s="4"/>
      <c r="EY226" s="4"/>
    </row>
    <row r="227" spans="27:155">
      <c r="AA227" s="29" t="s">
        <v>197</v>
      </c>
      <c r="AB227" s="29" t="s">
        <v>327</v>
      </c>
      <c r="AC227" s="29" t="s">
        <v>320</v>
      </c>
      <c r="AD227" s="30">
        <v>0</v>
      </c>
      <c r="AE227" s="24">
        <v>682</v>
      </c>
      <c r="AF227" s="24">
        <v>350</v>
      </c>
      <c r="AG227" s="24">
        <v>12</v>
      </c>
      <c r="AH227" s="24">
        <v>16</v>
      </c>
      <c r="AI227" s="24">
        <v>650</v>
      </c>
      <c r="AJ227" s="7">
        <f t="shared" si="97"/>
        <v>712</v>
      </c>
      <c r="AK227" s="7">
        <f t="shared" si="98"/>
        <v>350</v>
      </c>
      <c r="AL227" s="7">
        <f t="shared" si="99"/>
        <v>22</v>
      </c>
      <c r="AM227" s="7">
        <f t="shared" si="100"/>
        <v>6</v>
      </c>
      <c r="AN227" s="7">
        <f t="shared" si="101"/>
        <v>24</v>
      </c>
      <c r="AO227" s="83" t="str" cm="1">
        <f t="array" ref="AO227">_xll.Dce_Name_SectI(AE227,AE227,AF227,AG227,AH227,"x","-",$V$14)</f>
        <v>682x350x12x16</v>
      </c>
      <c r="AP227" s="7" t="str">
        <f t="shared" si="102"/>
        <v>712x350x22-6M24</v>
      </c>
      <c r="AQ227" s="7"/>
      <c r="AR227" s="7"/>
      <c r="AS227" s="7"/>
      <c r="AT227" s="29" t="s">
        <v>312</v>
      </c>
      <c r="AU227" s="60">
        <v>36.96133530165686</v>
      </c>
      <c r="AV227" s="60">
        <v>18.797775433846674</v>
      </c>
      <c r="AW227" s="25">
        <v>1.9908716811668472E-2</v>
      </c>
      <c r="AX227" s="25">
        <v>0</v>
      </c>
      <c r="AY227" s="25">
        <v>0</v>
      </c>
      <c r="AZ227" s="25">
        <v>0</v>
      </c>
      <c r="BA227" s="56">
        <f t="shared" si="103"/>
        <v>6.160222550276143</v>
      </c>
      <c r="BB227" s="56">
        <f t="shared" si="104"/>
        <v>26.950973657458125</v>
      </c>
      <c r="BC227" s="4">
        <f>HLOOKUP(AN227,Data!$BW$28:$CF$31,4,FALSE)</f>
        <v>353</v>
      </c>
      <c r="BD227" s="44">
        <f t="shared" si="105"/>
        <v>7.6348367301581094E-2</v>
      </c>
      <c r="BE227" s="4" t="str">
        <f t="shared" si="106"/>
        <v>OK</v>
      </c>
      <c r="BF227" s="5">
        <f t="shared" si="107"/>
        <v>3613.4</v>
      </c>
      <c r="BG227" s="44">
        <f t="shared" si="108"/>
        <v>0</v>
      </c>
      <c r="BH227" s="4" t="str">
        <f t="shared" si="109"/>
        <v>OK</v>
      </c>
      <c r="BI227" s="53" t="str">
        <f t="shared" si="110"/>
        <v>Y</v>
      </c>
      <c r="BJ227" s="53">
        <f t="shared" si="111"/>
        <v>215</v>
      </c>
      <c r="BK227" s="38">
        <f t="shared" si="112"/>
        <v>169</v>
      </c>
      <c r="BL227" s="54">
        <f>noisuy1chieu(BK227/BJ227,Data!$BW$39:$CG$39,Data!$BW$40:$CG$40)</f>
        <v>9.5744185149669647E-2</v>
      </c>
      <c r="BM227" s="55">
        <f t="shared" si="113"/>
        <v>0</v>
      </c>
      <c r="BN227" s="56">
        <f t="shared" si="114"/>
        <v>0</v>
      </c>
      <c r="BO227" s="44">
        <f t="shared" si="115"/>
        <v>0</v>
      </c>
      <c r="BP227" s="4" t="str">
        <f t="shared" si="116"/>
        <v>OK</v>
      </c>
      <c r="BQ227" s="56">
        <f t="shared" si="117"/>
        <v>304.99199999999996</v>
      </c>
      <c r="BR227" s="56">
        <f t="shared" si="118"/>
        <v>36.96133530165686</v>
      </c>
      <c r="BS227" s="23">
        <f t="shared" si="119"/>
        <v>0.12118788460568429</v>
      </c>
      <c r="BT227" s="4" t="str">
        <f t="shared" si="120"/>
        <v>OK</v>
      </c>
      <c r="BU227" s="56">
        <f t="shared" si="121"/>
        <v>18.48066765082843</v>
      </c>
      <c r="BV227" s="54">
        <f t="shared" si="122"/>
        <v>3.7150953769697397E-2</v>
      </c>
      <c r="BW227" s="4" t="str">
        <f t="shared" si="123"/>
        <v>OK</v>
      </c>
      <c r="BX227" s="54">
        <f t="shared" si="124"/>
        <v>1.9425622082197547E-2</v>
      </c>
      <c r="BY227" s="4" t="str">
        <f t="shared" si="125"/>
        <v>OK</v>
      </c>
      <c r="DJ227" s="7"/>
      <c r="DK227" s="7"/>
      <c r="DL227" s="7"/>
      <c r="DM227" s="7"/>
      <c r="DN227" s="7"/>
      <c r="DO227" s="83"/>
      <c r="DP227" s="7"/>
      <c r="DQ227" s="7"/>
      <c r="DR227" s="7"/>
      <c r="DS227" s="7"/>
      <c r="EA227" s="56"/>
      <c r="EB227" s="56"/>
      <c r="EC227" s="4"/>
      <c r="ED227" s="44"/>
      <c r="EE227" s="4"/>
      <c r="EF227" s="5"/>
      <c r="EG227" s="44"/>
      <c r="EH227" s="4"/>
      <c r="EI227" s="53"/>
      <c r="EJ227" s="53"/>
      <c r="EL227" s="54"/>
      <c r="EM227" s="55"/>
      <c r="EN227" s="56"/>
      <c r="EO227" s="44"/>
      <c r="EP227" s="4"/>
      <c r="EQ227" s="56"/>
      <c r="ER227" s="56"/>
      <c r="ET227" s="4"/>
      <c r="EU227" s="56"/>
      <c r="EW227" s="4"/>
      <c r="EY227" s="4"/>
    </row>
    <row r="228" spans="27:155">
      <c r="AA228" s="29" t="s">
        <v>197</v>
      </c>
      <c r="AB228" s="29" t="s">
        <v>327</v>
      </c>
      <c r="AC228" s="29" t="s">
        <v>320</v>
      </c>
      <c r="AD228" s="30">
        <v>0</v>
      </c>
      <c r="AE228" s="24">
        <v>682</v>
      </c>
      <c r="AF228" s="24">
        <v>350</v>
      </c>
      <c r="AG228" s="24">
        <v>12</v>
      </c>
      <c r="AH228" s="24">
        <v>16</v>
      </c>
      <c r="AI228" s="24">
        <v>650</v>
      </c>
      <c r="AJ228" s="7">
        <f t="shared" si="97"/>
        <v>712</v>
      </c>
      <c r="AK228" s="7">
        <f t="shared" si="98"/>
        <v>350</v>
      </c>
      <c r="AL228" s="7">
        <f t="shared" si="99"/>
        <v>22</v>
      </c>
      <c r="AM228" s="7">
        <f t="shared" si="100"/>
        <v>6</v>
      </c>
      <c r="AN228" s="7">
        <f t="shared" si="101"/>
        <v>24</v>
      </c>
      <c r="AO228" s="83" t="str" cm="1">
        <f t="array" ref="AO228">_xll.Dce_Name_SectI(AE228,AE228,AF228,AG228,AH228,"x","-",$V$14)</f>
        <v>682x350x12x16</v>
      </c>
      <c r="AP228" s="7" t="str">
        <f t="shared" si="102"/>
        <v>712x350x22-6M24</v>
      </c>
      <c r="AQ228" s="7"/>
      <c r="AR228" s="7"/>
      <c r="AS228" s="7"/>
      <c r="AT228" s="29" t="s">
        <v>313</v>
      </c>
      <c r="AU228" s="60">
        <v>-29.918889514786208</v>
      </c>
      <c r="AV228" s="60">
        <v>7.7759745413610197</v>
      </c>
      <c r="AW228" s="25">
        <v>3.4936842712059383E-3</v>
      </c>
      <c r="AX228" s="25">
        <v>0</v>
      </c>
      <c r="AY228" s="25">
        <v>0</v>
      </c>
      <c r="AZ228" s="25">
        <v>0</v>
      </c>
      <c r="BA228" s="56">
        <f t="shared" si="103"/>
        <v>0</v>
      </c>
      <c r="BB228" s="56">
        <f t="shared" si="104"/>
        <v>0</v>
      </c>
      <c r="BC228" s="4">
        <f>HLOOKUP(AN228,Data!$BW$28:$CF$31,4,FALSE)</f>
        <v>353</v>
      </c>
      <c r="BD228" s="44">
        <f t="shared" si="105"/>
        <v>0</v>
      </c>
      <c r="BE228" s="4" t="str">
        <f t="shared" si="106"/>
        <v>OK</v>
      </c>
      <c r="BF228" s="5">
        <f t="shared" si="107"/>
        <v>3613.4</v>
      </c>
      <c r="BG228" s="44">
        <f t="shared" si="108"/>
        <v>8.2799827073632062E-3</v>
      </c>
      <c r="BH228" s="4" t="str">
        <f t="shared" si="109"/>
        <v>OK</v>
      </c>
      <c r="BI228" s="53" t="str">
        <f t="shared" si="110"/>
        <v>Y</v>
      </c>
      <c r="BJ228" s="53">
        <f t="shared" si="111"/>
        <v>215</v>
      </c>
      <c r="BK228" s="38">
        <f t="shared" si="112"/>
        <v>169</v>
      </c>
      <c r="BL228" s="54">
        <f>noisuy1chieu(BK228/BJ228,Data!$BW$39:$CG$39,Data!$BW$40:$CG$40)</f>
        <v>9.5744185149669647E-2</v>
      </c>
      <c r="BM228" s="55">
        <f t="shared" si="113"/>
        <v>5.3135743178960623E-4</v>
      </c>
      <c r="BN228" s="56">
        <f t="shared" si="114"/>
        <v>2.9104837362979015</v>
      </c>
      <c r="BO228" s="44">
        <f t="shared" si="115"/>
        <v>0.13229471528626824</v>
      </c>
      <c r="BP228" s="4" t="str">
        <f t="shared" si="116"/>
        <v>OK</v>
      </c>
      <c r="BQ228" s="56">
        <f t="shared" si="117"/>
        <v>304.99199999999996</v>
      </c>
      <c r="BR228" s="56">
        <f t="shared" si="118"/>
        <v>7.7759753262034277</v>
      </c>
      <c r="BS228" s="23">
        <f t="shared" si="119"/>
        <v>2.5495669808399658E-2</v>
      </c>
      <c r="BT228" s="4" t="str">
        <f t="shared" si="120"/>
        <v>OK</v>
      </c>
      <c r="BU228" s="56">
        <f t="shared" si="121"/>
        <v>14.959444757393104</v>
      </c>
      <c r="BV228" s="54">
        <f t="shared" si="122"/>
        <v>3.007237893688005E-2</v>
      </c>
      <c r="BW228" s="4" t="str">
        <f t="shared" si="123"/>
        <v>OK</v>
      </c>
      <c r="BX228" s="54">
        <f t="shared" si="124"/>
        <v>8.0356887878259634E-3</v>
      </c>
      <c r="BY228" s="4" t="str">
        <f t="shared" si="125"/>
        <v>OK</v>
      </c>
      <c r="DJ228" s="7"/>
      <c r="DK228" s="7"/>
      <c r="DL228" s="7"/>
      <c r="DM228" s="7"/>
      <c r="DN228" s="7"/>
      <c r="DO228" s="83"/>
      <c r="DP228" s="7"/>
      <c r="DQ228" s="7"/>
      <c r="DR228" s="7"/>
      <c r="DS228" s="7"/>
      <c r="EA228" s="56"/>
      <c r="EB228" s="56"/>
      <c r="EC228" s="4"/>
      <c r="ED228" s="44"/>
      <c r="EE228" s="4"/>
      <c r="EF228" s="5"/>
      <c r="EG228" s="44"/>
      <c r="EH228" s="4"/>
      <c r="EI228" s="53"/>
      <c r="EJ228" s="53"/>
      <c r="EL228" s="54"/>
      <c r="EM228" s="55"/>
      <c r="EN228" s="56"/>
      <c r="EO228" s="44"/>
      <c r="EP228" s="4"/>
      <c r="EQ228" s="56"/>
      <c r="ER228" s="56"/>
      <c r="ET228" s="4"/>
      <c r="EU228" s="56"/>
      <c r="EW228" s="4"/>
      <c r="EY228" s="4"/>
    </row>
    <row r="229" spans="27:155">
      <c r="AA229" s="29" t="s">
        <v>197</v>
      </c>
      <c r="AB229" s="29" t="s">
        <v>327</v>
      </c>
      <c r="AC229" s="29" t="s">
        <v>320</v>
      </c>
      <c r="AD229" s="30">
        <v>0</v>
      </c>
      <c r="AE229" s="24">
        <v>682</v>
      </c>
      <c r="AF229" s="24">
        <v>350</v>
      </c>
      <c r="AG229" s="24">
        <v>12</v>
      </c>
      <c r="AH229" s="24">
        <v>16</v>
      </c>
      <c r="AI229" s="24">
        <v>650</v>
      </c>
      <c r="AJ229" s="7">
        <f t="shared" si="97"/>
        <v>712</v>
      </c>
      <c r="AK229" s="7">
        <f t="shared" si="98"/>
        <v>350</v>
      </c>
      <c r="AL229" s="7">
        <f t="shared" si="99"/>
        <v>22</v>
      </c>
      <c r="AM229" s="7">
        <f t="shared" si="100"/>
        <v>6</v>
      </c>
      <c r="AN229" s="7">
        <f t="shared" si="101"/>
        <v>24</v>
      </c>
      <c r="AO229" s="83" t="str" cm="1">
        <f t="array" ref="AO229">_xll.Dce_Name_SectI(AE229,AE229,AF229,AG229,AH229,"x","-",$V$14)</f>
        <v>682x350x12x16</v>
      </c>
      <c r="AP229" s="7" t="str">
        <f t="shared" si="102"/>
        <v>712x350x22-6M24</v>
      </c>
      <c r="AQ229" s="7"/>
      <c r="AR229" s="7"/>
      <c r="AS229" s="7"/>
      <c r="AT229" s="29" t="s">
        <v>314</v>
      </c>
      <c r="AU229" s="60">
        <v>66.361218435678055</v>
      </c>
      <c r="AV229" s="60">
        <v>57.321375973033298</v>
      </c>
      <c r="AW229" s="25">
        <v>2.5098293931763091E-2</v>
      </c>
      <c r="AX229" s="25">
        <v>0</v>
      </c>
      <c r="AY229" s="25">
        <v>0</v>
      </c>
      <c r="AZ229" s="25">
        <v>0</v>
      </c>
      <c r="BA229" s="56">
        <f t="shared" si="103"/>
        <v>11.060203072613009</v>
      </c>
      <c r="BB229" s="56">
        <f t="shared" si="104"/>
        <v>48.388388442681922</v>
      </c>
      <c r="BC229" s="4">
        <f>HLOOKUP(AN229,Data!$BW$28:$CF$31,4,FALSE)</f>
        <v>353</v>
      </c>
      <c r="BD229" s="44">
        <f t="shared" si="105"/>
        <v>0.13707758765632272</v>
      </c>
      <c r="BE229" s="4" t="str">
        <f t="shared" si="106"/>
        <v>OK</v>
      </c>
      <c r="BF229" s="5">
        <f t="shared" si="107"/>
        <v>3613.4</v>
      </c>
      <c r="BG229" s="44">
        <f t="shared" si="108"/>
        <v>0</v>
      </c>
      <c r="BH229" s="4" t="str">
        <f t="shared" si="109"/>
        <v>OK</v>
      </c>
      <c r="BI229" s="53" t="str">
        <f t="shared" si="110"/>
        <v>Y</v>
      </c>
      <c r="BJ229" s="53">
        <f t="shared" si="111"/>
        <v>215</v>
      </c>
      <c r="BK229" s="38">
        <f t="shared" si="112"/>
        <v>169</v>
      </c>
      <c r="BL229" s="54">
        <f>noisuy1chieu(BK229/BJ229,Data!$BW$39:$CG$39,Data!$BW$40:$CG$40)</f>
        <v>9.5744185149669647E-2</v>
      </c>
      <c r="BM229" s="55">
        <f t="shared" si="113"/>
        <v>0</v>
      </c>
      <c r="BN229" s="56">
        <f t="shared" si="114"/>
        <v>0</v>
      </c>
      <c r="BO229" s="44">
        <f t="shared" si="115"/>
        <v>0</v>
      </c>
      <c r="BP229" s="4" t="str">
        <f t="shared" si="116"/>
        <v>OK</v>
      </c>
      <c r="BQ229" s="56">
        <f t="shared" si="117"/>
        <v>304.99199999999996</v>
      </c>
      <c r="BR229" s="56">
        <f t="shared" si="118"/>
        <v>66.361218435678055</v>
      </c>
      <c r="BS229" s="23">
        <f t="shared" si="119"/>
        <v>0.21758347247035353</v>
      </c>
      <c r="BT229" s="4" t="str">
        <f t="shared" si="120"/>
        <v>OK</v>
      </c>
      <c r="BU229" s="56">
        <f t="shared" si="121"/>
        <v>33.180609217839027</v>
      </c>
      <c r="BV229" s="54">
        <f t="shared" si="122"/>
        <v>6.6701663727342417E-2</v>
      </c>
      <c r="BW229" s="4" t="str">
        <f t="shared" si="123"/>
        <v>OK</v>
      </c>
      <c r="BX229" s="54">
        <f t="shared" si="124"/>
        <v>5.9235885279953479E-2</v>
      </c>
      <c r="BY229" s="4" t="str">
        <f t="shared" si="125"/>
        <v>OK</v>
      </c>
      <c r="DJ229" s="7"/>
      <c r="DK229" s="7"/>
      <c r="DL229" s="7"/>
      <c r="DM229" s="7"/>
      <c r="DN229" s="7"/>
      <c r="DO229" s="83"/>
      <c r="DP229" s="7"/>
      <c r="DQ229" s="7"/>
      <c r="DR229" s="7"/>
      <c r="DS229" s="7"/>
      <c r="EA229" s="56"/>
      <c r="EB229" s="56"/>
      <c r="EC229" s="4"/>
      <c r="ED229" s="44"/>
      <c r="EE229" s="4"/>
      <c r="EF229" s="5"/>
      <c r="EG229" s="44"/>
      <c r="EH229" s="4"/>
      <c r="EI229" s="53"/>
      <c r="EJ229" s="53"/>
      <c r="EL229" s="54"/>
      <c r="EM229" s="55"/>
      <c r="EN229" s="56"/>
      <c r="EO229" s="44"/>
      <c r="EP229" s="4"/>
      <c r="EQ229" s="56"/>
      <c r="ER229" s="56"/>
      <c r="ET229" s="4"/>
      <c r="EU229" s="56"/>
      <c r="EW229" s="4"/>
      <c r="EY229" s="4"/>
    </row>
    <row r="230" spans="27:155">
      <c r="AA230" s="29" t="s">
        <v>197</v>
      </c>
      <c r="AB230" s="29" t="s">
        <v>327</v>
      </c>
      <c r="AC230" s="29" t="s">
        <v>320</v>
      </c>
      <c r="AD230" s="30">
        <v>0</v>
      </c>
      <c r="AE230" s="24">
        <v>682</v>
      </c>
      <c r="AF230" s="24">
        <v>350</v>
      </c>
      <c r="AG230" s="24">
        <v>12</v>
      </c>
      <c r="AH230" s="24">
        <v>16</v>
      </c>
      <c r="AI230" s="24">
        <v>650</v>
      </c>
      <c r="AJ230" s="7">
        <f t="shared" si="97"/>
        <v>712</v>
      </c>
      <c r="AK230" s="7">
        <f t="shared" si="98"/>
        <v>350</v>
      </c>
      <c r="AL230" s="7">
        <f t="shared" si="99"/>
        <v>22</v>
      </c>
      <c r="AM230" s="7">
        <f t="shared" si="100"/>
        <v>6</v>
      </c>
      <c r="AN230" s="7">
        <f t="shared" si="101"/>
        <v>24</v>
      </c>
      <c r="AO230" s="83" t="str" cm="1">
        <f t="array" ref="AO230">_xll.Dce_Name_SectI(AE230,AE230,AF230,AG230,AH230,"x","-",$V$14)</f>
        <v>682x350x12x16</v>
      </c>
      <c r="AP230" s="7" t="str">
        <f t="shared" si="102"/>
        <v>712x350x22-6M24</v>
      </c>
      <c r="AQ230" s="7"/>
      <c r="AR230" s="7"/>
      <c r="AS230" s="7"/>
      <c r="AT230" s="29" t="s">
        <v>315</v>
      </c>
      <c r="AU230" s="60">
        <v>-0.8995368631345606</v>
      </c>
      <c r="AV230" s="60">
        <v>68.385396011171665</v>
      </c>
      <c r="AW230" s="25">
        <v>9.6456797904259373E-3</v>
      </c>
      <c r="AX230" s="25">
        <v>0</v>
      </c>
      <c r="AY230" s="25">
        <v>0</v>
      </c>
      <c r="AZ230" s="25">
        <v>0</v>
      </c>
      <c r="BA230" s="56">
        <f t="shared" si="103"/>
        <v>0</v>
      </c>
      <c r="BB230" s="56">
        <f t="shared" si="104"/>
        <v>0</v>
      </c>
      <c r="BC230" s="4">
        <f>HLOOKUP(AN230,Data!$BW$28:$CF$31,4,FALSE)</f>
        <v>353</v>
      </c>
      <c r="BD230" s="44">
        <f t="shared" si="105"/>
        <v>0</v>
      </c>
      <c r="BE230" s="4" t="str">
        <f t="shared" si="106"/>
        <v>OK</v>
      </c>
      <c r="BF230" s="5">
        <f t="shared" si="107"/>
        <v>3613.4</v>
      </c>
      <c r="BG230" s="44">
        <f t="shared" si="108"/>
        <v>2.4894472328957783E-4</v>
      </c>
      <c r="BH230" s="4" t="str">
        <f t="shared" si="109"/>
        <v>OK</v>
      </c>
      <c r="BI230" s="53" t="str">
        <f t="shared" si="110"/>
        <v>Y</v>
      </c>
      <c r="BJ230" s="53">
        <f t="shared" si="111"/>
        <v>215</v>
      </c>
      <c r="BK230" s="38">
        <f t="shared" si="112"/>
        <v>169</v>
      </c>
      <c r="BL230" s="54">
        <f>noisuy1chieu(BK230/BJ230,Data!$BW$39:$CG$39,Data!$BW$40:$CG$40)</f>
        <v>9.5744185149669647E-2</v>
      </c>
      <c r="BM230" s="55">
        <f t="shared" si="113"/>
        <v>1.5975713174749964E-5</v>
      </c>
      <c r="BN230" s="56">
        <f t="shared" si="114"/>
        <v>0.50466353394713781</v>
      </c>
      <c r="BO230" s="44">
        <f t="shared" si="115"/>
        <v>2.2939251543051719E-2</v>
      </c>
      <c r="BP230" s="4" t="str">
        <f t="shared" si="116"/>
        <v>OK</v>
      </c>
      <c r="BQ230" s="56">
        <f t="shared" si="117"/>
        <v>304.99199999999996</v>
      </c>
      <c r="BR230" s="56">
        <f t="shared" si="118"/>
        <v>68.385396691427559</v>
      </c>
      <c r="BS230" s="23">
        <f t="shared" si="119"/>
        <v>0.22422029656983647</v>
      </c>
      <c r="BT230" s="4" t="str">
        <f t="shared" si="120"/>
        <v>OK</v>
      </c>
      <c r="BU230" s="56">
        <f t="shared" si="121"/>
        <v>0.4497684315672803</v>
      </c>
      <c r="BV230" s="54">
        <f t="shared" si="122"/>
        <v>9.0415165317235232E-4</v>
      </c>
      <c r="BW230" s="4" t="str">
        <f t="shared" si="123"/>
        <v>OK</v>
      </c>
      <c r="BX230" s="54">
        <f t="shared" si="124"/>
        <v>7.0669432758171682E-2</v>
      </c>
      <c r="BY230" s="4" t="str">
        <f t="shared" si="125"/>
        <v>OK</v>
      </c>
      <c r="DJ230" s="7"/>
      <c r="DK230" s="7"/>
      <c r="DL230" s="7"/>
      <c r="DM230" s="7"/>
      <c r="DN230" s="7"/>
      <c r="DO230" s="83"/>
      <c r="DP230" s="7"/>
      <c r="DQ230" s="7"/>
      <c r="DR230" s="7"/>
      <c r="DS230" s="7"/>
      <c r="EA230" s="56"/>
      <c r="EB230" s="56"/>
      <c r="EC230" s="4"/>
      <c r="ED230" s="44"/>
      <c r="EE230" s="4"/>
      <c r="EF230" s="5"/>
      <c r="EG230" s="44"/>
      <c r="EH230" s="4"/>
      <c r="EI230" s="53"/>
      <c r="EJ230" s="53"/>
      <c r="EL230" s="54"/>
      <c r="EM230" s="55"/>
      <c r="EN230" s="56"/>
      <c r="EO230" s="44"/>
      <c r="EP230" s="4"/>
      <c r="EQ230" s="56"/>
      <c r="ER230" s="56"/>
      <c r="ET230" s="4"/>
      <c r="EU230" s="56"/>
      <c r="EW230" s="4"/>
      <c r="EY230" s="4"/>
    </row>
    <row r="231" spans="27:155">
      <c r="AA231" s="29" t="s">
        <v>197</v>
      </c>
      <c r="AB231" s="29" t="s">
        <v>288</v>
      </c>
      <c r="AC231" s="29" t="s">
        <v>320</v>
      </c>
      <c r="AD231" s="30">
        <v>0</v>
      </c>
      <c r="AE231" s="24">
        <v>682</v>
      </c>
      <c r="AF231" s="24">
        <v>350</v>
      </c>
      <c r="AG231" s="24">
        <v>12</v>
      </c>
      <c r="AH231" s="24">
        <v>16</v>
      </c>
      <c r="AI231" s="24">
        <v>650</v>
      </c>
      <c r="AJ231" s="7">
        <f t="shared" si="97"/>
        <v>712</v>
      </c>
      <c r="AK231" s="7">
        <f t="shared" si="98"/>
        <v>350</v>
      </c>
      <c r="AL231" s="7">
        <f t="shared" si="99"/>
        <v>22</v>
      </c>
      <c r="AM231" s="7">
        <f t="shared" si="100"/>
        <v>6</v>
      </c>
      <c r="AN231" s="7">
        <f t="shared" si="101"/>
        <v>24</v>
      </c>
      <c r="AO231" s="83" t="str" cm="1">
        <f t="array" ref="AO231">_xll.Dce_Name_SectI(AE231,AE231,AF231,AG231,AH231,"x","-",$V$14)</f>
        <v>682x350x12x16</v>
      </c>
      <c r="AP231" s="7" t="str">
        <f t="shared" si="102"/>
        <v>712x350x22-6M24</v>
      </c>
      <c r="AQ231" s="7"/>
      <c r="AR231" s="7"/>
      <c r="AS231" s="7"/>
      <c r="AT231" s="29" t="s">
        <v>290</v>
      </c>
      <c r="AU231" s="60">
        <v>-148.6392990138317</v>
      </c>
      <c r="AV231" s="60">
        <v>34.857997196399104</v>
      </c>
      <c r="AW231" s="25">
        <v>5.0453881394981782E-4</v>
      </c>
      <c r="AX231" s="25">
        <v>0</v>
      </c>
      <c r="AY231" s="25">
        <v>0</v>
      </c>
      <c r="AZ231" s="25">
        <v>0</v>
      </c>
      <c r="BA231" s="56">
        <f t="shared" si="103"/>
        <v>0</v>
      </c>
      <c r="BB231" s="56">
        <f t="shared" si="104"/>
        <v>0</v>
      </c>
      <c r="BC231" s="4">
        <f>HLOOKUP(AN231,Data!$BW$28:$CF$31,4,FALSE)</f>
        <v>353</v>
      </c>
      <c r="BD231" s="44">
        <f t="shared" si="105"/>
        <v>0</v>
      </c>
      <c r="BE231" s="4" t="str">
        <f t="shared" si="106"/>
        <v>OK</v>
      </c>
      <c r="BF231" s="5">
        <f t="shared" si="107"/>
        <v>3613.4</v>
      </c>
      <c r="BG231" s="44">
        <f t="shared" si="108"/>
        <v>4.1135578406440387E-2</v>
      </c>
      <c r="BH231" s="4" t="str">
        <f t="shared" si="109"/>
        <v>OK</v>
      </c>
      <c r="BI231" s="53" t="str">
        <f t="shared" si="110"/>
        <v>Y</v>
      </c>
      <c r="BJ231" s="53">
        <f t="shared" si="111"/>
        <v>215</v>
      </c>
      <c r="BK231" s="38">
        <f t="shared" si="112"/>
        <v>169</v>
      </c>
      <c r="BL231" s="54">
        <f>noisuy1chieu(BK231/BJ231,Data!$BW$39:$CG$39,Data!$BW$40:$CG$40)</f>
        <v>9.5744185149669647E-2</v>
      </c>
      <c r="BM231" s="55">
        <f t="shared" si="113"/>
        <v>2.6398237858381735E-3</v>
      </c>
      <c r="BN231" s="56">
        <f t="shared" si="114"/>
        <v>6.4872295558630917</v>
      </c>
      <c r="BO231" s="44">
        <f t="shared" si="115"/>
        <v>0.2948740707210496</v>
      </c>
      <c r="BP231" s="4" t="str">
        <f t="shared" si="116"/>
        <v>OK</v>
      </c>
      <c r="BQ231" s="56">
        <f t="shared" si="117"/>
        <v>304.99199999999996</v>
      </c>
      <c r="BR231" s="56">
        <f t="shared" si="118"/>
        <v>34.857997200050477</v>
      </c>
      <c r="BS231" s="23">
        <f t="shared" si="119"/>
        <v>0.1142915132201844</v>
      </c>
      <c r="BT231" s="4" t="str">
        <f t="shared" si="120"/>
        <v>OK</v>
      </c>
      <c r="BU231" s="56">
        <f t="shared" si="121"/>
        <v>74.319649506915852</v>
      </c>
      <c r="BV231" s="54">
        <f t="shared" si="122"/>
        <v>0.14940184603599946</v>
      </c>
      <c r="BW231" s="4" t="str">
        <f t="shared" si="123"/>
        <v>OK</v>
      </c>
      <c r="BX231" s="54">
        <f t="shared" si="124"/>
        <v>3.6022235863147407E-2</v>
      </c>
      <c r="BY231" s="4" t="str">
        <f t="shared" si="125"/>
        <v>OK</v>
      </c>
      <c r="DJ231" s="7"/>
      <c r="DK231" s="7"/>
      <c r="DL231" s="7"/>
      <c r="DM231" s="7"/>
      <c r="DN231" s="7"/>
      <c r="DO231" s="83"/>
      <c r="DP231" s="7"/>
      <c r="DQ231" s="7"/>
      <c r="DR231" s="7"/>
      <c r="DS231" s="7"/>
      <c r="EA231" s="56"/>
      <c r="EB231" s="56"/>
      <c r="EC231" s="4"/>
      <c r="ED231" s="44"/>
      <c r="EE231" s="4"/>
      <c r="EF231" s="5"/>
      <c r="EG231" s="44"/>
      <c r="EH231" s="4"/>
      <c r="EI231" s="53"/>
      <c r="EJ231" s="53"/>
      <c r="EL231" s="54"/>
      <c r="EM231" s="55"/>
      <c r="EN231" s="56"/>
      <c r="EO231" s="44"/>
      <c r="EP231" s="4"/>
      <c r="EQ231" s="56"/>
      <c r="ER231" s="56"/>
      <c r="ET231" s="4"/>
      <c r="EU231" s="56"/>
      <c r="EW231" s="4"/>
      <c r="EY231" s="4"/>
    </row>
    <row r="232" spans="27:155">
      <c r="AA232" s="29" t="s">
        <v>197</v>
      </c>
      <c r="AB232" s="29" t="s">
        <v>288</v>
      </c>
      <c r="AC232" s="29" t="s">
        <v>320</v>
      </c>
      <c r="AD232" s="30">
        <v>0</v>
      </c>
      <c r="AE232" s="24">
        <v>682</v>
      </c>
      <c r="AF232" s="24">
        <v>350</v>
      </c>
      <c r="AG232" s="24">
        <v>12</v>
      </c>
      <c r="AH232" s="24">
        <v>16</v>
      </c>
      <c r="AI232" s="24">
        <v>650</v>
      </c>
      <c r="AJ232" s="7">
        <f t="shared" si="97"/>
        <v>712</v>
      </c>
      <c r="AK232" s="7">
        <f t="shared" si="98"/>
        <v>350</v>
      </c>
      <c r="AL232" s="7">
        <f t="shared" si="99"/>
        <v>22</v>
      </c>
      <c r="AM232" s="7">
        <f t="shared" si="100"/>
        <v>6</v>
      </c>
      <c r="AN232" s="7">
        <f t="shared" si="101"/>
        <v>24</v>
      </c>
      <c r="AO232" s="83" t="str" cm="1">
        <f t="array" ref="AO232">_xll.Dce_Name_SectI(AE232,AE232,AF232,AG232,AH232,"x","-",$V$14)</f>
        <v>682x350x12x16</v>
      </c>
      <c r="AP232" s="7" t="str">
        <f t="shared" si="102"/>
        <v>712x350x22-6M24</v>
      </c>
      <c r="AQ232" s="7"/>
      <c r="AR232" s="7"/>
      <c r="AS232" s="7"/>
      <c r="AT232" s="29" t="s">
        <v>291</v>
      </c>
      <c r="AU232" s="60">
        <v>-225.23686363423536</v>
      </c>
      <c r="AV232" s="60">
        <v>66.724974115998876</v>
      </c>
      <c r="AW232" s="25">
        <v>2.6155585423059177E-4</v>
      </c>
      <c r="AX232" s="25">
        <v>0</v>
      </c>
      <c r="AY232" s="25">
        <v>0</v>
      </c>
      <c r="AZ232" s="25">
        <v>0</v>
      </c>
      <c r="BA232" s="56">
        <f t="shared" si="103"/>
        <v>0</v>
      </c>
      <c r="BB232" s="56">
        <f t="shared" si="104"/>
        <v>0</v>
      </c>
      <c r="BC232" s="4">
        <f>HLOOKUP(AN232,Data!$BW$28:$CF$31,4,FALSE)</f>
        <v>353</v>
      </c>
      <c r="BD232" s="44">
        <f t="shared" si="105"/>
        <v>0</v>
      </c>
      <c r="BE232" s="4" t="str">
        <f t="shared" si="106"/>
        <v>OK</v>
      </c>
      <c r="BF232" s="5">
        <f t="shared" si="107"/>
        <v>3613.4</v>
      </c>
      <c r="BG232" s="44">
        <f t="shared" si="108"/>
        <v>6.2333775290373435E-2</v>
      </c>
      <c r="BH232" s="4" t="str">
        <f t="shared" si="109"/>
        <v>OK</v>
      </c>
      <c r="BI232" s="53" t="str">
        <f t="shared" si="110"/>
        <v>Y</v>
      </c>
      <c r="BJ232" s="53">
        <f t="shared" si="111"/>
        <v>215</v>
      </c>
      <c r="BK232" s="38">
        <f t="shared" si="112"/>
        <v>169</v>
      </c>
      <c r="BL232" s="54">
        <f>noisuy1chieu(BK232/BJ232,Data!$BW$39:$CG$39,Data!$BW$40:$CG$40)</f>
        <v>9.5744185149669647E-2</v>
      </c>
      <c r="BM232" s="55">
        <f t="shared" si="113"/>
        <v>4.0001912953983604E-3</v>
      </c>
      <c r="BN232" s="56">
        <f t="shared" si="114"/>
        <v>7.9856850412982388</v>
      </c>
      <c r="BO232" s="44">
        <f t="shared" si="115"/>
        <v>0.36298568369537448</v>
      </c>
      <c r="BP232" s="4" t="str">
        <f t="shared" si="116"/>
        <v>OK</v>
      </c>
      <c r="BQ232" s="56">
        <f t="shared" si="117"/>
        <v>304.99199999999996</v>
      </c>
      <c r="BR232" s="56">
        <f t="shared" si="118"/>
        <v>66.724974116511518</v>
      </c>
      <c r="BS232" s="23">
        <f t="shared" si="119"/>
        <v>0.21877614533007925</v>
      </c>
      <c r="BT232" s="4" t="str">
        <f t="shared" si="120"/>
        <v>OK</v>
      </c>
      <c r="BU232" s="56">
        <f t="shared" si="121"/>
        <v>112.61843181711768</v>
      </c>
      <c r="BV232" s="54">
        <f t="shared" si="122"/>
        <v>0.22639237029220682</v>
      </c>
      <c r="BW232" s="4" t="str">
        <f t="shared" si="123"/>
        <v>OK</v>
      </c>
      <c r="BX232" s="54">
        <f t="shared" si="124"/>
        <v>6.8953552947783894E-2</v>
      </c>
      <c r="BY232" s="4" t="str">
        <f t="shared" si="125"/>
        <v>OK</v>
      </c>
      <c r="DJ232" s="7"/>
      <c r="DK232" s="7"/>
      <c r="DL232" s="7"/>
      <c r="DM232" s="7"/>
      <c r="DN232" s="7"/>
      <c r="DO232" s="83"/>
      <c r="DP232" s="7"/>
      <c r="DQ232" s="7"/>
      <c r="DR232" s="7"/>
      <c r="DS232" s="7"/>
      <c r="EA232" s="56"/>
      <c r="EB232" s="56"/>
      <c r="EC232" s="4"/>
      <c r="ED232" s="44"/>
      <c r="EE232" s="4"/>
      <c r="EF232" s="5"/>
      <c r="EG232" s="44"/>
      <c r="EH232" s="4"/>
      <c r="EI232" s="53"/>
      <c r="EJ232" s="53"/>
      <c r="EL232" s="54"/>
      <c r="EM232" s="55"/>
      <c r="EN232" s="56"/>
      <c r="EO232" s="44"/>
      <c r="EP232" s="4"/>
      <c r="EQ232" s="56"/>
      <c r="ER232" s="56"/>
      <c r="ET232" s="4"/>
      <c r="EU232" s="56"/>
      <c r="EW232" s="4"/>
      <c r="EY232" s="4"/>
    </row>
    <row r="233" spans="27:155">
      <c r="AA233" s="29" t="s">
        <v>197</v>
      </c>
      <c r="AB233" s="29" t="s">
        <v>288</v>
      </c>
      <c r="AC233" s="29" t="s">
        <v>320</v>
      </c>
      <c r="AD233" s="30">
        <v>0</v>
      </c>
      <c r="AE233" s="24">
        <v>682</v>
      </c>
      <c r="AF233" s="24">
        <v>350</v>
      </c>
      <c r="AG233" s="24">
        <v>12</v>
      </c>
      <c r="AH233" s="24">
        <v>16</v>
      </c>
      <c r="AI233" s="24">
        <v>650</v>
      </c>
      <c r="AJ233" s="7">
        <f t="shared" si="97"/>
        <v>712</v>
      </c>
      <c r="AK233" s="7">
        <f t="shared" si="98"/>
        <v>350</v>
      </c>
      <c r="AL233" s="7">
        <f t="shared" si="99"/>
        <v>22</v>
      </c>
      <c r="AM233" s="7">
        <f t="shared" si="100"/>
        <v>6</v>
      </c>
      <c r="AN233" s="7">
        <f t="shared" si="101"/>
        <v>24</v>
      </c>
      <c r="AO233" s="83" t="str" cm="1">
        <f t="array" ref="AO233">_xll.Dce_Name_SectI(AE233,AE233,AF233,AG233,AH233,"x","-",$V$14)</f>
        <v>682x350x12x16</v>
      </c>
      <c r="AP233" s="7" t="str">
        <f t="shared" si="102"/>
        <v>712x350x22-6M24</v>
      </c>
      <c r="AQ233" s="7"/>
      <c r="AR233" s="7"/>
      <c r="AS233" s="7"/>
      <c r="AT233" s="29" t="s">
        <v>292</v>
      </c>
      <c r="AU233" s="60">
        <v>-130.95694708465771</v>
      </c>
      <c r="AV233" s="60">
        <v>68.583725798015138</v>
      </c>
      <c r="AW233" s="25">
        <v>5.9889281945021966E-4</v>
      </c>
      <c r="AX233" s="25">
        <v>0</v>
      </c>
      <c r="AY233" s="25">
        <v>0</v>
      </c>
      <c r="AZ233" s="25">
        <v>0</v>
      </c>
      <c r="BA233" s="56">
        <f t="shared" si="103"/>
        <v>0</v>
      </c>
      <c r="BB233" s="56">
        <f t="shared" si="104"/>
        <v>0</v>
      </c>
      <c r="BC233" s="4">
        <f>HLOOKUP(AN233,Data!$BW$28:$CF$31,4,FALSE)</f>
        <v>353</v>
      </c>
      <c r="BD233" s="44">
        <f t="shared" si="105"/>
        <v>0</v>
      </c>
      <c r="BE233" s="4" t="str">
        <f t="shared" si="106"/>
        <v>OK</v>
      </c>
      <c r="BF233" s="5">
        <f t="shared" si="107"/>
        <v>3613.4</v>
      </c>
      <c r="BG233" s="44">
        <f t="shared" si="108"/>
        <v>3.6242028860535153E-2</v>
      </c>
      <c r="BH233" s="4" t="str">
        <f t="shared" si="109"/>
        <v>OK</v>
      </c>
      <c r="BI233" s="53" t="str">
        <f t="shared" si="110"/>
        <v>Y</v>
      </c>
      <c r="BJ233" s="53">
        <f t="shared" si="111"/>
        <v>215</v>
      </c>
      <c r="BK233" s="38">
        <f t="shared" si="112"/>
        <v>169</v>
      </c>
      <c r="BL233" s="54">
        <f>noisuy1chieu(BK233/BJ233,Data!$BW$39:$CG$39,Data!$BW$40:$CG$40)</f>
        <v>9.5744185149669647E-2</v>
      </c>
      <c r="BM233" s="55">
        <f t="shared" si="113"/>
        <v>2.3257864247776148E-3</v>
      </c>
      <c r="BN233" s="56">
        <f t="shared" si="114"/>
        <v>6.0891505645618595</v>
      </c>
      <c r="BO233" s="44">
        <f t="shared" si="115"/>
        <v>0.27677957111644819</v>
      </c>
      <c r="BP233" s="4" t="str">
        <f t="shared" si="116"/>
        <v>OK</v>
      </c>
      <c r="BQ233" s="56">
        <f t="shared" si="117"/>
        <v>304.99199999999996</v>
      </c>
      <c r="BR233" s="56">
        <f t="shared" si="118"/>
        <v>68.583725800629992</v>
      </c>
      <c r="BS233" s="23">
        <f t="shared" si="119"/>
        <v>0.22487057300070165</v>
      </c>
      <c r="BT233" s="4" t="str">
        <f t="shared" si="120"/>
        <v>OK</v>
      </c>
      <c r="BU233" s="56">
        <f t="shared" si="121"/>
        <v>65.478473542328857</v>
      </c>
      <c r="BV233" s="54">
        <f t="shared" si="122"/>
        <v>0.13162878037971582</v>
      </c>
      <c r="BW233" s="4" t="str">
        <f t="shared" si="123"/>
        <v>OK</v>
      </c>
      <c r="BX233" s="54">
        <f t="shared" si="124"/>
        <v>7.087438595468544E-2</v>
      </c>
      <c r="BY233" s="4" t="str">
        <f t="shared" si="125"/>
        <v>OK</v>
      </c>
      <c r="DJ233" s="7"/>
      <c r="DK233" s="7"/>
      <c r="DL233" s="7"/>
      <c r="DM233" s="7"/>
      <c r="DN233" s="7"/>
      <c r="DO233" s="83"/>
      <c r="DP233" s="7"/>
      <c r="DQ233" s="7"/>
      <c r="DR233" s="7"/>
      <c r="DS233" s="7"/>
      <c r="EA233" s="56"/>
      <c r="EB233" s="56"/>
      <c r="EC233" s="4"/>
      <c r="ED233" s="44"/>
      <c r="EE233" s="4"/>
      <c r="EF233" s="5"/>
      <c r="EG233" s="44"/>
      <c r="EH233" s="4"/>
      <c r="EI233" s="53"/>
      <c r="EJ233" s="53"/>
      <c r="EL233" s="54"/>
      <c r="EM233" s="55"/>
      <c r="EN233" s="56"/>
      <c r="EO233" s="44"/>
      <c r="EP233" s="4"/>
      <c r="EQ233" s="56"/>
      <c r="ER233" s="56"/>
      <c r="ET233" s="4"/>
      <c r="EU233" s="56"/>
      <c r="EW233" s="4"/>
      <c r="EY233" s="4"/>
    </row>
    <row r="234" spans="27:155">
      <c r="AA234" s="29" t="s">
        <v>197</v>
      </c>
      <c r="AB234" s="29" t="s">
        <v>288</v>
      </c>
      <c r="AC234" s="29" t="s">
        <v>320</v>
      </c>
      <c r="AD234" s="30">
        <v>0</v>
      </c>
      <c r="AE234" s="24">
        <v>682</v>
      </c>
      <c r="AF234" s="24">
        <v>350</v>
      </c>
      <c r="AG234" s="24">
        <v>12</v>
      </c>
      <c r="AH234" s="24">
        <v>16</v>
      </c>
      <c r="AI234" s="24">
        <v>650</v>
      </c>
      <c r="AJ234" s="7">
        <f t="shared" si="97"/>
        <v>712</v>
      </c>
      <c r="AK234" s="7">
        <f t="shared" si="98"/>
        <v>350</v>
      </c>
      <c r="AL234" s="7">
        <f t="shared" si="99"/>
        <v>22</v>
      </c>
      <c r="AM234" s="7">
        <f t="shared" si="100"/>
        <v>6</v>
      </c>
      <c r="AN234" s="7">
        <f t="shared" si="101"/>
        <v>24</v>
      </c>
      <c r="AO234" s="83" t="str" cm="1">
        <f t="array" ref="AO234">_xll.Dce_Name_SectI(AE234,AE234,AF234,AG234,AH234,"x","-",$V$14)</f>
        <v>682x350x12x16</v>
      </c>
      <c r="AP234" s="7" t="str">
        <f t="shared" si="102"/>
        <v>712x350x22-6M24</v>
      </c>
      <c r="AQ234" s="7"/>
      <c r="AR234" s="7"/>
      <c r="AS234" s="7"/>
      <c r="AT234" s="29" t="s">
        <v>293</v>
      </c>
      <c r="AU234" s="60">
        <v>-175.50709633635211</v>
      </c>
      <c r="AV234" s="60">
        <v>66.824422287818521</v>
      </c>
      <c r="AW234" s="25">
        <v>1.3963398171182029E-3</v>
      </c>
      <c r="AX234" s="25">
        <v>0</v>
      </c>
      <c r="AY234" s="25">
        <v>0</v>
      </c>
      <c r="AZ234" s="25">
        <v>0</v>
      </c>
      <c r="BA234" s="56">
        <f t="shared" si="103"/>
        <v>0</v>
      </c>
      <c r="BB234" s="56">
        <f t="shared" si="104"/>
        <v>0</v>
      </c>
      <c r="BC234" s="4">
        <f>HLOOKUP(AN234,Data!$BW$28:$CF$31,4,FALSE)</f>
        <v>353</v>
      </c>
      <c r="BD234" s="44">
        <f t="shared" si="105"/>
        <v>0</v>
      </c>
      <c r="BE234" s="4" t="str">
        <f t="shared" si="106"/>
        <v>OK</v>
      </c>
      <c r="BF234" s="5">
        <f t="shared" si="107"/>
        <v>3613.4</v>
      </c>
      <c r="BG234" s="44">
        <f t="shared" si="108"/>
        <v>4.8571178484627248E-2</v>
      </c>
      <c r="BH234" s="4" t="str">
        <f t="shared" si="109"/>
        <v>OK</v>
      </c>
      <c r="BI234" s="53" t="str">
        <f t="shared" si="110"/>
        <v>Y</v>
      </c>
      <c r="BJ234" s="53">
        <f t="shared" si="111"/>
        <v>215</v>
      </c>
      <c r="BK234" s="38">
        <f t="shared" si="112"/>
        <v>169</v>
      </c>
      <c r="BL234" s="54">
        <f>noisuy1chieu(BK234/BJ234,Data!$BW$39:$CG$39,Data!$BW$40:$CG$40)</f>
        <v>9.5744185149669647E-2</v>
      </c>
      <c r="BM234" s="55">
        <f t="shared" si="113"/>
        <v>3.116994028941032E-3</v>
      </c>
      <c r="BN234" s="56">
        <f t="shared" si="114"/>
        <v>7.0491991855125606</v>
      </c>
      <c r="BO234" s="44">
        <f t="shared" si="115"/>
        <v>0.32041814479602548</v>
      </c>
      <c r="BP234" s="4" t="str">
        <f t="shared" si="116"/>
        <v>OK</v>
      </c>
      <c r="BQ234" s="56">
        <f t="shared" si="117"/>
        <v>304.99199999999996</v>
      </c>
      <c r="BR234" s="56">
        <f t="shared" si="118"/>
        <v>66.824422302407228</v>
      </c>
      <c r="BS234" s="23">
        <f t="shared" si="119"/>
        <v>0.21910221350857478</v>
      </c>
      <c r="BT234" s="4" t="str">
        <f t="shared" si="120"/>
        <v>OK</v>
      </c>
      <c r="BU234" s="56">
        <f t="shared" si="121"/>
        <v>87.753548168176053</v>
      </c>
      <c r="BV234" s="54">
        <f t="shared" si="122"/>
        <v>0.17640748011485838</v>
      </c>
      <c r="BW234" s="4" t="str">
        <f t="shared" si="123"/>
        <v>OK</v>
      </c>
      <c r="BX234" s="54">
        <f t="shared" si="124"/>
        <v>6.9056322650470445E-2</v>
      </c>
      <c r="BY234" s="4" t="str">
        <f t="shared" si="125"/>
        <v>OK</v>
      </c>
      <c r="DJ234" s="7"/>
      <c r="DK234" s="7"/>
      <c r="DL234" s="7"/>
      <c r="DM234" s="7"/>
      <c r="DN234" s="7"/>
      <c r="DO234" s="83"/>
      <c r="DP234" s="7"/>
      <c r="DQ234" s="7"/>
      <c r="DR234" s="7"/>
      <c r="DS234" s="7"/>
      <c r="EA234" s="56"/>
      <c r="EB234" s="56"/>
      <c r="EC234" s="4"/>
      <c r="ED234" s="44"/>
      <c r="EE234" s="4"/>
      <c r="EF234" s="5"/>
      <c r="EG234" s="44"/>
      <c r="EH234" s="4"/>
      <c r="EI234" s="53"/>
      <c r="EJ234" s="53"/>
      <c r="EL234" s="54"/>
      <c r="EM234" s="55"/>
      <c r="EN234" s="56"/>
      <c r="EO234" s="44"/>
      <c r="EP234" s="4"/>
      <c r="EQ234" s="56"/>
      <c r="ER234" s="56"/>
      <c r="ET234" s="4"/>
      <c r="EU234" s="56"/>
      <c r="EW234" s="4"/>
      <c r="EY234" s="4"/>
    </row>
    <row r="235" spans="27:155">
      <c r="AA235" s="29" t="s">
        <v>197</v>
      </c>
      <c r="AB235" s="29" t="s">
        <v>288</v>
      </c>
      <c r="AC235" s="29" t="s">
        <v>320</v>
      </c>
      <c r="AD235" s="30">
        <v>0</v>
      </c>
      <c r="AE235" s="24">
        <v>682</v>
      </c>
      <c r="AF235" s="24">
        <v>350</v>
      </c>
      <c r="AG235" s="24">
        <v>12</v>
      </c>
      <c r="AH235" s="24">
        <v>16</v>
      </c>
      <c r="AI235" s="24">
        <v>650</v>
      </c>
      <c r="AJ235" s="7">
        <f t="shared" si="97"/>
        <v>712</v>
      </c>
      <c r="AK235" s="7">
        <f t="shared" si="98"/>
        <v>350</v>
      </c>
      <c r="AL235" s="7">
        <f t="shared" si="99"/>
        <v>22</v>
      </c>
      <c r="AM235" s="7">
        <f t="shared" si="100"/>
        <v>6</v>
      </c>
      <c r="AN235" s="7">
        <f t="shared" si="101"/>
        <v>24</v>
      </c>
      <c r="AO235" s="83" t="str" cm="1">
        <f t="array" ref="AO235">_xll.Dce_Name_SectI(AE235,AE235,AF235,AG235,AH235,"x","-",$V$14)</f>
        <v>682x350x12x16</v>
      </c>
      <c r="AP235" s="7" t="str">
        <f t="shared" si="102"/>
        <v>712x350x22-6M24</v>
      </c>
      <c r="AQ235" s="7"/>
      <c r="AR235" s="7"/>
      <c r="AS235" s="7"/>
      <c r="AT235" s="29" t="s">
        <v>294</v>
      </c>
      <c r="AU235" s="60">
        <v>-144.42761294913478</v>
      </c>
      <c r="AV235" s="60">
        <v>63.896121581800827</v>
      </c>
      <c r="AW235" s="25">
        <v>2.6495695357433208E-2</v>
      </c>
      <c r="AX235" s="25">
        <v>0</v>
      </c>
      <c r="AY235" s="25">
        <v>0</v>
      </c>
      <c r="AZ235" s="25">
        <v>0</v>
      </c>
      <c r="BA235" s="56">
        <f t="shared" si="103"/>
        <v>0</v>
      </c>
      <c r="BB235" s="56">
        <f t="shared" si="104"/>
        <v>0</v>
      </c>
      <c r="BC235" s="4">
        <f>HLOOKUP(AN235,Data!$BW$28:$CF$31,4,FALSE)</f>
        <v>353</v>
      </c>
      <c r="BD235" s="44">
        <f t="shared" si="105"/>
        <v>0</v>
      </c>
      <c r="BE235" s="4" t="str">
        <f t="shared" si="106"/>
        <v>OK</v>
      </c>
      <c r="BF235" s="5">
        <f t="shared" si="107"/>
        <v>3613.4</v>
      </c>
      <c r="BG235" s="44">
        <f t="shared" si="108"/>
        <v>3.9970004137138089E-2</v>
      </c>
      <c r="BH235" s="4" t="str">
        <f t="shared" si="109"/>
        <v>OK</v>
      </c>
      <c r="BI235" s="53" t="str">
        <f t="shared" si="110"/>
        <v>Y</v>
      </c>
      <c r="BJ235" s="53">
        <f t="shared" si="111"/>
        <v>215</v>
      </c>
      <c r="BK235" s="38">
        <f t="shared" si="112"/>
        <v>169</v>
      </c>
      <c r="BL235" s="54">
        <f>noisuy1chieu(BK235/BJ235,Data!$BW$39:$CG$39,Data!$BW$40:$CG$40)</f>
        <v>9.5744185149669647E-2</v>
      </c>
      <c r="BM235" s="55">
        <f t="shared" si="113"/>
        <v>2.565024529343863E-3</v>
      </c>
      <c r="BN235" s="56">
        <f t="shared" si="114"/>
        <v>6.3946614762109917</v>
      </c>
      <c r="BO235" s="44">
        <f t="shared" si="115"/>
        <v>0.29066643073686327</v>
      </c>
      <c r="BP235" s="4" t="str">
        <f t="shared" si="116"/>
        <v>OK</v>
      </c>
      <c r="BQ235" s="56">
        <f t="shared" si="117"/>
        <v>304.99199999999996</v>
      </c>
      <c r="BR235" s="56">
        <f t="shared" si="118"/>
        <v>63.89612707526291</v>
      </c>
      <c r="BS235" s="23">
        <f t="shared" si="119"/>
        <v>0.20950099371545128</v>
      </c>
      <c r="BT235" s="4" t="str">
        <f t="shared" si="120"/>
        <v>OK</v>
      </c>
      <c r="BU235" s="56">
        <f t="shared" si="121"/>
        <v>72.213806474567392</v>
      </c>
      <c r="BV235" s="54">
        <f t="shared" si="122"/>
        <v>0.14516855324489675</v>
      </c>
      <c r="BW235" s="4" t="str">
        <f t="shared" si="123"/>
        <v>OK</v>
      </c>
      <c r="BX235" s="54">
        <f t="shared" si="124"/>
        <v>6.603022391210206E-2</v>
      </c>
      <c r="BY235" s="4" t="str">
        <f t="shared" si="125"/>
        <v>OK</v>
      </c>
      <c r="DJ235" s="7"/>
      <c r="DK235" s="7"/>
      <c r="DL235" s="7"/>
      <c r="DM235" s="7"/>
      <c r="DN235" s="7"/>
      <c r="DO235" s="83"/>
      <c r="DP235" s="7"/>
      <c r="DQ235" s="7"/>
      <c r="DR235" s="7"/>
      <c r="DS235" s="7"/>
      <c r="EA235" s="56"/>
      <c r="EB235" s="56"/>
      <c r="EC235" s="4"/>
      <c r="ED235" s="44"/>
      <c r="EE235" s="4"/>
      <c r="EF235" s="5"/>
      <c r="EG235" s="44"/>
      <c r="EH235" s="4"/>
      <c r="EI235" s="53"/>
      <c r="EJ235" s="53"/>
      <c r="EL235" s="54"/>
      <c r="EM235" s="55"/>
      <c r="EN235" s="56"/>
      <c r="EO235" s="44"/>
      <c r="EP235" s="4"/>
      <c r="EQ235" s="56"/>
      <c r="ER235" s="56"/>
      <c r="ET235" s="4"/>
      <c r="EU235" s="56"/>
      <c r="EW235" s="4"/>
      <c r="EY235" s="4"/>
    </row>
    <row r="236" spans="27:155">
      <c r="AA236" s="29" t="s">
        <v>197</v>
      </c>
      <c r="AB236" s="29" t="s">
        <v>288</v>
      </c>
      <c r="AC236" s="29" t="s">
        <v>320</v>
      </c>
      <c r="AD236" s="30">
        <v>0</v>
      </c>
      <c r="AE236" s="24">
        <v>682</v>
      </c>
      <c r="AF236" s="24">
        <v>350</v>
      </c>
      <c r="AG236" s="24">
        <v>12</v>
      </c>
      <c r="AH236" s="24">
        <v>16</v>
      </c>
      <c r="AI236" s="24">
        <v>650</v>
      </c>
      <c r="AJ236" s="7">
        <f t="shared" si="97"/>
        <v>712</v>
      </c>
      <c r="AK236" s="7">
        <f t="shared" si="98"/>
        <v>350</v>
      </c>
      <c r="AL236" s="7">
        <f t="shared" si="99"/>
        <v>22</v>
      </c>
      <c r="AM236" s="7">
        <f t="shared" si="100"/>
        <v>6</v>
      </c>
      <c r="AN236" s="7">
        <f t="shared" si="101"/>
        <v>24</v>
      </c>
      <c r="AO236" s="83" t="str" cm="1">
        <f t="array" ref="AO236">_xll.Dce_Name_SectI(AE236,AE236,AF236,AG236,AH236,"x","-",$V$14)</f>
        <v>682x350x12x16</v>
      </c>
      <c r="AP236" s="7" t="str">
        <f t="shared" si="102"/>
        <v>712x350x22-6M24</v>
      </c>
      <c r="AQ236" s="7"/>
      <c r="AR236" s="7"/>
      <c r="AS236" s="7"/>
      <c r="AT236" s="29" t="s">
        <v>295</v>
      </c>
      <c r="AU236" s="60">
        <v>-188.97763963888428</v>
      </c>
      <c r="AV236" s="60">
        <v>62.136892464977478</v>
      </c>
      <c r="AW236" s="25">
        <v>4.4668235218595032E-2</v>
      </c>
      <c r="AX236" s="25">
        <v>0</v>
      </c>
      <c r="AY236" s="25">
        <v>0</v>
      </c>
      <c r="AZ236" s="25">
        <v>0</v>
      </c>
      <c r="BA236" s="56">
        <f t="shared" si="103"/>
        <v>0</v>
      </c>
      <c r="BB236" s="56">
        <f t="shared" si="104"/>
        <v>0</v>
      </c>
      <c r="BC236" s="4">
        <f>HLOOKUP(AN236,Data!$BW$28:$CF$31,4,FALSE)</f>
        <v>353</v>
      </c>
      <c r="BD236" s="44">
        <f t="shared" si="105"/>
        <v>0</v>
      </c>
      <c r="BE236" s="4" t="str">
        <f t="shared" si="106"/>
        <v>OK</v>
      </c>
      <c r="BF236" s="5">
        <f t="shared" si="107"/>
        <v>3613.4</v>
      </c>
      <c r="BG236" s="44">
        <f t="shared" si="108"/>
        <v>5.2299119842498555E-2</v>
      </c>
      <c r="BH236" s="4" t="str">
        <f t="shared" si="109"/>
        <v>OK</v>
      </c>
      <c r="BI236" s="53" t="str">
        <f t="shared" si="110"/>
        <v>Y</v>
      </c>
      <c r="BJ236" s="53">
        <f t="shared" si="111"/>
        <v>215</v>
      </c>
      <c r="BK236" s="38">
        <f t="shared" si="112"/>
        <v>169</v>
      </c>
      <c r="BL236" s="54">
        <f>noisuy1chieu(BK236/BJ236,Data!$BW$39:$CG$39,Data!$BW$40:$CG$40)</f>
        <v>9.5744185149669647E-2</v>
      </c>
      <c r="BM236" s="55">
        <f t="shared" si="113"/>
        <v>3.3562299568155205E-3</v>
      </c>
      <c r="BN236" s="56">
        <f t="shared" si="114"/>
        <v>7.3147190823421759</v>
      </c>
      <c r="BO236" s="44">
        <f t="shared" si="115"/>
        <v>0.33248723101555344</v>
      </c>
      <c r="BP236" s="4" t="str">
        <f t="shared" si="116"/>
        <v>OK</v>
      </c>
      <c r="BQ236" s="56">
        <f t="shared" si="117"/>
        <v>304.99199999999996</v>
      </c>
      <c r="BR236" s="56">
        <f t="shared" si="118"/>
        <v>62.136908520262033</v>
      </c>
      <c r="BS236" s="23">
        <f t="shared" si="119"/>
        <v>0.2037329127329964</v>
      </c>
      <c r="BT236" s="4" t="str">
        <f t="shared" si="120"/>
        <v>OK</v>
      </c>
      <c r="BU236" s="56">
        <f t="shared" si="121"/>
        <v>94.488819819442142</v>
      </c>
      <c r="BV236" s="54">
        <f t="shared" si="122"/>
        <v>0.18994712978932904</v>
      </c>
      <c r="BW236" s="4" t="str">
        <f t="shared" si="123"/>
        <v>OK</v>
      </c>
      <c r="BX236" s="54">
        <f t="shared" si="124"/>
        <v>6.4212248388167623E-2</v>
      </c>
      <c r="BY236" s="4" t="str">
        <f t="shared" si="125"/>
        <v>OK</v>
      </c>
      <c r="DJ236" s="7"/>
      <c r="DK236" s="7"/>
      <c r="DL236" s="7"/>
      <c r="DM236" s="7"/>
      <c r="DN236" s="7"/>
      <c r="DO236" s="83"/>
      <c r="DP236" s="7"/>
      <c r="DQ236" s="7"/>
      <c r="DR236" s="7"/>
      <c r="DS236" s="7"/>
      <c r="EA236" s="56"/>
      <c r="EB236" s="56"/>
      <c r="EC236" s="4"/>
      <c r="ED236" s="44"/>
      <c r="EE236" s="4"/>
      <c r="EF236" s="5"/>
      <c r="EG236" s="44"/>
      <c r="EH236" s="4"/>
      <c r="EI236" s="53"/>
      <c r="EJ236" s="53"/>
      <c r="EL236" s="54"/>
      <c r="EM236" s="55"/>
      <c r="EN236" s="56"/>
      <c r="EO236" s="44"/>
      <c r="EP236" s="4"/>
      <c r="EQ236" s="56"/>
      <c r="ER236" s="56"/>
      <c r="ET236" s="4"/>
      <c r="EU236" s="56"/>
      <c r="EW236" s="4"/>
      <c r="EY236" s="4"/>
    </row>
    <row r="237" spans="27:155">
      <c r="AA237" s="29" t="s">
        <v>197</v>
      </c>
      <c r="AB237" s="29" t="s">
        <v>288</v>
      </c>
      <c r="AC237" s="29" t="s">
        <v>320</v>
      </c>
      <c r="AD237" s="30">
        <v>0</v>
      </c>
      <c r="AE237" s="24">
        <v>682</v>
      </c>
      <c r="AF237" s="24">
        <v>350</v>
      </c>
      <c r="AG237" s="24">
        <v>12</v>
      </c>
      <c r="AH237" s="24">
        <v>16</v>
      </c>
      <c r="AI237" s="24">
        <v>650</v>
      </c>
      <c r="AJ237" s="7">
        <f t="shared" si="97"/>
        <v>712</v>
      </c>
      <c r="AK237" s="7">
        <f t="shared" si="98"/>
        <v>350</v>
      </c>
      <c r="AL237" s="7">
        <f t="shared" si="99"/>
        <v>22</v>
      </c>
      <c r="AM237" s="7">
        <f t="shared" si="100"/>
        <v>6</v>
      </c>
      <c r="AN237" s="7">
        <f t="shared" si="101"/>
        <v>24</v>
      </c>
      <c r="AO237" s="83" t="str" cm="1">
        <f t="array" ref="AO237">_xll.Dce_Name_SectI(AE237,AE237,AF237,AG237,AH237,"x","-",$V$14)</f>
        <v>682x350x12x16</v>
      </c>
      <c r="AP237" s="7" t="str">
        <f t="shared" si="102"/>
        <v>712x350x22-6M24</v>
      </c>
      <c r="AQ237" s="7"/>
      <c r="AR237" s="7"/>
      <c r="AS237" s="7"/>
      <c r="AT237" s="29" t="s">
        <v>296</v>
      </c>
      <c r="AU237" s="60">
        <v>-112.42090453769544</v>
      </c>
      <c r="AV237" s="60">
        <v>4.4740567171816332</v>
      </c>
      <c r="AW237" s="25">
        <v>7.3049646342829722E-4</v>
      </c>
      <c r="AX237" s="25">
        <v>0</v>
      </c>
      <c r="AY237" s="25">
        <v>0</v>
      </c>
      <c r="AZ237" s="25">
        <v>0</v>
      </c>
      <c r="BA237" s="56">
        <f t="shared" si="103"/>
        <v>0</v>
      </c>
      <c r="BB237" s="56">
        <f t="shared" si="104"/>
        <v>0</v>
      </c>
      <c r="BC237" s="4">
        <f>HLOOKUP(AN237,Data!$BW$28:$CF$31,4,FALSE)</f>
        <v>353</v>
      </c>
      <c r="BD237" s="44">
        <f t="shared" si="105"/>
        <v>0</v>
      </c>
      <c r="BE237" s="4" t="str">
        <f t="shared" si="106"/>
        <v>OK</v>
      </c>
      <c r="BF237" s="5">
        <f t="shared" si="107"/>
        <v>3613.4</v>
      </c>
      <c r="BG237" s="44">
        <f t="shared" si="108"/>
        <v>3.1112222432527654E-2</v>
      </c>
      <c r="BH237" s="4" t="str">
        <f t="shared" si="109"/>
        <v>OK</v>
      </c>
      <c r="BI237" s="53" t="str">
        <f t="shared" si="110"/>
        <v>Y</v>
      </c>
      <c r="BJ237" s="53">
        <f t="shared" si="111"/>
        <v>215</v>
      </c>
      <c r="BK237" s="38">
        <f t="shared" si="112"/>
        <v>169</v>
      </c>
      <c r="BL237" s="54">
        <f>noisuy1chieu(BK237/BJ237,Data!$BW$39:$CG$39,Data!$BW$40:$CG$40)</f>
        <v>9.5744185149669647E-2</v>
      </c>
      <c r="BM237" s="55">
        <f t="shared" si="113"/>
        <v>1.9965875767244761E-3</v>
      </c>
      <c r="BN237" s="56">
        <f t="shared" si="114"/>
        <v>5.6417778244313439</v>
      </c>
      <c r="BO237" s="44">
        <f t="shared" si="115"/>
        <v>0.2564444465650611</v>
      </c>
      <c r="BP237" s="4" t="str">
        <f t="shared" si="116"/>
        <v>OK</v>
      </c>
      <c r="BQ237" s="56">
        <f t="shared" si="117"/>
        <v>304.99199999999996</v>
      </c>
      <c r="BR237" s="56">
        <f t="shared" si="118"/>
        <v>4.4740567768171182</v>
      </c>
      <c r="BS237" s="23">
        <f t="shared" si="119"/>
        <v>1.4669423384276042E-2</v>
      </c>
      <c r="BT237" s="4" t="str">
        <f t="shared" si="120"/>
        <v>OK</v>
      </c>
      <c r="BU237" s="56">
        <f t="shared" si="121"/>
        <v>56.210452268847718</v>
      </c>
      <c r="BV237" s="54">
        <f t="shared" si="122"/>
        <v>0.11299764451530155</v>
      </c>
      <c r="BW237" s="4" t="str">
        <f t="shared" si="123"/>
        <v>OK</v>
      </c>
      <c r="BX237" s="54">
        <f t="shared" si="124"/>
        <v>4.6234879059370033E-3</v>
      </c>
      <c r="BY237" s="4" t="str">
        <f t="shared" si="125"/>
        <v>OK</v>
      </c>
      <c r="DJ237" s="7"/>
      <c r="DK237" s="7"/>
      <c r="DL237" s="7"/>
      <c r="DM237" s="7"/>
      <c r="DN237" s="7"/>
      <c r="DO237" s="83"/>
      <c r="DP237" s="7"/>
      <c r="DQ237" s="7"/>
      <c r="DR237" s="7"/>
      <c r="DS237" s="7"/>
      <c r="EA237" s="56"/>
      <c r="EB237" s="56"/>
      <c r="EC237" s="4"/>
      <c r="ED237" s="44"/>
      <c r="EE237" s="4"/>
      <c r="EF237" s="5"/>
      <c r="EG237" s="44"/>
      <c r="EH237" s="4"/>
      <c r="EI237" s="53"/>
      <c r="EJ237" s="53"/>
      <c r="EL237" s="54"/>
      <c r="EM237" s="55"/>
      <c r="EN237" s="56"/>
      <c r="EO237" s="44"/>
      <c r="EP237" s="4"/>
      <c r="EQ237" s="56"/>
      <c r="ER237" s="56"/>
      <c r="ET237" s="4"/>
      <c r="EU237" s="56"/>
      <c r="EW237" s="4"/>
      <c r="EY237" s="4"/>
    </row>
    <row r="238" spans="27:155">
      <c r="AA238" s="29" t="s">
        <v>197</v>
      </c>
      <c r="AB238" s="29" t="s">
        <v>288</v>
      </c>
      <c r="AC238" s="29" t="s">
        <v>320</v>
      </c>
      <c r="AD238" s="30">
        <v>0</v>
      </c>
      <c r="AE238" s="24">
        <v>682</v>
      </c>
      <c r="AF238" s="24">
        <v>350</v>
      </c>
      <c r="AG238" s="24">
        <v>12</v>
      </c>
      <c r="AH238" s="24">
        <v>16</v>
      </c>
      <c r="AI238" s="24">
        <v>650</v>
      </c>
      <c r="AJ238" s="7">
        <f t="shared" si="97"/>
        <v>712</v>
      </c>
      <c r="AK238" s="7">
        <f t="shared" si="98"/>
        <v>350</v>
      </c>
      <c r="AL238" s="7">
        <f t="shared" si="99"/>
        <v>22</v>
      </c>
      <c r="AM238" s="7">
        <f t="shared" si="100"/>
        <v>6</v>
      </c>
      <c r="AN238" s="7">
        <f t="shared" si="101"/>
        <v>24</v>
      </c>
      <c r="AO238" s="83" t="str" cm="1">
        <f t="array" ref="AO238">_xll.Dce_Name_SectI(AE238,AE238,AF238,AG238,AH238,"x","-",$V$14)</f>
        <v>682x350x12x16</v>
      </c>
      <c r="AP238" s="7" t="str">
        <f t="shared" si="102"/>
        <v>712x350x22-6M24</v>
      </c>
      <c r="AQ238" s="7"/>
      <c r="AR238" s="7"/>
      <c r="AS238" s="7"/>
      <c r="AT238" s="29" t="s">
        <v>297</v>
      </c>
      <c r="AU238" s="60">
        <v>-156.97102159590574</v>
      </c>
      <c r="AV238" s="60">
        <v>2.714998637546203</v>
      </c>
      <c r="AW238" s="25">
        <v>1.5188971351590796E-3</v>
      </c>
      <c r="AX238" s="25">
        <v>0</v>
      </c>
      <c r="AY238" s="25">
        <v>0</v>
      </c>
      <c r="AZ238" s="25">
        <v>0</v>
      </c>
      <c r="BA238" s="56">
        <f t="shared" si="103"/>
        <v>0</v>
      </c>
      <c r="BB238" s="56">
        <f t="shared" si="104"/>
        <v>0</v>
      </c>
      <c r="BC238" s="4">
        <f>HLOOKUP(AN238,Data!$BW$28:$CF$31,4,FALSE)</f>
        <v>353</v>
      </c>
      <c r="BD238" s="44">
        <f t="shared" si="105"/>
        <v>0</v>
      </c>
      <c r="BE238" s="4" t="str">
        <f t="shared" si="106"/>
        <v>OK</v>
      </c>
      <c r="BF238" s="5">
        <f t="shared" si="107"/>
        <v>3613.4</v>
      </c>
      <c r="BG238" s="44">
        <f t="shared" si="108"/>
        <v>4.3441363147148318E-2</v>
      </c>
      <c r="BH238" s="4" t="str">
        <f t="shared" si="109"/>
        <v>OK</v>
      </c>
      <c r="BI238" s="53" t="str">
        <f t="shared" si="110"/>
        <v>Y</v>
      </c>
      <c r="BJ238" s="53">
        <f t="shared" si="111"/>
        <v>215</v>
      </c>
      <c r="BK238" s="38">
        <f t="shared" si="112"/>
        <v>169</v>
      </c>
      <c r="BL238" s="54">
        <f>noisuy1chieu(BK238/BJ238,Data!$BW$39:$CG$39,Data!$BW$40:$CG$40)</f>
        <v>9.5744185149669647E-2</v>
      </c>
      <c r="BM238" s="55">
        <f t="shared" si="113"/>
        <v>2.7877946091338173E-3</v>
      </c>
      <c r="BN238" s="56">
        <f t="shared" si="114"/>
        <v>6.6665660174074741</v>
      </c>
      <c r="BO238" s="44">
        <f t="shared" si="115"/>
        <v>0.3030257280639761</v>
      </c>
      <c r="BP238" s="4" t="str">
        <f t="shared" si="116"/>
        <v>OK</v>
      </c>
      <c r="BQ238" s="56">
        <f t="shared" si="117"/>
        <v>304.99199999999996</v>
      </c>
      <c r="BR238" s="56">
        <f t="shared" si="118"/>
        <v>2.7149990624171947</v>
      </c>
      <c r="BS238" s="23">
        <f t="shared" si="119"/>
        <v>8.9018697618861962E-3</v>
      </c>
      <c r="BT238" s="4" t="str">
        <f t="shared" si="120"/>
        <v>OK</v>
      </c>
      <c r="BU238" s="56">
        <f t="shared" si="121"/>
        <v>78.48551079795287</v>
      </c>
      <c r="BV238" s="54">
        <f t="shared" si="122"/>
        <v>0.15777631189180152</v>
      </c>
      <c r="BW238" s="4" t="str">
        <f t="shared" si="123"/>
        <v>OK</v>
      </c>
      <c r="BX238" s="54">
        <f t="shared" si="124"/>
        <v>2.8056785945944889E-3</v>
      </c>
      <c r="BY238" s="4" t="str">
        <f t="shared" si="125"/>
        <v>OK</v>
      </c>
      <c r="DJ238" s="7"/>
      <c r="DK238" s="7"/>
      <c r="DL238" s="7"/>
      <c r="DM238" s="7"/>
      <c r="DN238" s="7"/>
      <c r="DO238" s="83"/>
      <c r="DP238" s="7"/>
      <c r="DQ238" s="7"/>
      <c r="DR238" s="7"/>
      <c r="DS238" s="7"/>
      <c r="EA238" s="56"/>
      <c r="EB238" s="56"/>
      <c r="EC238" s="4"/>
      <c r="ED238" s="44"/>
      <c r="EE238" s="4"/>
      <c r="EF238" s="5"/>
      <c r="EG238" s="44"/>
      <c r="EH238" s="4"/>
      <c r="EI238" s="53"/>
      <c r="EJ238" s="53"/>
      <c r="EL238" s="54"/>
      <c r="EM238" s="55"/>
      <c r="EN238" s="56"/>
      <c r="EO238" s="44"/>
      <c r="EP238" s="4"/>
      <c r="EQ238" s="56"/>
      <c r="ER238" s="56"/>
      <c r="ET238" s="4"/>
      <c r="EU238" s="56"/>
      <c r="EW238" s="4"/>
      <c r="EY238" s="4"/>
    </row>
    <row r="239" spans="27:155">
      <c r="AA239" s="29" t="s">
        <v>197</v>
      </c>
      <c r="AB239" s="29" t="s">
        <v>288</v>
      </c>
      <c r="AC239" s="29" t="s">
        <v>320</v>
      </c>
      <c r="AD239" s="30">
        <v>0</v>
      </c>
      <c r="AE239" s="24">
        <v>682</v>
      </c>
      <c r="AF239" s="24">
        <v>350</v>
      </c>
      <c r="AG239" s="24">
        <v>12</v>
      </c>
      <c r="AH239" s="24">
        <v>16</v>
      </c>
      <c r="AI239" s="24">
        <v>650</v>
      </c>
      <c r="AJ239" s="7">
        <f t="shared" si="97"/>
        <v>712</v>
      </c>
      <c r="AK239" s="7">
        <f t="shared" si="98"/>
        <v>350</v>
      </c>
      <c r="AL239" s="7">
        <f t="shared" si="99"/>
        <v>22</v>
      </c>
      <c r="AM239" s="7">
        <f t="shared" si="100"/>
        <v>6</v>
      </c>
      <c r="AN239" s="7">
        <f t="shared" si="101"/>
        <v>24</v>
      </c>
      <c r="AO239" s="83" t="str" cm="1">
        <f t="array" ref="AO239">_xll.Dce_Name_SectI(AE239,AE239,AF239,AG239,AH239,"x","-",$V$14)</f>
        <v>682x350x12x16</v>
      </c>
      <c r="AP239" s="7" t="str">
        <f t="shared" si="102"/>
        <v>712x350x22-6M24</v>
      </c>
      <c r="AQ239" s="7"/>
      <c r="AR239" s="7"/>
      <c r="AS239" s="7"/>
      <c r="AT239" s="29" t="s">
        <v>298</v>
      </c>
      <c r="AU239" s="60">
        <v>-160.93843340327567</v>
      </c>
      <c r="AV239" s="60">
        <v>75.255778750576027</v>
      </c>
      <c r="AW239" s="25">
        <v>6.0147458064884717E-3</v>
      </c>
      <c r="AX239" s="25">
        <v>0</v>
      </c>
      <c r="AY239" s="25">
        <v>0</v>
      </c>
      <c r="AZ239" s="25">
        <v>0</v>
      </c>
      <c r="BA239" s="56">
        <f t="shared" si="103"/>
        <v>0</v>
      </c>
      <c r="BB239" s="56">
        <f t="shared" si="104"/>
        <v>0</v>
      </c>
      <c r="BC239" s="4">
        <f>HLOOKUP(AN239,Data!$BW$28:$CF$31,4,FALSE)</f>
        <v>353</v>
      </c>
      <c r="BD239" s="44">
        <f t="shared" si="105"/>
        <v>0</v>
      </c>
      <c r="BE239" s="4" t="str">
        <f t="shared" si="106"/>
        <v>OK</v>
      </c>
      <c r="BF239" s="5">
        <f t="shared" si="107"/>
        <v>3613.4</v>
      </c>
      <c r="BG239" s="44">
        <f t="shared" si="108"/>
        <v>4.4539335086975052E-2</v>
      </c>
      <c r="BH239" s="4" t="str">
        <f t="shared" si="109"/>
        <v>OK</v>
      </c>
      <c r="BI239" s="53" t="str">
        <f t="shared" si="110"/>
        <v>Y</v>
      </c>
      <c r="BJ239" s="53">
        <f t="shared" si="111"/>
        <v>215</v>
      </c>
      <c r="BK239" s="38">
        <f t="shared" si="112"/>
        <v>169</v>
      </c>
      <c r="BL239" s="54">
        <f>noisuy1chieu(BK239/BJ239,Data!$BW$39:$CG$39,Data!$BW$40:$CG$40)</f>
        <v>9.5744185149669647E-2</v>
      </c>
      <c r="BM239" s="55">
        <f t="shared" si="113"/>
        <v>2.8582555715226119E-3</v>
      </c>
      <c r="BN239" s="56">
        <f t="shared" si="114"/>
        <v>6.7502883767436979</v>
      </c>
      <c r="BO239" s="44">
        <f t="shared" si="115"/>
        <v>0.30683128985198627</v>
      </c>
      <c r="BP239" s="4" t="str">
        <f t="shared" si="116"/>
        <v>OK</v>
      </c>
      <c r="BQ239" s="56">
        <f t="shared" si="117"/>
        <v>304.99199999999996</v>
      </c>
      <c r="BR239" s="56">
        <f t="shared" si="118"/>
        <v>75.255778990937415</v>
      </c>
      <c r="BS239" s="23">
        <f t="shared" si="119"/>
        <v>0.24674673103208419</v>
      </c>
      <c r="BT239" s="4" t="str">
        <f t="shared" si="120"/>
        <v>OK</v>
      </c>
      <c r="BU239" s="56">
        <f t="shared" si="121"/>
        <v>80.469216701637833</v>
      </c>
      <c r="BV239" s="54">
        <f t="shared" si="122"/>
        <v>0.16176407725357794</v>
      </c>
      <c r="BW239" s="4" t="str">
        <f t="shared" si="123"/>
        <v>OK</v>
      </c>
      <c r="BX239" s="54">
        <f t="shared" si="124"/>
        <v>7.7769282191362255E-2</v>
      </c>
      <c r="BY239" s="4" t="str">
        <f t="shared" si="125"/>
        <v>OK</v>
      </c>
      <c r="DJ239" s="7"/>
      <c r="DK239" s="7"/>
      <c r="DL239" s="7"/>
      <c r="DM239" s="7"/>
      <c r="DN239" s="7"/>
      <c r="DO239" s="83"/>
      <c r="DP239" s="7"/>
      <c r="DQ239" s="7"/>
      <c r="DR239" s="7"/>
      <c r="DS239" s="7"/>
      <c r="EA239" s="56"/>
      <c r="EB239" s="56"/>
      <c r="EC239" s="4"/>
      <c r="ED239" s="44"/>
      <c r="EE239" s="4"/>
      <c r="EF239" s="5"/>
      <c r="EG239" s="44"/>
      <c r="EH239" s="4"/>
      <c r="EI239" s="53"/>
      <c r="EJ239" s="53"/>
      <c r="EL239" s="54"/>
      <c r="EM239" s="55"/>
      <c r="EN239" s="56"/>
      <c r="EO239" s="44"/>
      <c r="EP239" s="4"/>
      <c r="EQ239" s="56"/>
      <c r="ER239" s="56"/>
      <c r="ET239" s="4"/>
      <c r="EU239" s="56"/>
      <c r="EW239" s="4"/>
      <c r="EY239" s="4"/>
    </row>
    <row r="240" spans="27:155">
      <c r="AA240" s="29" t="s">
        <v>197</v>
      </c>
      <c r="AB240" s="29" t="s">
        <v>288</v>
      </c>
      <c r="AC240" s="29" t="s">
        <v>320</v>
      </c>
      <c r="AD240" s="30">
        <v>0</v>
      </c>
      <c r="AE240" s="24">
        <v>682</v>
      </c>
      <c r="AF240" s="24">
        <v>350</v>
      </c>
      <c r="AG240" s="24">
        <v>12</v>
      </c>
      <c r="AH240" s="24">
        <v>16</v>
      </c>
      <c r="AI240" s="24">
        <v>650</v>
      </c>
      <c r="AJ240" s="7">
        <f t="shared" si="97"/>
        <v>712</v>
      </c>
      <c r="AK240" s="7">
        <f t="shared" si="98"/>
        <v>350</v>
      </c>
      <c r="AL240" s="7">
        <f t="shared" si="99"/>
        <v>22</v>
      </c>
      <c r="AM240" s="7">
        <f t="shared" si="100"/>
        <v>6</v>
      </c>
      <c r="AN240" s="7">
        <f t="shared" si="101"/>
        <v>24</v>
      </c>
      <c r="AO240" s="83" t="str" cm="1">
        <f t="array" ref="AO240">_xll.Dce_Name_SectI(AE240,AE240,AF240,AG240,AH240,"x","-",$V$14)</f>
        <v>682x350x12x16</v>
      </c>
      <c r="AP240" s="7" t="str">
        <f t="shared" si="102"/>
        <v>712x350x22-6M24</v>
      </c>
      <c r="AQ240" s="7"/>
      <c r="AR240" s="7"/>
      <c r="AS240" s="7"/>
      <c r="AT240" s="29" t="s">
        <v>299</v>
      </c>
      <c r="AU240" s="60">
        <v>-205.48861025980648</v>
      </c>
      <c r="AV240" s="60">
        <v>73.496721101715806</v>
      </c>
      <c r="AW240" s="25">
        <v>2.7390667035345029E-3</v>
      </c>
      <c r="AX240" s="25">
        <v>0</v>
      </c>
      <c r="AY240" s="25">
        <v>0</v>
      </c>
      <c r="AZ240" s="25">
        <v>0</v>
      </c>
      <c r="BA240" s="56">
        <f t="shared" si="103"/>
        <v>0</v>
      </c>
      <c r="BB240" s="56">
        <f t="shared" si="104"/>
        <v>0</v>
      </c>
      <c r="BC240" s="4">
        <f>HLOOKUP(AN240,Data!$BW$28:$CF$31,4,FALSE)</f>
        <v>353</v>
      </c>
      <c r="BD240" s="44">
        <f t="shared" si="105"/>
        <v>0</v>
      </c>
      <c r="BE240" s="4" t="str">
        <f t="shared" si="106"/>
        <v>OK</v>
      </c>
      <c r="BF240" s="5">
        <f t="shared" si="107"/>
        <v>3613.4</v>
      </c>
      <c r="BG240" s="44">
        <f t="shared" si="108"/>
        <v>5.6868492350641078E-2</v>
      </c>
      <c r="BH240" s="4" t="str">
        <f t="shared" si="109"/>
        <v>OK</v>
      </c>
      <c r="BI240" s="53" t="str">
        <f t="shared" si="110"/>
        <v>Y</v>
      </c>
      <c r="BJ240" s="53">
        <f t="shared" si="111"/>
        <v>215</v>
      </c>
      <c r="BK240" s="38">
        <f t="shared" si="112"/>
        <v>169</v>
      </c>
      <c r="BL240" s="54">
        <f>noisuy1chieu(BK240/BJ240,Data!$BW$39:$CG$39,Data!$BW$40:$CG$40)</f>
        <v>9.5744185149669647E-2</v>
      </c>
      <c r="BM240" s="55">
        <f t="shared" si="113"/>
        <v>3.6494636659460365E-3</v>
      </c>
      <c r="BN240" s="56">
        <f t="shared" si="114"/>
        <v>7.6275720608898387</v>
      </c>
      <c r="BO240" s="44">
        <f t="shared" si="115"/>
        <v>0.34670782094953811</v>
      </c>
      <c r="BP240" s="4" t="str">
        <f t="shared" si="116"/>
        <v>OK</v>
      </c>
      <c r="BQ240" s="56">
        <f t="shared" si="117"/>
        <v>304.99199999999996</v>
      </c>
      <c r="BR240" s="56">
        <f t="shared" si="118"/>
        <v>73.496721152755399</v>
      </c>
      <c r="BS240" s="23">
        <f t="shared" si="119"/>
        <v>0.24097917700384078</v>
      </c>
      <c r="BT240" s="4" t="str">
        <f t="shared" si="120"/>
        <v>OK</v>
      </c>
      <c r="BU240" s="56">
        <f t="shared" si="121"/>
        <v>102.74430512990324</v>
      </c>
      <c r="BV240" s="54">
        <f t="shared" si="122"/>
        <v>0.20654280473517483</v>
      </c>
      <c r="BW240" s="4" t="str">
        <f t="shared" si="123"/>
        <v>OK</v>
      </c>
      <c r="BX240" s="54">
        <f t="shared" si="124"/>
        <v>7.5951472752103399E-2</v>
      </c>
      <c r="BY240" s="4" t="str">
        <f t="shared" si="125"/>
        <v>OK</v>
      </c>
      <c r="DJ240" s="7"/>
      <c r="DK240" s="7"/>
      <c r="DL240" s="7"/>
      <c r="DM240" s="7"/>
      <c r="DN240" s="7"/>
      <c r="DO240" s="83"/>
      <c r="DP240" s="7"/>
      <c r="DQ240" s="7"/>
      <c r="DR240" s="7"/>
      <c r="DS240" s="7"/>
      <c r="EA240" s="56"/>
      <c r="EB240" s="56"/>
      <c r="EC240" s="4"/>
      <c r="ED240" s="44"/>
      <c r="EE240" s="4"/>
      <c r="EF240" s="5"/>
      <c r="EG240" s="44"/>
      <c r="EH240" s="4"/>
      <c r="EI240" s="53"/>
      <c r="EJ240" s="53"/>
      <c r="EL240" s="54"/>
      <c r="EM240" s="55"/>
      <c r="EN240" s="56"/>
      <c r="EO240" s="44"/>
      <c r="EP240" s="4"/>
      <c r="EQ240" s="56"/>
      <c r="ER240" s="56"/>
      <c r="ET240" s="4"/>
      <c r="EU240" s="56"/>
      <c r="EW240" s="4"/>
      <c r="EY240" s="4"/>
    </row>
    <row r="241" spans="27:155">
      <c r="AA241" s="29" t="s">
        <v>197</v>
      </c>
      <c r="AB241" s="29" t="s">
        <v>288</v>
      </c>
      <c r="AC241" s="29" t="s">
        <v>320</v>
      </c>
      <c r="AD241" s="30">
        <v>0</v>
      </c>
      <c r="AE241" s="24">
        <v>682</v>
      </c>
      <c r="AF241" s="24">
        <v>350</v>
      </c>
      <c r="AG241" s="24">
        <v>12</v>
      </c>
      <c r="AH241" s="24">
        <v>16</v>
      </c>
      <c r="AI241" s="24">
        <v>650</v>
      </c>
      <c r="AJ241" s="7">
        <f t="shared" si="97"/>
        <v>712</v>
      </c>
      <c r="AK241" s="7">
        <f t="shared" si="98"/>
        <v>350</v>
      </c>
      <c r="AL241" s="7">
        <f t="shared" si="99"/>
        <v>22</v>
      </c>
      <c r="AM241" s="7">
        <f t="shared" si="100"/>
        <v>6</v>
      </c>
      <c r="AN241" s="7">
        <f t="shared" si="101"/>
        <v>24</v>
      </c>
      <c r="AO241" s="83" t="str" cm="1">
        <f t="array" ref="AO241">_xll.Dce_Name_SectI(AE241,AE241,AF241,AG241,AH241,"x","-",$V$14)</f>
        <v>682x350x12x16</v>
      </c>
      <c r="AP241" s="7" t="str">
        <f t="shared" si="102"/>
        <v>712x350x22-6M24</v>
      </c>
      <c r="AQ241" s="7"/>
      <c r="AR241" s="7"/>
      <c r="AS241" s="7"/>
      <c r="AT241" s="29" t="s">
        <v>300</v>
      </c>
      <c r="AU241" s="60">
        <v>30.582224497569946</v>
      </c>
      <c r="AV241" s="60">
        <v>45.110604680558119</v>
      </c>
      <c r="AW241" s="25">
        <v>1.8962006879595095E-2</v>
      </c>
      <c r="AX241" s="25">
        <v>0</v>
      </c>
      <c r="AY241" s="25">
        <v>0</v>
      </c>
      <c r="AZ241" s="25">
        <v>0</v>
      </c>
      <c r="BA241" s="56">
        <f t="shared" si="103"/>
        <v>5.0970374162616574</v>
      </c>
      <c r="BB241" s="56">
        <f t="shared" si="104"/>
        <v>22.299538696144751</v>
      </c>
      <c r="BC241" s="4">
        <f>HLOOKUP(AN241,Data!$BW$28:$CF$31,4,FALSE)</f>
        <v>353</v>
      </c>
      <c r="BD241" s="44">
        <f t="shared" si="105"/>
        <v>6.3171497722789668E-2</v>
      </c>
      <c r="BE241" s="4" t="str">
        <f t="shared" si="106"/>
        <v>OK</v>
      </c>
      <c r="BF241" s="5">
        <f t="shared" si="107"/>
        <v>3613.4</v>
      </c>
      <c r="BG241" s="44">
        <f t="shared" si="108"/>
        <v>0</v>
      </c>
      <c r="BH241" s="4" t="str">
        <f t="shared" si="109"/>
        <v>OK</v>
      </c>
      <c r="BI241" s="53" t="str">
        <f t="shared" si="110"/>
        <v>Y</v>
      </c>
      <c r="BJ241" s="53">
        <f t="shared" si="111"/>
        <v>215</v>
      </c>
      <c r="BK241" s="38">
        <f t="shared" si="112"/>
        <v>169</v>
      </c>
      <c r="BL241" s="54">
        <f>noisuy1chieu(BK241/BJ241,Data!$BW$39:$CG$39,Data!$BW$40:$CG$40)</f>
        <v>9.5744185149669647E-2</v>
      </c>
      <c r="BM241" s="55">
        <f t="shared" si="113"/>
        <v>0</v>
      </c>
      <c r="BN241" s="56">
        <f t="shared" si="114"/>
        <v>0</v>
      </c>
      <c r="BO241" s="44">
        <f t="shared" si="115"/>
        <v>0</v>
      </c>
      <c r="BP241" s="4" t="str">
        <f t="shared" si="116"/>
        <v>OK</v>
      </c>
      <c r="BQ241" s="56">
        <f t="shared" si="117"/>
        <v>304.99199999999996</v>
      </c>
      <c r="BR241" s="56">
        <f t="shared" si="118"/>
        <v>45.110608665848183</v>
      </c>
      <c r="BS241" s="23">
        <f t="shared" si="119"/>
        <v>0.14790751451135831</v>
      </c>
      <c r="BT241" s="4" t="str">
        <f t="shared" si="120"/>
        <v>OK</v>
      </c>
      <c r="BU241" s="56">
        <f t="shared" si="121"/>
        <v>15.291112248784973</v>
      </c>
      <c r="BV241" s="54">
        <f t="shared" si="122"/>
        <v>3.0739116950485226E-2</v>
      </c>
      <c r="BW241" s="4" t="str">
        <f t="shared" si="123"/>
        <v>OK</v>
      </c>
      <c r="BX241" s="54">
        <f t="shared" si="124"/>
        <v>4.6617279127240605E-2</v>
      </c>
      <c r="BY241" s="4" t="str">
        <f t="shared" si="125"/>
        <v>OK</v>
      </c>
      <c r="DJ241" s="7"/>
      <c r="DK241" s="7"/>
      <c r="DL241" s="7"/>
      <c r="DM241" s="7"/>
      <c r="DN241" s="7"/>
      <c r="DO241" s="83"/>
      <c r="DP241" s="7"/>
      <c r="DQ241" s="7"/>
      <c r="DR241" s="7"/>
      <c r="DS241" s="7"/>
      <c r="EA241" s="56"/>
      <c r="EB241" s="56"/>
      <c r="EC241" s="4"/>
      <c r="ED241" s="44"/>
      <c r="EE241" s="4"/>
      <c r="EF241" s="5"/>
      <c r="EG241" s="44"/>
      <c r="EH241" s="4"/>
      <c r="EI241" s="53"/>
      <c r="EJ241" s="53"/>
      <c r="EL241" s="54"/>
      <c r="EM241" s="55"/>
      <c r="EN241" s="56"/>
      <c r="EO241" s="44"/>
      <c r="EP241" s="4"/>
      <c r="EQ241" s="56"/>
      <c r="ER241" s="56"/>
      <c r="ET241" s="4"/>
      <c r="EU241" s="56"/>
      <c r="EW241" s="4"/>
      <c r="EY241" s="4"/>
    </row>
    <row r="242" spans="27:155">
      <c r="AA242" s="29" t="s">
        <v>197</v>
      </c>
      <c r="AB242" s="29" t="s">
        <v>288</v>
      </c>
      <c r="AC242" s="29" t="s">
        <v>320</v>
      </c>
      <c r="AD242" s="30">
        <v>0</v>
      </c>
      <c r="AE242" s="24">
        <v>682</v>
      </c>
      <c r="AF242" s="24">
        <v>350</v>
      </c>
      <c r="AG242" s="24">
        <v>12</v>
      </c>
      <c r="AH242" s="24">
        <v>16</v>
      </c>
      <c r="AI242" s="24">
        <v>650</v>
      </c>
      <c r="AJ242" s="7">
        <f t="shared" si="97"/>
        <v>712</v>
      </c>
      <c r="AK242" s="7">
        <f t="shared" si="98"/>
        <v>350</v>
      </c>
      <c r="AL242" s="7">
        <f t="shared" si="99"/>
        <v>22</v>
      </c>
      <c r="AM242" s="7">
        <f t="shared" si="100"/>
        <v>6</v>
      </c>
      <c r="AN242" s="7">
        <f t="shared" si="101"/>
        <v>24</v>
      </c>
      <c r="AO242" s="83" t="str" cm="1">
        <f t="array" ref="AO242">_xll.Dce_Name_SectI(AE242,AE242,AF242,AG242,AH242,"x","-",$V$14)</f>
        <v>682x350x12x16</v>
      </c>
      <c r="AP242" s="7" t="str">
        <f t="shared" si="102"/>
        <v>712x350x22-6M24</v>
      </c>
      <c r="AQ242" s="7"/>
      <c r="AR242" s="7"/>
      <c r="AS242" s="7"/>
      <c r="AT242" s="29" t="s">
        <v>301</v>
      </c>
      <c r="AU242" s="60">
        <v>-58.518076246973607</v>
      </c>
      <c r="AV242" s="60">
        <v>41.592141615247144</v>
      </c>
      <c r="AW242" s="25">
        <v>1.9960263160793024E-2</v>
      </c>
      <c r="AX242" s="25">
        <v>0</v>
      </c>
      <c r="AY242" s="25">
        <v>0</v>
      </c>
      <c r="AZ242" s="25">
        <v>0</v>
      </c>
      <c r="BA242" s="56">
        <f t="shared" si="103"/>
        <v>0</v>
      </c>
      <c r="BB242" s="56">
        <f t="shared" si="104"/>
        <v>0</v>
      </c>
      <c r="BC242" s="4">
        <f>HLOOKUP(AN242,Data!$BW$28:$CF$31,4,FALSE)</f>
        <v>353</v>
      </c>
      <c r="BD242" s="44">
        <f t="shared" si="105"/>
        <v>0</v>
      </c>
      <c r="BE242" s="4" t="str">
        <f t="shared" si="106"/>
        <v>OK</v>
      </c>
      <c r="BF242" s="5">
        <f t="shared" si="107"/>
        <v>3613.4</v>
      </c>
      <c r="BG242" s="44">
        <f t="shared" si="108"/>
        <v>1.6194740755790558E-2</v>
      </c>
      <c r="BH242" s="4" t="str">
        <f t="shared" si="109"/>
        <v>OK</v>
      </c>
      <c r="BI242" s="53" t="str">
        <f t="shared" si="110"/>
        <v>Y</v>
      </c>
      <c r="BJ242" s="53">
        <f t="shared" si="111"/>
        <v>215</v>
      </c>
      <c r="BK242" s="38">
        <f t="shared" si="112"/>
        <v>169</v>
      </c>
      <c r="BL242" s="54">
        <f>noisuy1chieu(BK242/BJ242,Data!$BW$39:$CG$39,Data!$BW$40:$CG$40)</f>
        <v>9.5744185149669647E-2</v>
      </c>
      <c r="BM242" s="55">
        <f t="shared" si="113"/>
        <v>1.0392770324076795E-3</v>
      </c>
      <c r="BN242" s="56">
        <f t="shared" si="114"/>
        <v>4.0704034903944324</v>
      </c>
      <c r="BO242" s="44">
        <f t="shared" si="115"/>
        <v>0.1850183404724742</v>
      </c>
      <c r="BP242" s="4" t="str">
        <f t="shared" si="116"/>
        <v>OK</v>
      </c>
      <c r="BQ242" s="56">
        <f t="shared" si="117"/>
        <v>304.99199999999996</v>
      </c>
      <c r="BR242" s="56">
        <f t="shared" si="118"/>
        <v>41.592146404758658</v>
      </c>
      <c r="BS242" s="23">
        <f t="shared" si="119"/>
        <v>0.13637127008170269</v>
      </c>
      <c r="BT242" s="4" t="str">
        <f t="shared" si="120"/>
        <v>OK</v>
      </c>
      <c r="BU242" s="56">
        <f t="shared" si="121"/>
        <v>29.259038123486803</v>
      </c>
      <c r="BV242" s="54">
        <f t="shared" si="122"/>
        <v>5.8818284772452212E-2</v>
      </c>
      <c r="BW242" s="4" t="str">
        <f t="shared" si="123"/>
        <v>OK</v>
      </c>
      <c r="BX242" s="54">
        <f t="shared" si="124"/>
        <v>4.2981302088250933E-2</v>
      </c>
      <c r="BY242" s="4" t="str">
        <f t="shared" si="125"/>
        <v>OK</v>
      </c>
      <c r="DJ242" s="7"/>
      <c r="DK242" s="7"/>
      <c r="DL242" s="7"/>
      <c r="DM242" s="7"/>
      <c r="DN242" s="7"/>
      <c r="DO242" s="83"/>
      <c r="DP242" s="7"/>
      <c r="DQ242" s="7"/>
      <c r="DR242" s="7"/>
      <c r="DS242" s="7"/>
      <c r="EA242" s="56"/>
      <c r="EB242" s="56"/>
      <c r="EC242" s="4"/>
      <c r="ED242" s="44"/>
      <c r="EE242" s="4"/>
      <c r="EF242" s="5"/>
      <c r="EG242" s="44"/>
      <c r="EH242" s="4"/>
      <c r="EI242" s="53"/>
      <c r="EJ242" s="53"/>
      <c r="EL242" s="54"/>
      <c r="EM242" s="55"/>
      <c r="EN242" s="56"/>
      <c r="EO242" s="44"/>
      <c r="EP242" s="4"/>
      <c r="EQ242" s="56"/>
      <c r="ER242" s="56"/>
      <c r="ET242" s="4"/>
      <c r="EU242" s="56"/>
      <c r="EW242" s="4"/>
      <c r="EY242" s="4"/>
    </row>
    <row r="243" spans="27:155">
      <c r="AA243" s="29" t="s">
        <v>197</v>
      </c>
      <c r="AB243" s="29" t="s">
        <v>288</v>
      </c>
      <c r="AC243" s="29" t="s">
        <v>320</v>
      </c>
      <c r="AD243" s="30">
        <v>0</v>
      </c>
      <c r="AE243" s="24">
        <v>682</v>
      </c>
      <c r="AF243" s="24">
        <v>350</v>
      </c>
      <c r="AG243" s="24">
        <v>12</v>
      </c>
      <c r="AH243" s="24">
        <v>16</v>
      </c>
      <c r="AI243" s="24">
        <v>650</v>
      </c>
      <c r="AJ243" s="7">
        <f t="shared" si="97"/>
        <v>712</v>
      </c>
      <c r="AK243" s="7">
        <f t="shared" si="98"/>
        <v>350</v>
      </c>
      <c r="AL243" s="7">
        <f t="shared" si="99"/>
        <v>22</v>
      </c>
      <c r="AM243" s="7">
        <f t="shared" si="100"/>
        <v>6</v>
      </c>
      <c r="AN243" s="7">
        <f t="shared" si="101"/>
        <v>24</v>
      </c>
      <c r="AO243" s="83" t="str" cm="1">
        <f t="array" ref="AO243">_xll.Dce_Name_SectI(AE243,AE243,AF243,AG243,AH243,"x","-",$V$14)</f>
        <v>682x350x12x16</v>
      </c>
      <c r="AP243" s="7" t="str">
        <f t="shared" si="102"/>
        <v>712x350x22-6M24</v>
      </c>
      <c r="AQ243" s="7"/>
      <c r="AR243" s="7"/>
      <c r="AS243" s="7"/>
      <c r="AT243" s="29" t="s">
        <v>302</v>
      </c>
      <c r="AU243" s="60">
        <v>3.6409173021728725</v>
      </c>
      <c r="AV243" s="60">
        <v>35.734952102895669</v>
      </c>
      <c r="AW243" s="25">
        <v>5.2757496453849972E-2</v>
      </c>
      <c r="AX243" s="25">
        <v>0</v>
      </c>
      <c r="AY243" s="25">
        <v>0</v>
      </c>
      <c r="AZ243" s="25">
        <v>0</v>
      </c>
      <c r="BA243" s="56">
        <f t="shared" si="103"/>
        <v>0.60681955036214541</v>
      </c>
      <c r="BB243" s="56">
        <f t="shared" si="104"/>
        <v>2.6548355328343858</v>
      </c>
      <c r="BC243" s="4">
        <f>HLOOKUP(AN243,Data!$BW$28:$CF$31,4,FALSE)</f>
        <v>353</v>
      </c>
      <c r="BD243" s="44">
        <f t="shared" si="105"/>
        <v>7.5207805462730471E-3</v>
      </c>
      <c r="BE243" s="4" t="str">
        <f t="shared" si="106"/>
        <v>OK</v>
      </c>
      <c r="BF243" s="5">
        <f t="shared" si="107"/>
        <v>3613.4</v>
      </c>
      <c r="BG243" s="44">
        <f t="shared" si="108"/>
        <v>0</v>
      </c>
      <c r="BH243" s="4" t="str">
        <f t="shared" si="109"/>
        <v>OK</v>
      </c>
      <c r="BI243" s="53" t="str">
        <f t="shared" si="110"/>
        <v>Y</v>
      </c>
      <c r="BJ243" s="53">
        <f t="shared" si="111"/>
        <v>215</v>
      </c>
      <c r="BK243" s="38">
        <f t="shared" si="112"/>
        <v>169</v>
      </c>
      <c r="BL243" s="54">
        <f>noisuy1chieu(BK243/BJ243,Data!$BW$39:$CG$39,Data!$BW$40:$CG$40)</f>
        <v>9.5744185149669647E-2</v>
      </c>
      <c r="BM243" s="55">
        <f t="shared" si="113"/>
        <v>0</v>
      </c>
      <c r="BN243" s="56">
        <f t="shared" si="114"/>
        <v>0</v>
      </c>
      <c r="BO243" s="44">
        <f t="shared" si="115"/>
        <v>0</v>
      </c>
      <c r="BP243" s="4" t="str">
        <f t="shared" si="116"/>
        <v>OK</v>
      </c>
      <c r="BQ243" s="56">
        <f t="shared" si="117"/>
        <v>304.99199999999996</v>
      </c>
      <c r="BR243" s="56">
        <f t="shared" si="118"/>
        <v>35.734991047286968</v>
      </c>
      <c r="BS243" s="23">
        <f t="shared" si="119"/>
        <v>0.11716697830528988</v>
      </c>
      <c r="BT243" s="4" t="str">
        <f t="shared" si="120"/>
        <v>OK</v>
      </c>
      <c r="BU243" s="56">
        <f t="shared" si="121"/>
        <v>1.8204586510864362</v>
      </c>
      <c r="BV243" s="54">
        <f t="shared" si="122"/>
        <v>3.6595958795420554E-3</v>
      </c>
      <c r="BW243" s="4" t="str">
        <f t="shared" si="123"/>
        <v>OK</v>
      </c>
      <c r="BX243" s="54">
        <f t="shared" si="124"/>
        <v>3.6928520840863684E-2</v>
      </c>
      <c r="BY243" s="4" t="str">
        <f t="shared" si="125"/>
        <v>OK</v>
      </c>
      <c r="DJ243" s="7"/>
      <c r="DK243" s="7"/>
      <c r="DL243" s="7"/>
      <c r="DM243" s="7"/>
      <c r="DN243" s="7"/>
      <c r="DO243" s="83"/>
      <c r="DP243" s="7"/>
      <c r="DQ243" s="7"/>
      <c r="DR243" s="7"/>
      <c r="DS243" s="7"/>
      <c r="EA243" s="56"/>
      <c r="EB243" s="56"/>
      <c r="EC243" s="4"/>
      <c r="ED243" s="44"/>
      <c r="EE243" s="4"/>
      <c r="EF243" s="5"/>
      <c r="EG243" s="44"/>
      <c r="EH243" s="4"/>
      <c r="EI243" s="53"/>
      <c r="EJ243" s="53"/>
      <c r="EL243" s="54"/>
      <c r="EM243" s="55"/>
      <c r="EN243" s="56"/>
      <c r="EO243" s="44"/>
      <c r="EP243" s="4"/>
      <c r="EQ243" s="56"/>
      <c r="ER243" s="56"/>
      <c r="ET243" s="4"/>
      <c r="EU243" s="56"/>
      <c r="EW243" s="4"/>
      <c r="EY243" s="4"/>
    </row>
    <row r="244" spans="27:155">
      <c r="AA244" s="29" t="s">
        <v>197</v>
      </c>
      <c r="AB244" s="29" t="s">
        <v>288</v>
      </c>
      <c r="AC244" s="29" t="s">
        <v>320</v>
      </c>
      <c r="AD244" s="30">
        <v>0</v>
      </c>
      <c r="AE244" s="24">
        <v>682</v>
      </c>
      <c r="AF244" s="24">
        <v>350</v>
      </c>
      <c r="AG244" s="24">
        <v>12</v>
      </c>
      <c r="AH244" s="24">
        <v>16</v>
      </c>
      <c r="AI244" s="24">
        <v>650</v>
      </c>
      <c r="AJ244" s="7">
        <f t="shared" si="97"/>
        <v>712</v>
      </c>
      <c r="AK244" s="7">
        <f t="shared" si="98"/>
        <v>350</v>
      </c>
      <c r="AL244" s="7">
        <f t="shared" si="99"/>
        <v>22</v>
      </c>
      <c r="AM244" s="7">
        <f t="shared" si="100"/>
        <v>6</v>
      </c>
      <c r="AN244" s="7">
        <f t="shared" si="101"/>
        <v>24</v>
      </c>
      <c r="AO244" s="83" t="str" cm="1">
        <f t="array" ref="AO244">_xll.Dce_Name_SectI(AE244,AE244,AF244,AG244,AH244,"x","-",$V$14)</f>
        <v>682x350x12x16</v>
      </c>
      <c r="AP244" s="7" t="str">
        <f t="shared" si="102"/>
        <v>712x350x22-6M24</v>
      </c>
      <c r="AQ244" s="7"/>
      <c r="AR244" s="7"/>
      <c r="AS244" s="7"/>
      <c r="AT244" s="29" t="s">
        <v>303</v>
      </c>
      <c r="AU244" s="60">
        <v>-85.459130203818432</v>
      </c>
      <c r="AV244" s="60">
        <v>32.216653637344749</v>
      </c>
      <c r="AW244" s="25">
        <v>8.950748250627838E-2</v>
      </c>
      <c r="AX244" s="25">
        <v>0</v>
      </c>
      <c r="AY244" s="25">
        <v>0</v>
      </c>
      <c r="AZ244" s="25">
        <v>0</v>
      </c>
      <c r="BA244" s="56">
        <f t="shared" si="103"/>
        <v>0</v>
      </c>
      <c r="BB244" s="56">
        <f t="shared" si="104"/>
        <v>0</v>
      </c>
      <c r="BC244" s="4">
        <f>HLOOKUP(AN244,Data!$BW$28:$CF$31,4,FALSE)</f>
        <v>353</v>
      </c>
      <c r="BD244" s="44">
        <f t="shared" si="105"/>
        <v>0</v>
      </c>
      <c r="BE244" s="4" t="str">
        <f t="shared" si="106"/>
        <v>OK</v>
      </c>
      <c r="BF244" s="5">
        <f t="shared" si="107"/>
        <v>3613.4</v>
      </c>
      <c r="BG244" s="44">
        <f t="shared" si="108"/>
        <v>2.3650614436214766E-2</v>
      </c>
      <c r="BH244" s="4" t="str">
        <f t="shared" si="109"/>
        <v>OK</v>
      </c>
      <c r="BI244" s="53" t="str">
        <f t="shared" si="110"/>
        <v>Y</v>
      </c>
      <c r="BJ244" s="53">
        <f t="shared" si="111"/>
        <v>215</v>
      </c>
      <c r="BK244" s="38">
        <f t="shared" si="112"/>
        <v>169</v>
      </c>
      <c r="BL244" s="54">
        <f>noisuy1chieu(BK244/BJ244,Data!$BW$39:$CG$39,Data!$BW$40:$CG$40)</f>
        <v>9.5744185149669647E-2</v>
      </c>
      <c r="BM244" s="55">
        <f t="shared" si="113"/>
        <v>1.5177483083265101E-3</v>
      </c>
      <c r="BN244" s="56">
        <f t="shared" si="114"/>
        <v>4.918941707730009</v>
      </c>
      <c r="BO244" s="44">
        <f t="shared" si="115"/>
        <v>0.22358825944227315</v>
      </c>
      <c r="BP244" s="4" t="str">
        <f t="shared" si="116"/>
        <v>OK</v>
      </c>
      <c r="BQ244" s="56">
        <f t="shared" si="117"/>
        <v>304.99199999999996</v>
      </c>
      <c r="BR244" s="56">
        <f t="shared" si="118"/>
        <v>32.216777976359822</v>
      </c>
      <c r="BS244" s="23">
        <f t="shared" si="119"/>
        <v>0.10563155091399061</v>
      </c>
      <c r="BT244" s="4" t="str">
        <f t="shared" si="120"/>
        <v>OK</v>
      </c>
      <c r="BU244" s="56">
        <f t="shared" si="121"/>
        <v>42.729565101909216</v>
      </c>
      <c r="BV244" s="54">
        <f t="shared" si="122"/>
        <v>8.5897551305682648E-2</v>
      </c>
      <c r="BW244" s="4" t="str">
        <f t="shared" si="123"/>
        <v>OK</v>
      </c>
      <c r="BX244" s="54">
        <f t="shared" si="124"/>
        <v>3.3292801314855971E-2</v>
      </c>
      <c r="BY244" s="4" t="str">
        <f t="shared" si="125"/>
        <v>OK</v>
      </c>
      <c r="DJ244" s="7"/>
      <c r="DK244" s="7"/>
      <c r="DL244" s="7"/>
      <c r="DM244" s="7"/>
      <c r="DN244" s="7"/>
      <c r="DO244" s="83"/>
      <c r="DP244" s="7"/>
      <c r="DQ244" s="7"/>
      <c r="DR244" s="7"/>
      <c r="DS244" s="7"/>
      <c r="EA244" s="56"/>
      <c r="EB244" s="56"/>
      <c r="EC244" s="4"/>
      <c r="ED244" s="44"/>
      <c r="EE244" s="4"/>
      <c r="EF244" s="5"/>
      <c r="EG244" s="44"/>
      <c r="EH244" s="4"/>
      <c r="EI244" s="53"/>
      <c r="EJ244" s="53"/>
      <c r="EL244" s="54"/>
      <c r="EM244" s="55"/>
      <c r="EN244" s="56"/>
      <c r="EO244" s="44"/>
      <c r="EP244" s="4"/>
      <c r="EQ244" s="56"/>
      <c r="ER244" s="56"/>
      <c r="ET244" s="4"/>
      <c r="EU244" s="56"/>
      <c r="EW244" s="4"/>
      <c r="EY244" s="4"/>
    </row>
    <row r="245" spans="27:155">
      <c r="AA245" s="29" t="s">
        <v>197</v>
      </c>
      <c r="AB245" s="29" t="s">
        <v>288</v>
      </c>
      <c r="AC245" s="29" t="s">
        <v>320</v>
      </c>
      <c r="AD245" s="30">
        <v>0</v>
      </c>
      <c r="AE245" s="24">
        <v>682</v>
      </c>
      <c r="AF245" s="24">
        <v>350</v>
      </c>
      <c r="AG245" s="24">
        <v>12</v>
      </c>
      <c r="AH245" s="24">
        <v>16</v>
      </c>
      <c r="AI245" s="24">
        <v>650</v>
      </c>
      <c r="AJ245" s="7">
        <f t="shared" si="97"/>
        <v>712</v>
      </c>
      <c r="AK245" s="7">
        <f t="shared" si="98"/>
        <v>350</v>
      </c>
      <c r="AL245" s="7">
        <f t="shared" si="99"/>
        <v>22</v>
      </c>
      <c r="AM245" s="7">
        <f t="shared" si="100"/>
        <v>6</v>
      </c>
      <c r="AN245" s="7">
        <f t="shared" si="101"/>
        <v>24</v>
      </c>
      <c r="AO245" s="83" t="str" cm="1">
        <f t="array" ref="AO245">_xll.Dce_Name_SectI(AE245,AE245,AF245,AG245,AH245,"x","-",$V$14)</f>
        <v>682x350x12x16</v>
      </c>
      <c r="AP245" s="7" t="str">
        <f t="shared" si="102"/>
        <v>712x350x22-6M24</v>
      </c>
      <c r="AQ245" s="7"/>
      <c r="AR245" s="7"/>
      <c r="AS245" s="7"/>
      <c r="AT245" s="29" t="s">
        <v>304</v>
      </c>
      <c r="AU245" s="60">
        <v>67.654713486371591</v>
      </c>
      <c r="AV245" s="60">
        <v>83.108975648181797</v>
      </c>
      <c r="AW245" s="25">
        <v>4.9405260388534246E-3</v>
      </c>
      <c r="AX245" s="25">
        <v>0</v>
      </c>
      <c r="AY245" s="25">
        <v>0</v>
      </c>
      <c r="AZ245" s="25">
        <v>0</v>
      </c>
      <c r="BA245" s="56">
        <f t="shared" si="103"/>
        <v>11.275785581061932</v>
      </c>
      <c r="BB245" s="56">
        <f t="shared" si="104"/>
        <v>49.331561917145947</v>
      </c>
      <c r="BC245" s="4">
        <f>HLOOKUP(AN245,Data!$BW$28:$CF$31,4,FALSE)</f>
        <v>353</v>
      </c>
      <c r="BD245" s="44">
        <f t="shared" si="105"/>
        <v>0.13974946718738229</v>
      </c>
      <c r="BE245" s="4" t="str">
        <f t="shared" si="106"/>
        <v>OK</v>
      </c>
      <c r="BF245" s="5">
        <f t="shared" si="107"/>
        <v>3613.4</v>
      </c>
      <c r="BG245" s="44">
        <f t="shared" si="108"/>
        <v>0</v>
      </c>
      <c r="BH245" s="4" t="str">
        <f t="shared" si="109"/>
        <v>OK</v>
      </c>
      <c r="BI245" s="53" t="str">
        <f t="shared" si="110"/>
        <v>Y</v>
      </c>
      <c r="BJ245" s="53">
        <f t="shared" si="111"/>
        <v>215</v>
      </c>
      <c r="BK245" s="38">
        <f t="shared" si="112"/>
        <v>169</v>
      </c>
      <c r="BL245" s="54">
        <f>noisuy1chieu(BK245/BJ245,Data!$BW$39:$CG$39,Data!$BW$40:$CG$40)</f>
        <v>9.5744185149669647E-2</v>
      </c>
      <c r="BM245" s="55">
        <f t="shared" si="113"/>
        <v>0</v>
      </c>
      <c r="BN245" s="56">
        <f t="shared" si="114"/>
        <v>0</v>
      </c>
      <c r="BO245" s="44">
        <f t="shared" si="115"/>
        <v>0</v>
      </c>
      <c r="BP245" s="4" t="str">
        <f t="shared" si="116"/>
        <v>OK</v>
      </c>
      <c r="BQ245" s="56">
        <f t="shared" si="117"/>
        <v>304.99199999999996</v>
      </c>
      <c r="BR245" s="56">
        <f t="shared" si="118"/>
        <v>83.108975795029934</v>
      </c>
      <c r="BS245" s="23">
        <f t="shared" si="119"/>
        <v>0.27249559265498752</v>
      </c>
      <c r="BT245" s="4" t="str">
        <f t="shared" si="120"/>
        <v>OK</v>
      </c>
      <c r="BU245" s="56">
        <f t="shared" si="121"/>
        <v>33.827356743185796</v>
      </c>
      <c r="BV245" s="54">
        <f t="shared" si="122"/>
        <v>6.8001794646246033E-2</v>
      </c>
      <c r="BW245" s="4" t="str">
        <f t="shared" si="123"/>
        <v>OK</v>
      </c>
      <c r="BX245" s="54">
        <f t="shared" si="124"/>
        <v>8.5884771613580879E-2</v>
      </c>
      <c r="BY245" s="4" t="str">
        <f t="shared" si="125"/>
        <v>OK</v>
      </c>
      <c r="DJ245" s="7"/>
      <c r="DK245" s="7"/>
      <c r="DL245" s="7"/>
      <c r="DM245" s="7"/>
      <c r="DN245" s="7"/>
      <c r="DO245" s="83"/>
      <c r="DP245" s="7"/>
      <c r="DQ245" s="7"/>
      <c r="DR245" s="7"/>
      <c r="DS245" s="7"/>
      <c r="EA245" s="56"/>
      <c r="EB245" s="56"/>
      <c r="EC245" s="4"/>
      <c r="ED245" s="44"/>
      <c r="EE245" s="4"/>
      <c r="EF245" s="5"/>
      <c r="EG245" s="44"/>
      <c r="EH245" s="4"/>
      <c r="EI245" s="53"/>
      <c r="EJ245" s="53"/>
      <c r="EL245" s="54"/>
      <c r="EM245" s="55"/>
      <c r="EN245" s="56"/>
      <c r="EO245" s="44"/>
      <c r="EP245" s="4"/>
      <c r="EQ245" s="56"/>
      <c r="ER245" s="56"/>
      <c r="ET245" s="4"/>
      <c r="EU245" s="56"/>
      <c r="EW245" s="4"/>
      <c r="EY245" s="4"/>
    </row>
    <row r="246" spans="27:155">
      <c r="AA246" s="29" t="s">
        <v>197</v>
      </c>
      <c r="AB246" s="29" t="s">
        <v>288</v>
      </c>
      <c r="AC246" s="29" t="s">
        <v>320</v>
      </c>
      <c r="AD246" s="30">
        <v>0</v>
      </c>
      <c r="AE246" s="24">
        <v>682</v>
      </c>
      <c r="AF246" s="24">
        <v>350</v>
      </c>
      <c r="AG246" s="24">
        <v>12</v>
      </c>
      <c r="AH246" s="24">
        <v>16</v>
      </c>
      <c r="AI246" s="24">
        <v>650</v>
      </c>
      <c r="AJ246" s="7">
        <f t="shared" si="97"/>
        <v>712</v>
      </c>
      <c r="AK246" s="7">
        <f t="shared" si="98"/>
        <v>350</v>
      </c>
      <c r="AL246" s="7">
        <f t="shared" si="99"/>
        <v>22</v>
      </c>
      <c r="AM246" s="7">
        <f t="shared" si="100"/>
        <v>6</v>
      </c>
      <c r="AN246" s="7">
        <f t="shared" si="101"/>
        <v>24</v>
      </c>
      <c r="AO246" s="83" t="str" cm="1">
        <f t="array" ref="AO246">_xll.Dce_Name_SectI(AE246,AE246,AF246,AG246,AH246,"x","-",$V$14)</f>
        <v>682x350x12x16</v>
      </c>
      <c r="AP246" s="7" t="str">
        <f t="shared" si="102"/>
        <v>712x350x22-6M24</v>
      </c>
      <c r="AQ246" s="7"/>
      <c r="AR246" s="7"/>
      <c r="AS246" s="7"/>
      <c r="AT246" s="29" t="s">
        <v>305</v>
      </c>
      <c r="AU246" s="60">
        <v>-21.445419572184829</v>
      </c>
      <c r="AV246" s="60">
        <v>86.627039370147628</v>
      </c>
      <c r="AW246" s="25">
        <v>1.0500360935579685E-3</v>
      </c>
      <c r="AX246" s="25">
        <v>0</v>
      </c>
      <c r="AY246" s="25">
        <v>0</v>
      </c>
      <c r="AZ246" s="25">
        <v>0</v>
      </c>
      <c r="BA246" s="56">
        <f t="shared" si="103"/>
        <v>0</v>
      </c>
      <c r="BB246" s="56">
        <f t="shared" si="104"/>
        <v>0</v>
      </c>
      <c r="BC246" s="4">
        <f>HLOOKUP(AN246,Data!$BW$28:$CF$31,4,FALSE)</f>
        <v>353</v>
      </c>
      <c r="BD246" s="44">
        <f t="shared" si="105"/>
        <v>0</v>
      </c>
      <c r="BE246" s="4" t="str">
        <f t="shared" si="106"/>
        <v>OK</v>
      </c>
      <c r="BF246" s="5">
        <f t="shared" si="107"/>
        <v>3613.4</v>
      </c>
      <c r="BG246" s="44">
        <f t="shared" si="108"/>
        <v>5.9349697161080505E-3</v>
      </c>
      <c r="BH246" s="4" t="str">
        <f t="shared" si="109"/>
        <v>OK</v>
      </c>
      <c r="BI246" s="53" t="str">
        <f t="shared" si="110"/>
        <v>Y</v>
      </c>
      <c r="BJ246" s="53">
        <f t="shared" si="111"/>
        <v>215</v>
      </c>
      <c r="BK246" s="38">
        <f t="shared" si="112"/>
        <v>169</v>
      </c>
      <c r="BL246" s="54">
        <f>noisuy1chieu(BK246/BJ246,Data!$BW$39:$CG$39,Data!$BW$40:$CG$40)</f>
        <v>9.5744185149669647E-2</v>
      </c>
      <c r="BM246" s="55">
        <f t="shared" si="113"/>
        <v>3.8086918506434117E-4</v>
      </c>
      <c r="BN246" s="56">
        <f t="shared" si="114"/>
        <v>2.4641078685768307</v>
      </c>
      <c r="BO246" s="44">
        <f t="shared" si="115"/>
        <v>0.11200490311712867</v>
      </c>
      <c r="BP246" s="4" t="str">
        <f t="shared" si="116"/>
        <v>OK</v>
      </c>
      <c r="BQ246" s="56">
        <f t="shared" si="117"/>
        <v>304.99199999999996</v>
      </c>
      <c r="BR246" s="56">
        <f t="shared" si="118"/>
        <v>86.627039376511547</v>
      </c>
      <c r="BS246" s="23">
        <f t="shared" si="119"/>
        <v>0.28403052990410094</v>
      </c>
      <c r="BT246" s="4" t="str">
        <f t="shared" si="120"/>
        <v>OK</v>
      </c>
      <c r="BU246" s="56">
        <f t="shared" si="121"/>
        <v>10.722709786092414</v>
      </c>
      <c r="BV246" s="54">
        <f t="shared" si="122"/>
        <v>2.1555438530444219E-2</v>
      </c>
      <c r="BW246" s="4" t="str">
        <f t="shared" si="123"/>
        <v>OK</v>
      </c>
      <c r="BX246" s="54">
        <f t="shared" si="124"/>
        <v>8.9520336657274671E-2</v>
      </c>
      <c r="BY246" s="4" t="str">
        <f t="shared" si="125"/>
        <v>OK</v>
      </c>
      <c r="DJ246" s="7"/>
      <c r="DK246" s="7"/>
      <c r="DL246" s="7"/>
      <c r="DM246" s="7"/>
      <c r="DN246" s="7"/>
      <c r="DO246" s="83"/>
      <c r="DP246" s="7"/>
      <c r="DQ246" s="7"/>
      <c r="DR246" s="7"/>
      <c r="DS246" s="7"/>
      <c r="EA246" s="56"/>
      <c r="EB246" s="56"/>
      <c r="EC246" s="4"/>
      <c r="ED246" s="44"/>
      <c r="EE246" s="4"/>
      <c r="EF246" s="5"/>
      <c r="EG246" s="44"/>
      <c r="EH246" s="4"/>
      <c r="EI246" s="53"/>
      <c r="EJ246" s="53"/>
      <c r="EL246" s="54"/>
      <c r="EM246" s="55"/>
      <c r="EN246" s="56"/>
      <c r="EO246" s="44"/>
      <c r="EP246" s="4"/>
      <c r="EQ246" s="56"/>
      <c r="ER246" s="56"/>
      <c r="ET246" s="4"/>
      <c r="EU246" s="56"/>
      <c r="EW246" s="4"/>
      <c r="EY246" s="4"/>
    </row>
    <row r="247" spans="27:155">
      <c r="AA247" s="29" t="s">
        <v>197</v>
      </c>
      <c r="AB247" s="29" t="s">
        <v>288</v>
      </c>
      <c r="AC247" s="29" t="s">
        <v>320</v>
      </c>
      <c r="AD247" s="30">
        <v>0</v>
      </c>
      <c r="AE247" s="24">
        <v>682</v>
      </c>
      <c r="AF247" s="24">
        <v>350</v>
      </c>
      <c r="AG247" s="24">
        <v>12</v>
      </c>
      <c r="AH247" s="24">
        <v>16</v>
      </c>
      <c r="AI247" s="24">
        <v>650</v>
      </c>
      <c r="AJ247" s="7">
        <f t="shared" si="97"/>
        <v>712</v>
      </c>
      <c r="AK247" s="7">
        <f t="shared" si="98"/>
        <v>350</v>
      </c>
      <c r="AL247" s="7">
        <f t="shared" si="99"/>
        <v>22</v>
      </c>
      <c r="AM247" s="7">
        <f t="shared" si="100"/>
        <v>6</v>
      </c>
      <c r="AN247" s="7">
        <f t="shared" si="101"/>
        <v>24</v>
      </c>
      <c r="AO247" s="83" t="str" cm="1">
        <f t="array" ref="AO247">_xll.Dce_Name_SectI(AE247,AE247,AF247,AG247,AH247,"x","-",$V$14)</f>
        <v>682x350x12x16</v>
      </c>
      <c r="AP247" s="7" t="str">
        <f t="shared" si="102"/>
        <v>712x350x22-6M24</v>
      </c>
      <c r="AQ247" s="7"/>
      <c r="AR247" s="7"/>
      <c r="AS247" s="7"/>
      <c r="AT247" s="29" t="s">
        <v>306</v>
      </c>
      <c r="AU247" s="60">
        <v>-29.380913600748737</v>
      </c>
      <c r="AV247" s="60">
        <v>58.454529051293498</v>
      </c>
      <c r="AW247" s="25">
        <v>7.229951907193298E-3</v>
      </c>
      <c r="AX247" s="25">
        <v>0</v>
      </c>
      <c r="AY247" s="25">
        <v>0</v>
      </c>
      <c r="AZ247" s="25">
        <v>0</v>
      </c>
      <c r="BA247" s="56">
        <f t="shared" si="103"/>
        <v>0</v>
      </c>
      <c r="BB247" s="56">
        <f t="shared" si="104"/>
        <v>0</v>
      </c>
      <c r="BC247" s="4">
        <f>HLOOKUP(AN247,Data!$BW$28:$CF$31,4,FALSE)</f>
        <v>353</v>
      </c>
      <c r="BD247" s="44">
        <f t="shared" si="105"/>
        <v>0</v>
      </c>
      <c r="BE247" s="4" t="str">
        <f t="shared" si="106"/>
        <v>OK</v>
      </c>
      <c r="BF247" s="5">
        <f t="shared" si="107"/>
        <v>3613.4</v>
      </c>
      <c r="BG247" s="44">
        <f t="shared" si="108"/>
        <v>8.1310991312195536E-3</v>
      </c>
      <c r="BH247" s="4" t="str">
        <f t="shared" si="109"/>
        <v>OK</v>
      </c>
      <c r="BI247" s="53" t="str">
        <f t="shared" si="110"/>
        <v>Y</v>
      </c>
      <c r="BJ247" s="53">
        <f t="shared" si="111"/>
        <v>215</v>
      </c>
      <c r="BK247" s="38">
        <f t="shared" si="112"/>
        <v>169</v>
      </c>
      <c r="BL247" s="54">
        <f>noisuy1chieu(BK247/BJ247,Data!$BW$39:$CG$39,Data!$BW$40:$CG$40)</f>
        <v>9.5744185149669647E-2</v>
      </c>
      <c r="BM247" s="55">
        <f t="shared" si="113"/>
        <v>5.2180301634559907E-4</v>
      </c>
      <c r="BN247" s="56">
        <f t="shared" si="114"/>
        <v>2.8841981227555524</v>
      </c>
      <c r="BO247" s="44">
        <f t="shared" si="115"/>
        <v>0.13109991467070692</v>
      </c>
      <c r="BP247" s="4" t="str">
        <f t="shared" si="116"/>
        <v>OK</v>
      </c>
      <c r="BQ247" s="56">
        <f t="shared" si="117"/>
        <v>304.99199999999996</v>
      </c>
      <c r="BR247" s="56">
        <f t="shared" si="118"/>
        <v>58.454529498412015</v>
      </c>
      <c r="BS247" s="23">
        <f t="shared" si="119"/>
        <v>0.1916592222039005</v>
      </c>
      <c r="BT247" s="4" t="str">
        <f t="shared" si="120"/>
        <v>OK</v>
      </c>
      <c r="BU247" s="56">
        <f t="shared" si="121"/>
        <v>14.690456800374369</v>
      </c>
      <c r="BV247" s="54">
        <f t="shared" si="122"/>
        <v>2.9531643107167722E-2</v>
      </c>
      <c r="BW247" s="4" t="str">
        <f t="shared" si="123"/>
        <v>OK</v>
      </c>
      <c r="BX247" s="54">
        <f t="shared" si="124"/>
        <v>6.0406879855336493E-2</v>
      </c>
      <c r="BY247" s="4" t="str">
        <f t="shared" si="125"/>
        <v>OK</v>
      </c>
      <c r="DJ247" s="7"/>
      <c r="DK247" s="7"/>
      <c r="DL247" s="7"/>
      <c r="DM247" s="7"/>
      <c r="DN247" s="7"/>
      <c r="DO247" s="83"/>
      <c r="DP247" s="7"/>
      <c r="DQ247" s="7"/>
      <c r="DR247" s="7"/>
      <c r="DS247" s="7"/>
      <c r="EA247" s="56"/>
      <c r="EB247" s="56"/>
      <c r="EC247" s="4"/>
      <c r="ED247" s="44"/>
      <c r="EE247" s="4"/>
      <c r="EF247" s="5"/>
      <c r="EG247" s="44"/>
      <c r="EH247" s="4"/>
      <c r="EI247" s="53"/>
      <c r="EJ247" s="53"/>
      <c r="EL247" s="54"/>
      <c r="EM247" s="55"/>
      <c r="EN247" s="56"/>
      <c r="EO247" s="44"/>
      <c r="EP247" s="4"/>
      <c r="EQ247" s="56"/>
      <c r="ER247" s="56"/>
      <c r="ET247" s="4"/>
      <c r="EU247" s="56"/>
      <c r="EW247" s="4"/>
      <c r="EY247" s="4"/>
    </row>
    <row r="248" spans="27:155">
      <c r="AA248" s="29" t="s">
        <v>197</v>
      </c>
      <c r="AB248" s="29" t="s">
        <v>288</v>
      </c>
      <c r="AC248" s="29" t="s">
        <v>320</v>
      </c>
      <c r="AD248" s="30">
        <v>0</v>
      </c>
      <c r="AE248" s="24">
        <v>682</v>
      </c>
      <c r="AF248" s="24">
        <v>350</v>
      </c>
      <c r="AG248" s="24">
        <v>12</v>
      </c>
      <c r="AH248" s="24">
        <v>16</v>
      </c>
      <c r="AI248" s="24">
        <v>650</v>
      </c>
      <c r="AJ248" s="7">
        <f t="shared" si="97"/>
        <v>712</v>
      </c>
      <c r="AK248" s="7">
        <f t="shared" si="98"/>
        <v>350</v>
      </c>
      <c r="AL248" s="7">
        <f t="shared" si="99"/>
        <v>22</v>
      </c>
      <c r="AM248" s="7">
        <f t="shared" si="100"/>
        <v>6</v>
      </c>
      <c r="AN248" s="7">
        <f t="shared" si="101"/>
        <v>24</v>
      </c>
      <c r="AO248" s="83" t="str" cm="1">
        <f t="array" ref="AO248">_xll.Dce_Name_SectI(AE248,AE248,AF248,AG248,AH248,"x","-",$V$14)</f>
        <v>682x350x12x16</v>
      </c>
      <c r="AP248" s="7" t="str">
        <f t="shared" si="102"/>
        <v>712x350x22-6M24</v>
      </c>
      <c r="AQ248" s="7"/>
      <c r="AR248" s="7"/>
      <c r="AS248" s="7"/>
      <c r="AT248" s="29" t="s">
        <v>307</v>
      </c>
      <c r="AU248" s="60">
        <v>-118.48138182560032</v>
      </c>
      <c r="AV248" s="60">
        <v>54.93647382071088</v>
      </c>
      <c r="AW248" s="25">
        <v>3.5421133163480506E-3</v>
      </c>
      <c r="AX248" s="25">
        <v>0</v>
      </c>
      <c r="AY248" s="25">
        <v>0</v>
      </c>
      <c r="AZ248" s="25">
        <v>0</v>
      </c>
      <c r="BA248" s="56">
        <f t="shared" si="103"/>
        <v>0</v>
      </c>
      <c r="BB248" s="56">
        <f t="shared" si="104"/>
        <v>0</v>
      </c>
      <c r="BC248" s="4">
        <f>HLOOKUP(AN248,Data!$BW$28:$CF$31,4,FALSE)</f>
        <v>353</v>
      </c>
      <c r="BD248" s="44">
        <f t="shared" si="105"/>
        <v>0</v>
      </c>
      <c r="BE248" s="4" t="str">
        <f t="shared" si="106"/>
        <v>OK</v>
      </c>
      <c r="BF248" s="5">
        <f t="shared" si="107"/>
        <v>3613.4</v>
      </c>
      <c r="BG248" s="44">
        <f t="shared" si="108"/>
        <v>3.2789445349421686E-2</v>
      </c>
      <c r="BH248" s="4" t="str">
        <f t="shared" si="109"/>
        <v>OK</v>
      </c>
      <c r="BI248" s="53" t="str">
        <f t="shared" si="110"/>
        <v>Y</v>
      </c>
      <c r="BJ248" s="53">
        <f t="shared" si="111"/>
        <v>215</v>
      </c>
      <c r="BK248" s="38">
        <f t="shared" si="112"/>
        <v>169</v>
      </c>
      <c r="BL248" s="54">
        <f>noisuy1chieu(BK248/BJ248,Data!$BW$39:$CG$39,Data!$BW$40:$CG$40)</f>
        <v>9.5744185149669647E-2</v>
      </c>
      <c r="BM248" s="55">
        <f t="shared" si="113"/>
        <v>2.1042212389140065E-3</v>
      </c>
      <c r="BN248" s="56">
        <f t="shared" si="114"/>
        <v>5.7918525518772546</v>
      </c>
      <c r="BO248" s="44">
        <f t="shared" si="115"/>
        <v>0.26326602508532976</v>
      </c>
      <c r="BP248" s="4" t="str">
        <f t="shared" si="116"/>
        <v>OK</v>
      </c>
      <c r="BQ248" s="56">
        <f t="shared" si="117"/>
        <v>304.99199999999996</v>
      </c>
      <c r="BR248" s="56">
        <f t="shared" si="118"/>
        <v>54.936473934902473</v>
      </c>
      <c r="BS248" s="23">
        <f t="shared" si="119"/>
        <v>0.18012431124390962</v>
      </c>
      <c r="BT248" s="4" t="str">
        <f t="shared" si="120"/>
        <v>OK</v>
      </c>
      <c r="BU248" s="56">
        <f t="shared" si="121"/>
        <v>59.240690912800162</v>
      </c>
      <c r="BV248" s="54">
        <f t="shared" si="122"/>
        <v>0.11908921316961807</v>
      </c>
      <c r="BW248" s="4" t="str">
        <f t="shared" si="123"/>
        <v>OK</v>
      </c>
      <c r="BX248" s="54">
        <f t="shared" si="124"/>
        <v>5.67713230974108E-2</v>
      </c>
      <c r="BY248" s="4" t="str">
        <f t="shared" si="125"/>
        <v>OK</v>
      </c>
      <c r="DJ248" s="7"/>
      <c r="DK248" s="7"/>
      <c r="DL248" s="7"/>
      <c r="DM248" s="7"/>
      <c r="DN248" s="7"/>
      <c r="DO248" s="83"/>
      <c r="DP248" s="7"/>
      <c r="DQ248" s="7"/>
      <c r="DR248" s="7"/>
      <c r="DS248" s="7"/>
      <c r="EA248" s="56"/>
      <c r="EB248" s="56"/>
      <c r="EC248" s="4"/>
      <c r="ED248" s="44"/>
      <c r="EE248" s="4"/>
      <c r="EF248" s="5"/>
      <c r="EG248" s="44"/>
      <c r="EH248" s="4"/>
      <c r="EI248" s="53"/>
      <c r="EJ248" s="53"/>
      <c r="EL248" s="54"/>
      <c r="EM248" s="55"/>
      <c r="EN248" s="56"/>
      <c r="EO248" s="44"/>
      <c r="EP248" s="4"/>
      <c r="EQ248" s="56"/>
      <c r="ER248" s="56"/>
      <c r="ET248" s="4"/>
      <c r="EU248" s="56"/>
      <c r="EW248" s="4"/>
      <c r="EY248" s="4"/>
    </row>
    <row r="249" spans="27:155">
      <c r="AA249" s="29" t="s">
        <v>197</v>
      </c>
      <c r="AB249" s="29" t="s">
        <v>288</v>
      </c>
      <c r="AC249" s="29" t="s">
        <v>320</v>
      </c>
      <c r="AD249" s="30">
        <v>0</v>
      </c>
      <c r="AE249" s="24">
        <v>682</v>
      </c>
      <c r="AF249" s="24">
        <v>350</v>
      </c>
      <c r="AG249" s="24">
        <v>12</v>
      </c>
      <c r="AH249" s="24">
        <v>16</v>
      </c>
      <c r="AI249" s="24">
        <v>650</v>
      </c>
      <c r="AJ249" s="7">
        <f t="shared" si="97"/>
        <v>712</v>
      </c>
      <c r="AK249" s="7">
        <f t="shared" si="98"/>
        <v>350</v>
      </c>
      <c r="AL249" s="7">
        <f t="shared" si="99"/>
        <v>22</v>
      </c>
      <c r="AM249" s="7">
        <f t="shared" si="100"/>
        <v>6</v>
      </c>
      <c r="AN249" s="7">
        <f t="shared" si="101"/>
        <v>24</v>
      </c>
      <c r="AO249" s="83" t="str" cm="1">
        <f t="array" ref="AO249">_xll.Dce_Name_SectI(AE249,AE249,AF249,AG249,AH249,"x","-",$V$14)</f>
        <v>682x350x12x16</v>
      </c>
      <c r="AP249" s="7" t="str">
        <f t="shared" si="102"/>
        <v>712x350x22-6M24</v>
      </c>
      <c r="AQ249" s="7"/>
      <c r="AR249" s="7"/>
      <c r="AS249" s="7"/>
      <c r="AT249" s="29" t="s">
        <v>308</v>
      </c>
      <c r="AU249" s="60">
        <v>93.005872700391819</v>
      </c>
      <c r="AV249" s="60">
        <v>26.126462762349213</v>
      </c>
      <c r="AW249" s="25">
        <v>2.3005811667030307E-2</v>
      </c>
      <c r="AX249" s="25">
        <v>0</v>
      </c>
      <c r="AY249" s="25">
        <v>0</v>
      </c>
      <c r="AZ249" s="25">
        <v>0</v>
      </c>
      <c r="BA249" s="56">
        <f t="shared" si="103"/>
        <v>15.500978783398637</v>
      </c>
      <c r="BB249" s="56">
        <f t="shared" si="104"/>
        <v>67.816782177369035</v>
      </c>
      <c r="BC249" s="4">
        <f>HLOOKUP(AN249,Data!$BW$28:$CF$31,4,FALSE)</f>
        <v>353</v>
      </c>
      <c r="BD249" s="44">
        <f t="shared" si="105"/>
        <v>0.19211553024750436</v>
      </c>
      <c r="BE249" s="4" t="str">
        <f t="shared" si="106"/>
        <v>OK</v>
      </c>
      <c r="BF249" s="5">
        <f t="shared" si="107"/>
        <v>3613.4</v>
      </c>
      <c r="BG249" s="44">
        <f t="shared" si="108"/>
        <v>0</v>
      </c>
      <c r="BH249" s="4" t="str">
        <f t="shared" si="109"/>
        <v>OK</v>
      </c>
      <c r="BI249" s="53" t="str">
        <f t="shared" si="110"/>
        <v>Y</v>
      </c>
      <c r="BJ249" s="53">
        <f t="shared" si="111"/>
        <v>215</v>
      </c>
      <c r="BK249" s="38">
        <f t="shared" si="112"/>
        <v>169</v>
      </c>
      <c r="BL249" s="54">
        <f>noisuy1chieu(BK249/BJ249,Data!$BW$39:$CG$39,Data!$BW$40:$CG$40)</f>
        <v>9.5744185149669647E-2</v>
      </c>
      <c r="BM249" s="55">
        <f t="shared" si="113"/>
        <v>0</v>
      </c>
      <c r="BN249" s="56">
        <f t="shared" si="114"/>
        <v>0</v>
      </c>
      <c r="BO249" s="44">
        <f t="shared" si="115"/>
        <v>0</v>
      </c>
      <c r="BP249" s="4" t="str">
        <f t="shared" si="116"/>
        <v>OK</v>
      </c>
      <c r="BQ249" s="56">
        <f t="shared" si="117"/>
        <v>304.99199999999996</v>
      </c>
      <c r="BR249" s="56">
        <f t="shared" si="118"/>
        <v>93.005872700391819</v>
      </c>
      <c r="BS249" s="23">
        <f t="shared" si="119"/>
        <v>0.30494528610714977</v>
      </c>
      <c r="BT249" s="4" t="str">
        <f t="shared" si="120"/>
        <v>OK</v>
      </c>
      <c r="BU249" s="56">
        <f t="shared" si="121"/>
        <v>46.50293635019591</v>
      </c>
      <c r="BV249" s="54">
        <f t="shared" si="122"/>
        <v>9.3483009983346826E-2</v>
      </c>
      <c r="BW249" s="4" t="str">
        <f t="shared" si="123"/>
        <v>OK</v>
      </c>
      <c r="BX249" s="54">
        <f t="shared" si="124"/>
        <v>2.699908326233794E-2</v>
      </c>
      <c r="BY249" s="4" t="str">
        <f t="shared" si="125"/>
        <v>OK</v>
      </c>
      <c r="DJ249" s="7"/>
      <c r="DK249" s="7"/>
      <c r="DL249" s="7"/>
      <c r="DM249" s="7"/>
      <c r="DN249" s="7"/>
      <c r="DO249" s="83"/>
      <c r="DP249" s="7"/>
      <c r="DQ249" s="7"/>
      <c r="DR249" s="7"/>
      <c r="DS249" s="7"/>
      <c r="EA249" s="56"/>
      <c r="EB249" s="56"/>
      <c r="EC249" s="4"/>
      <c r="ED249" s="44"/>
      <c r="EE249" s="4"/>
      <c r="EF249" s="5"/>
      <c r="EG249" s="44"/>
      <c r="EH249" s="4"/>
      <c r="EI249" s="53"/>
      <c r="EJ249" s="53"/>
      <c r="EL249" s="54"/>
      <c r="EM249" s="55"/>
      <c r="EN249" s="56"/>
      <c r="EO249" s="44"/>
      <c r="EP249" s="4"/>
      <c r="EQ249" s="56"/>
      <c r="ER249" s="56"/>
      <c r="ET249" s="4"/>
      <c r="EU249" s="56"/>
      <c r="EW249" s="4"/>
      <c r="EY249" s="4"/>
    </row>
    <row r="250" spans="27:155">
      <c r="AA250" s="29" t="s">
        <v>197</v>
      </c>
      <c r="AB250" s="29" t="s">
        <v>288</v>
      </c>
      <c r="AC250" s="29" t="s">
        <v>320</v>
      </c>
      <c r="AD250" s="30">
        <v>0</v>
      </c>
      <c r="AE250" s="24">
        <v>682</v>
      </c>
      <c r="AF250" s="24">
        <v>350</v>
      </c>
      <c r="AG250" s="24">
        <v>12</v>
      </c>
      <c r="AH250" s="24">
        <v>16</v>
      </c>
      <c r="AI250" s="24">
        <v>650</v>
      </c>
      <c r="AJ250" s="7">
        <f t="shared" si="97"/>
        <v>712</v>
      </c>
      <c r="AK250" s="7">
        <f t="shared" si="98"/>
        <v>350</v>
      </c>
      <c r="AL250" s="7">
        <f t="shared" si="99"/>
        <v>22</v>
      </c>
      <c r="AM250" s="7">
        <f t="shared" si="100"/>
        <v>6</v>
      </c>
      <c r="AN250" s="7">
        <f t="shared" si="101"/>
        <v>24</v>
      </c>
      <c r="AO250" s="83" t="str" cm="1">
        <f t="array" ref="AO250">_xll.Dce_Name_SectI(AE250,AE250,AF250,AG250,AH250,"x","-",$V$14)</f>
        <v>682x350x12x16</v>
      </c>
      <c r="AP250" s="7" t="str">
        <f t="shared" si="102"/>
        <v>712x350x22-6M24</v>
      </c>
      <c r="AQ250" s="7"/>
      <c r="AR250" s="7"/>
      <c r="AS250" s="7"/>
      <c r="AT250" s="29" t="s">
        <v>309</v>
      </c>
      <c r="AU250" s="60">
        <v>3.9055308474601462</v>
      </c>
      <c r="AV250" s="60">
        <v>22.608062748985837</v>
      </c>
      <c r="AW250" s="25">
        <v>2.4005119503698713E-2</v>
      </c>
      <c r="AX250" s="25">
        <v>0</v>
      </c>
      <c r="AY250" s="25">
        <v>0</v>
      </c>
      <c r="AZ250" s="25">
        <v>0</v>
      </c>
      <c r="BA250" s="56">
        <f t="shared" si="103"/>
        <v>0.65092180791002441</v>
      </c>
      <c r="BB250" s="56">
        <f t="shared" si="104"/>
        <v>2.8477829096063569</v>
      </c>
      <c r="BC250" s="4">
        <f>HLOOKUP(AN250,Data!$BW$28:$CF$31,4,FALSE)</f>
        <v>353</v>
      </c>
      <c r="BD250" s="44">
        <f t="shared" si="105"/>
        <v>8.067373681604411E-3</v>
      </c>
      <c r="BE250" s="4" t="str">
        <f t="shared" si="106"/>
        <v>OK</v>
      </c>
      <c r="BF250" s="5">
        <f t="shared" si="107"/>
        <v>3613.4</v>
      </c>
      <c r="BG250" s="44">
        <f t="shared" si="108"/>
        <v>0</v>
      </c>
      <c r="BH250" s="4" t="str">
        <f t="shared" si="109"/>
        <v>OK</v>
      </c>
      <c r="BI250" s="53" t="str">
        <f t="shared" si="110"/>
        <v>Y</v>
      </c>
      <c r="BJ250" s="53">
        <f t="shared" si="111"/>
        <v>215</v>
      </c>
      <c r="BK250" s="38">
        <f t="shared" si="112"/>
        <v>169</v>
      </c>
      <c r="BL250" s="54">
        <f>noisuy1chieu(BK250/BJ250,Data!$BW$39:$CG$39,Data!$BW$40:$CG$40)</f>
        <v>9.5744185149669647E-2</v>
      </c>
      <c r="BM250" s="55">
        <f t="shared" si="113"/>
        <v>0</v>
      </c>
      <c r="BN250" s="56">
        <f t="shared" si="114"/>
        <v>0</v>
      </c>
      <c r="BO250" s="44">
        <f t="shared" si="115"/>
        <v>0</v>
      </c>
      <c r="BP250" s="4" t="str">
        <f t="shared" si="116"/>
        <v>OK</v>
      </c>
      <c r="BQ250" s="56">
        <f t="shared" si="117"/>
        <v>304.99199999999996</v>
      </c>
      <c r="BR250" s="56">
        <f t="shared" si="118"/>
        <v>22.608075493235674</v>
      </c>
      <c r="BS250" s="23">
        <f t="shared" si="119"/>
        <v>7.4126781991775775E-2</v>
      </c>
      <c r="BT250" s="4" t="str">
        <f t="shared" si="120"/>
        <v>OK</v>
      </c>
      <c r="BU250" s="56">
        <f t="shared" si="121"/>
        <v>1.9527654237300731</v>
      </c>
      <c r="BV250" s="54">
        <f t="shared" si="122"/>
        <v>3.925566941127662E-3</v>
      </c>
      <c r="BW250" s="4" t="str">
        <f t="shared" si="123"/>
        <v>OK</v>
      </c>
      <c r="BX250" s="54">
        <f t="shared" si="124"/>
        <v>2.3363173252765043E-2</v>
      </c>
      <c r="BY250" s="4" t="str">
        <f t="shared" si="125"/>
        <v>OK</v>
      </c>
      <c r="DJ250" s="7"/>
      <c r="DK250" s="7"/>
      <c r="DL250" s="7"/>
      <c r="DM250" s="7"/>
      <c r="DN250" s="7"/>
      <c r="DO250" s="83"/>
      <c r="DP250" s="7"/>
      <c r="DQ250" s="7"/>
      <c r="DR250" s="7"/>
      <c r="DS250" s="7"/>
      <c r="EA250" s="56"/>
      <c r="EB250" s="56"/>
      <c r="EC250" s="4"/>
      <c r="ED250" s="44"/>
      <c r="EE250" s="4"/>
      <c r="EF250" s="5"/>
      <c r="EG250" s="44"/>
      <c r="EH250" s="4"/>
      <c r="EI250" s="53"/>
      <c r="EJ250" s="53"/>
      <c r="EL250" s="54"/>
      <c r="EM250" s="55"/>
      <c r="EN250" s="56"/>
      <c r="EO250" s="44"/>
      <c r="EP250" s="4"/>
      <c r="EQ250" s="56"/>
      <c r="ER250" s="56"/>
      <c r="ET250" s="4"/>
      <c r="EU250" s="56"/>
      <c r="EW250" s="4"/>
      <c r="EY250" s="4"/>
    </row>
    <row r="251" spans="27:155">
      <c r="AA251" s="29" t="s">
        <v>197</v>
      </c>
      <c r="AB251" s="29" t="s">
        <v>288</v>
      </c>
      <c r="AC251" s="29" t="s">
        <v>320</v>
      </c>
      <c r="AD251" s="30">
        <v>0</v>
      </c>
      <c r="AE251" s="24">
        <v>682</v>
      </c>
      <c r="AF251" s="24">
        <v>350</v>
      </c>
      <c r="AG251" s="24">
        <v>12</v>
      </c>
      <c r="AH251" s="24">
        <v>16</v>
      </c>
      <c r="AI251" s="24">
        <v>650</v>
      </c>
      <c r="AJ251" s="7">
        <f t="shared" si="97"/>
        <v>712</v>
      </c>
      <c r="AK251" s="7">
        <f t="shared" si="98"/>
        <v>350</v>
      </c>
      <c r="AL251" s="7">
        <f t="shared" si="99"/>
        <v>22</v>
      </c>
      <c r="AM251" s="7">
        <f t="shared" si="100"/>
        <v>6</v>
      </c>
      <c r="AN251" s="7">
        <f t="shared" si="101"/>
        <v>24</v>
      </c>
      <c r="AO251" s="83" t="str" cm="1">
        <f t="array" ref="AO251">_xll.Dce_Name_SectI(AE251,AE251,AF251,AG251,AH251,"x","-",$V$14)</f>
        <v>682x350x12x16</v>
      </c>
      <c r="AP251" s="7" t="str">
        <f t="shared" si="102"/>
        <v>712x350x22-6M24</v>
      </c>
      <c r="AQ251" s="7"/>
      <c r="AR251" s="7"/>
      <c r="AS251" s="7"/>
      <c r="AT251" s="29" t="s">
        <v>310</v>
      </c>
      <c r="AU251" s="60">
        <v>66.064741127169</v>
      </c>
      <c r="AV251" s="60">
        <v>16.750585249676661</v>
      </c>
      <c r="AW251" s="25">
        <v>5.2611682671025672E-2</v>
      </c>
      <c r="AX251" s="25">
        <v>0</v>
      </c>
      <c r="AY251" s="25">
        <v>0</v>
      </c>
      <c r="AZ251" s="25">
        <v>0</v>
      </c>
      <c r="BA251" s="56">
        <f t="shared" si="103"/>
        <v>11.010790187861501</v>
      </c>
      <c r="BB251" s="56">
        <f t="shared" si="104"/>
        <v>48.172207071894064</v>
      </c>
      <c r="BC251" s="4">
        <f>HLOOKUP(AN251,Data!$BW$28:$CF$31,4,FALSE)</f>
        <v>353</v>
      </c>
      <c r="BD251" s="44">
        <f t="shared" si="105"/>
        <v>0.13646517584105966</v>
      </c>
      <c r="BE251" s="4" t="str">
        <f t="shared" si="106"/>
        <v>OK</v>
      </c>
      <c r="BF251" s="5">
        <f t="shared" si="107"/>
        <v>3613.4</v>
      </c>
      <c r="BG251" s="44">
        <f t="shared" si="108"/>
        <v>0</v>
      </c>
      <c r="BH251" s="4" t="str">
        <f t="shared" si="109"/>
        <v>OK</v>
      </c>
      <c r="BI251" s="53" t="str">
        <f t="shared" si="110"/>
        <v>Y</v>
      </c>
      <c r="BJ251" s="53">
        <f t="shared" si="111"/>
        <v>215</v>
      </c>
      <c r="BK251" s="38">
        <f t="shared" si="112"/>
        <v>169</v>
      </c>
      <c r="BL251" s="54">
        <f>noisuy1chieu(BK251/BJ251,Data!$BW$39:$CG$39,Data!$BW$40:$CG$40)</f>
        <v>9.5744185149669647E-2</v>
      </c>
      <c r="BM251" s="55">
        <f t="shared" si="113"/>
        <v>0</v>
      </c>
      <c r="BN251" s="56">
        <f t="shared" si="114"/>
        <v>0</v>
      </c>
      <c r="BO251" s="44">
        <f t="shared" si="115"/>
        <v>0</v>
      </c>
      <c r="BP251" s="4" t="str">
        <f t="shared" si="116"/>
        <v>OK</v>
      </c>
      <c r="BQ251" s="56">
        <f t="shared" si="117"/>
        <v>304.99199999999996</v>
      </c>
      <c r="BR251" s="56">
        <f t="shared" si="118"/>
        <v>66.064741127169</v>
      </c>
      <c r="BS251" s="23">
        <f t="shared" si="119"/>
        <v>0.21661139022390427</v>
      </c>
      <c r="BT251" s="4" t="str">
        <f t="shared" si="120"/>
        <v>OK</v>
      </c>
      <c r="BU251" s="56">
        <f t="shared" si="121"/>
        <v>33.0323705635845</v>
      </c>
      <c r="BV251" s="54">
        <f t="shared" si="122"/>
        <v>6.6403665435552067E-2</v>
      </c>
      <c r="BW251" s="4" t="str">
        <f t="shared" si="123"/>
        <v>OK</v>
      </c>
      <c r="BX251" s="54">
        <f t="shared" si="124"/>
        <v>1.7310131317303128E-2</v>
      </c>
      <c r="BY251" s="4" t="str">
        <f t="shared" si="125"/>
        <v>OK</v>
      </c>
      <c r="DJ251" s="7"/>
      <c r="DK251" s="7"/>
      <c r="DL251" s="7"/>
      <c r="DM251" s="7"/>
      <c r="DN251" s="7"/>
      <c r="DO251" s="83"/>
      <c r="DP251" s="7"/>
      <c r="DQ251" s="7"/>
      <c r="DR251" s="7"/>
      <c r="DS251" s="7"/>
      <c r="EA251" s="56"/>
      <c r="EB251" s="56"/>
      <c r="EC251" s="4"/>
      <c r="ED251" s="44"/>
      <c r="EE251" s="4"/>
      <c r="EF251" s="5"/>
      <c r="EG251" s="44"/>
      <c r="EH251" s="4"/>
      <c r="EI251" s="53"/>
      <c r="EJ251" s="53"/>
      <c r="EL251" s="54"/>
      <c r="EM251" s="55"/>
      <c r="EN251" s="56"/>
      <c r="EO251" s="44"/>
      <c r="EP251" s="4"/>
      <c r="EQ251" s="56"/>
      <c r="ER251" s="56"/>
      <c r="ET251" s="4"/>
      <c r="EU251" s="56"/>
      <c r="EW251" s="4"/>
      <c r="EY251" s="4"/>
    </row>
    <row r="252" spans="27:155">
      <c r="AA252" s="29" t="s">
        <v>197</v>
      </c>
      <c r="AB252" s="29" t="s">
        <v>288</v>
      </c>
      <c r="AC252" s="29" t="s">
        <v>320</v>
      </c>
      <c r="AD252" s="30">
        <v>0</v>
      </c>
      <c r="AE252" s="24">
        <v>682</v>
      </c>
      <c r="AF252" s="24">
        <v>350</v>
      </c>
      <c r="AG252" s="24">
        <v>12</v>
      </c>
      <c r="AH252" s="24">
        <v>16</v>
      </c>
      <c r="AI252" s="24">
        <v>650</v>
      </c>
      <c r="AJ252" s="7">
        <f t="shared" si="97"/>
        <v>712</v>
      </c>
      <c r="AK252" s="7">
        <f t="shared" si="98"/>
        <v>350</v>
      </c>
      <c r="AL252" s="7">
        <f t="shared" si="99"/>
        <v>22</v>
      </c>
      <c r="AM252" s="7">
        <f t="shared" si="100"/>
        <v>6</v>
      </c>
      <c r="AN252" s="7">
        <f t="shared" si="101"/>
        <v>24</v>
      </c>
      <c r="AO252" s="83" t="str" cm="1">
        <f t="array" ref="AO252">_xll.Dce_Name_SectI(AE252,AE252,AF252,AG252,AH252,"x","-",$V$14)</f>
        <v>682x350x12x16</v>
      </c>
      <c r="AP252" s="7" t="str">
        <f t="shared" si="102"/>
        <v>712x350x22-6M24</v>
      </c>
      <c r="AQ252" s="7"/>
      <c r="AR252" s="7"/>
      <c r="AS252" s="7"/>
      <c r="AT252" s="29" t="s">
        <v>311</v>
      </c>
      <c r="AU252" s="60">
        <v>-23.03541255579356</v>
      </c>
      <c r="AV252" s="60">
        <v>13.232448389994376</v>
      </c>
      <c r="AW252" s="25">
        <v>8.9641059069078821E-2</v>
      </c>
      <c r="AX252" s="25">
        <v>0</v>
      </c>
      <c r="AY252" s="25">
        <v>0</v>
      </c>
      <c r="AZ252" s="25">
        <v>0</v>
      </c>
      <c r="BA252" s="56">
        <f t="shared" si="103"/>
        <v>0</v>
      </c>
      <c r="BB252" s="56">
        <f t="shared" si="104"/>
        <v>0</v>
      </c>
      <c r="BC252" s="4">
        <f>HLOOKUP(AN252,Data!$BW$28:$CF$31,4,FALSE)</f>
        <v>353</v>
      </c>
      <c r="BD252" s="44">
        <f t="shared" si="105"/>
        <v>0</v>
      </c>
      <c r="BE252" s="4" t="str">
        <f t="shared" si="106"/>
        <v>OK</v>
      </c>
      <c r="BF252" s="5">
        <f t="shared" si="107"/>
        <v>3613.4</v>
      </c>
      <c r="BG252" s="44">
        <f t="shared" si="108"/>
        <v>6.3749965560949686E-3</v>
      </c>
      <c r="BH252" s="4" t="str">
        <f t="shared" si="109"/>
        <v>OK</v>
      </c>
      <c r="BI252" s="53" t="str">
        <f t="shared" si="110"/>
        <v>Y</v>
      </c>
      <c r="BJ252" s="53">
        <f t="shared" si="111"/>
        <v>215</v>
      </c>
      <c r="BK252" s="38">
        <f t="shared" si="112"/>
        <v>169</v>
      </c>
      <c r="BL252" s="54">
        <f>noisuy1chieu(BK252/BJ252,Data!$BW$39:$CG$39,Data!$BW$40:$CG$40)</f>
        <v>9.5744185149669647E-2</v>
      </c>
      <c r="BM252" s="55">
        <f t="shared" si="113"/>
        <v>4.0910735172210752E-4</v>
      </c>
      <c r="BN252" s="56">
        <f t="shared" si="114"/>
        <v>2.5538209137169243</v>
      </c>
      <c r="BO252" s="44">
        <f t="shared" si="115"/>
        <v>0.11608276880531475</v>
      </c>
      <c r="BP252" s="4" t="str">
        <f t="shared" si="116"/>
        <v>OK</v>
      </c>
      <c r="BQ252" s="56">
        <f t="shared" si="117"/>
        <v>304.99199999999996</v>
      </c>
      <c r="BR252" s="56">
        <f t="shared" si="118"/>
        <v>13.232752015863358</v>
      </c>
      <c r="BS252" s="23">
        <f t="shared" si="119"/>
        <v>4.3387210208344351E-2</v>
      </c>
      <c r="BT252" s="4" t="str">
        <f t="shared" si="120"/>
        <v>OK</v>
      </c>
      <c r="BU252" s="56">
        <f t="shared" si="121"/>
        <v>11.51770627789678</v>
      </c>
      <c r="BV252" s="54">
        <f t="shared" si="122"/>
        <v>2.3153588471351339E-2</v>
      </c>
      <c r="BW252" s="4" t="str">
        <f t="shared" si="123"/>
        <v>OK</v>
      </c>
      <c r="BX252" s="54">
        <f t="shared" si="124"/>
        <v>1.3674718931737103E-2</v>
      </c>
      <c r="BY252" s="4" t="str">
        <f t="shared" si="125"/>
        <v>OK</v>
      </c>
      <c r="DJ252" s="7"/>
      <c r="DK252" s="7"/>
      <c r="DL252" s="7"/>
      <c r="DM252" s="7"/>
      <c r="DN252" s="7"/>
      <c r="DO252" s="83"/>
      <c r="DP252" s="7"/>
      <c r="DQ252" s="7"/>
      <c r="DR252" s="7"/>
      <c r="DS252" s="7"/>
      <c r="EA252" s="56"/>
      <c r="EB252" s="56"/>
      <c r="EC252" s="4"/>
      <c r="ED252" s="44"/>
      <c r="EE252" s="4"/>
      <c r="EF252" s="5"/>
      <c r="EG252" s="44"/>
      <c r="EH252" s="4"/>
      <c r="EI252" s="53"/>
      <c r="EJ252" s="53"/>
      <c r="EL252" s="54"/>
      <c r="EM252" s="55"/>
      <c r="EN252" s="56"/>
      <c r="EO252" s="44"/>
      <c r="EP252" s="4"/>
      <c r="EQ252" s="56"/>
      <c r="ER252" s="56"/>
      <c r="ET252" s="4"/>
      <c r="EU252" s="56"/>
      <c r="EW252" s="4"/>
      <c r="EY252" s="4"/>
    </row>
    <row r="253" spans="27:155">
      <c r="AA253" s="29" t="s">
        <v>197</v>
      </c>
      <c r="AB253" s="29" t="s">
        <v>288</v>
      </c>
      <c r="AC253" s="29" t="s">
        <v>320</v>
      </c>
      <c r="AD253" s="30">
        <v>0</v>
      </c>
      <c r="AE253" s="24">
        <v>682</v>
      </c>
      <c r="AF253" s="24">
        <v>350</v>
      </c>
      <c r="AG253" s="24">
        <v>12</v>
      </c>
      <c r="AH253" s="24">
        <v>16</v>
      </c>
      <c r="AI253" s="24">
        <v>650</v>
      </c>
      <c r="AJ253" s="7">
        <f t="shared" si="97"/>
        <v>712</v>
      </c>
      <c r="AK253" s="7">
        <f t="shared" si="98"/>
        <v>350</v>
      </c>
      <c r="AL253" s="7">
        <f t="shared" si="99"/>
        <v>22</v>
      </c>
      <c r="AM253" s="7">
        <f t="shared" si="100"/>
        <v>6</v>
      </c>
      <c r="AN253" s="7">
        <f t="shared" si="101"/>
        <v>24</v>
      </c>
      <c r="AO253" s="83" t="str" cm="1">
        <f t="array" ref="AO253">_xll.Dce_Name_SectI(AE253,AE253,AF253,AG253,AH253,"x","-",$V$14)</f>
        <v>682x350x12x16</v>
      </c>
      <c r="AP253" s="7" t="str">
        <f t="shared" si="102"/>
        <v>712x350x22-6M24</v>
      </c>
      <c r="AQ253" s="7"/>
      <c r="AR253" s="7"/>
      <c r="AS253" s="7"/>
      <c r="AT253" s="29" t="s">
        <v>312</v>
      </c>
      <c r="AU253" s="60">
        <v>130.07850577498721</v>
      </c>
      <c r="AV253" s="60">
        <v>102.09312081473098</v>
      </c>
      <c r="AW253" s="25">
        <v>5.8532249819143846E-3</v>
      </c>
      <c r="AX253" s="25">
        <v>0</v>
      </c>
      <c r="AY253" s="25">
        <v>0</v>
      </c>
      <c r="AZ253" s="25">
        <v>0</v>
      </c>
      <c r="BA253" s="56">
        <f t="shared" si="103"/>
        <v>21.679750962497867</v>
      </c>
      <c r="BB253" s="56">
        <f t="shared" si="104"/>
        <v>94.848910460928181</v>
      </c>
      <c r="BC253" s="4">
        <f>HLOOKUP(AN253,Data!$BW$28:$CF$31,4,FALSE)</f>
        <v>353</v>
      </c>
      <c r="BD253" s="44">
        <f t="shared" si="105"/>
        <v>0.26869379733973991</v>
      </c>
      <c r="BE253" s="4" t="str">
        <f t="shared" si="106"/>
        <v>OK</v>
      </c>
      <c r="BF253" s="5">
        <f t="shared" si="107"/>
        <v>3613.4</v>
      </c>
      <c r="BG253" s="44">
        <f t="shared" si="108"/>
        <v>0</v>
      </c>
      <c r="BH253" s="4" t="str">
        <f t="shared" si="109"/>
        <v>OK</v>
      </c>
      <c r="BI253" s="53" t="str">
        <f t="shared" si="110"/>
        <v>Y</v>
      </c>
      <c r="BJ253" s="53">
        <f t="shared" si="111"/>
        <v>215</v>
      </c>
      <c r="BK253" s="38">
        <f t="shared" si="112"/>
        <v>169</v>
      </c>
      <c r="BL253" s="54">
        <f>noisuy1chieu(BK253/BJ253,Data!$BW$39:$CG$39,Data!$BW$40:$CG$40)</f>
        <v>9.5744185149669647E-2</v>
      </c>
      <c r="BM253" s="55">
        <f t="shared" si="113"/>
        <v>0</v>
      </c>
      <c r="BN253" s="56">
        <f t="shared" si="114"/>
        <v>0</v>
      </c>
      <c r="BO253" s="44">
        <f t="shared" si="115"/>
        <v>0</v>
      </c>
      <c r="BP253" s="4" t="str">
        <f t="shared" si="116"/>
        <v>OK</v>
      </c>
      <c r="BQ253" s="56">
        <f t="shared" si="117"/>
        <v>304.99199999999996</v>
      </c>
      <c r="BR253" s="56">
        <f t="shared" si="118"/>
        <v>130.07850577498721</v>
      </c>
      <c r="BS253" s="23">
        <f t="shared" si="119"/>
        <v>0.42649809101546016</v>
      </c>
      <c r="BT253" s="4" t="str">
        <f t="shared" si="120"/>
        <v>OK</v>
      </c>
      <c r="BU253" s="56">
        <f t="shared" si="121"/>
        <v>65.039252887493603</v>
      </c>
      <c r="BV253" s="54">
        <f t="shared" si="122"/>
        <v>0.13074583250408808</v>
      </c>
      <c r="BW253" s="4" t="str">
        <f t="shared" si="123"/>
        <v>OK</v>
      </c>
      <c r="BX253" s="54">
        <f t="shared" si="124"/>
        <v>0.10550297720581203</v>
      </c>
      <c r="BY253" s="4" t="str">
        <f t="shared" si="125"/>
        <v>OK</v>
      </c>
      <c r="DJ253" s="7"/>
      <c r="DK253" s="7"/>
      <c r="DL253" s="7"/>
      <c r="DM253" s="7"/>
      <c r="DN253" s="7"/>
      <c r="DO253" s="83"/>
      <c r="DP253" s="7"/>
      <c r="DQ253" s="7"/>
      <c r="DR253" s="7"/>
      <c r="DS253" s="7"/>
      <c r="EA253" s="56"/>
      <c r="EB253" s="56"/>
      <c r="EC253" s="4"/>
      <c r="ED253" s="44"/>
      <c r="EE253" s="4"/>
      <c r="EF253" s="5"/>
      <c r="EG253" s="44"/>
      <c r="EH253" s="4"/>
      <c r="EI253" s="53"/>
      <c r="EJ253" s="53"/>
      <c r="EL253" s="54"/>
      <c r="EM253" s="55"/>
      <c r="EN253" s="56"/>
      <c r="EO253" s="44"/>
      <c r="EP253" s="4"/>
      <c r="EQ253" s="56"/>
      <c r="ER253" s="56"/>
      <c r="ET253" s="4"/>
      <c r="EU253" s="56"/>
      <c r="EW253" s="4"/>
      <c r="EY253" s="4"/>
    </row>
    <row r="254" spans="27:155">
      <c r="AA254" s="29" t="s">
        <v>197</v>
      </c>
      <c r="AB254" s="29" t="s">
        <v>288</v>
      </c>
      <c r="AC254" s="29" t="s">
        <v>320</v>
      </c>
      <c r="AD254" s="30">
        <v>0</v>
      </c>
      <c r="AE254" s="24">
        <v>682</v>
      </c>
      <c r="AF254" s="24">
        <v>350</v>
      </c>
      <c r="AG254" s="24">
        <v>12</v>
      </c>
      <c r="AH254" s="24">
        <v>16</v>
      </c>
      <c r="AI254" s="24">
        <v>650</v>
      </c>
      <c r="AJ254" s="7">
        <f t="shared" si="97"/>
        <v>712</v>
      </c>
      <c r="AK254" s="7">
        <f t="shared" si="98"/>
        <v>350</v>
      </c>
      <c r="AL254" s="7">
        <f t="shared" si="99"/>
        <v>22</v>
      </c>
      <c r="AM254" s="7">
        <f t="shared" si="100"/>
        <v>6</v>
      </c>
      <c r="AN254" s="7">
        <f t="shared" si="101"/>
        <v>24</v>
      </c>
      <c r="AO254" s="83" t="str" cm="1">
        <f t="array" ref="AO254">_xll.Dce_Name_SectI(AE254,AE254,AF254,AG254,AH254,"x","-",$V$14)</f>
        <v>682x350x12x16</v>
      </c>
      <c r="AP254" s="7" t="str">
        <f t="shared" si="102"/>
        <v>712x350x22-6M24</v>
      </c>
      <c r="AQ254" s="7"/>
      <c r="AR254" s="7"/>
      <c r="AS254" s="7"/>
      <c r="AT254" s="29" t="s">
        <v>313</v>
      </c>
      <c r="AU254" s="60">
        <v>40.978286818206712</v>
      </c>
      <c r="AV254" s="60">
        <v>105.61119029844467</v>
      </c>
      <c r="AW254" s="25">
        <v>5.7309279195210299E-3</v>
      </c>
      <c r="AX254" s="25">
        <v>0</v>
      </c>
      <c r="AY254" s="25">
        <v>0</v>
      </c>
      <c r="AZ254" s="25">
        <v>0</v>
      </c>
      <c r="BA254" s="56">
        <f t="shared" si="103"/>
        <v>6.829714469701119</v>
      </c>
      <c r="BB254" s="56">
        <f t="shared" si="104"/>
        <v>29.880000804942394</v>
      </c>
      <c r="BC254" s="4">
        <f>HLOOKUP(AN254,Data!$BW$28:$CF$31,4,FALSE)</f>
        <v>353</v>
      </c>
      <c r="BD254" s="44">
        <f t="shared" si="105"/>
        <v>8.4645894631564855E-2</v>
      </c>
      <c r="BE254" s="4" t="str">
        <f t="shared" si="106"/>
        <v>OK</v>
      </c>
      <c r="BF254" s="5">
        <f t="shared" si="107"/>
        <v>3613.4</v>
      </c>
      <c r="BG254" s="44">
        <f t="shared" si="108"/>
        <v>0</v>
      </c>
      <c r="BH254" s="4" t="str">
        <f t="shared" si="109"/>
        <v>OK</v>
      </c>
      <c r="BI254" s="53" t="str">
        <f t="shared" si="110"/>
        <v>Y</v>
      </c>
      <c r="BJ254" s="53">
        <f t="shared" si="111"/>
        <v>215</v>
      </c>
      <c r="BK254" s="38">
        <f t="shared" si="112"/>
        <v>169</v>
      </c>
      <c r="BL254" s="54">
        <f>noisuy1chieu(BK254/BJ254,Data!$BW$39:$CG$39,Data!$BW$40:$CG$40)</f>
        <v>9.5744185149669647E-2</v>
      </c>
      <c r="BM254" s="55">
        <f t="shared" si="113"/>
        <v>0</v>
      </c>
      <c r="BN254" s="56">
        <f t="shared" si="114"/>
        <v>0</v>
      </c>
      <c r="BO254" s="44">
        <f t="shared" si="115"/>
        <v>0</v>
      </c>
      <c r="BP254" s="4" t="str">
        <f t="shared" si="116"/>
        <v>OK</v>
      </c>
      <c r="BQ254" s="56">
        <f t="shared" si="117"/>
        <v>304.99199999999996</v>
      </c>
      <c r="BR254" s="56">
        <f t="shared" si="118"/>
        <v>105.61119045393735</v>
      </c>
      <c r="BS254" s="23">
        <f t="shared" si="119"/>
        <v>0.34627528083994785</v>
      </c>
      <c r="BT254" s="4" t="str">
        <f t="shared" si="120"/>
        <v>OK</v>
      </c>
      <c r="BU254" s="56">
        <f t="shared" si="121"/>
        <v>20.489143409103356</v>
      </c>
      <c r="BV254" s="54">
        <f t="shared" si="122"/>
        <v>4.1188512988500021E-2</v>
      </c>
      <c r="BW254" s="4" t="str">
        <f t="shared" si="123"/>
        <v>OK</v>
      </c>
      <c r="BX254" s="54">
        <f t="shared" si="124"/>
        <v>0.10913854833616213</v>
      </c>
      <c r="BY254" s="4" t="str">
        <f t="shared" si="125"/>
        <v>OK</v>
      </c>
      <c r="DJ254" s="7"/>
      <c r="DK254" s="7"/>
      <c r="DL254" s="7"/>
      <c r="DM254" s="7"/>
      <c r="DN254" s="7"/>
      <c r="DO254" s="83"/>
      <c r="DP254" s="7"/>
      <c r="DQ254" s="7"/>
      <c r="DR254" s="7"/>
      <c r="DS254" s="7"/>
      <c r="EA254" s="56"/>
      <c r="EB254" s="56"/>
      <c r="EC254" s="4"/>
      <c r="ED254" s="44"/>
      <c r="EE254" s="4"/>
      <c r="EF254" s="5"/>
      <c r="EG254" s="44"/>
      <c r="EH254" s="4"/>
      <c r="EI254" s="53"/>
      <c r="EJ254" s="53"/>
      <c r="EL254" s="54"/>
      <c r="EM254" s="55"/>
      <c r="EN254" s="56"/>
      <c r="EO254" s="44"/>
      <c r="EP254" s="4"/>
      <c r="EQ254" s="56"/>
      <c r="ER254" s="56"/>
      <c r="ET254" s="4"/>
      <c r="EU254" s="56"/>
      <c r="EW254" s="4"/>
      <c r="EY254" s="4"/>
    </row>
    <row r="255" spans="27:155">
      <c r="AA255" s="29" t="s">
        <v>197</v>
      </c>
      <c r="AB255" s="29" t="s">
        <v>288</v>
      </c>
      <c r="AC255" s="29" t="s">
        <v>320</v>
      </c>
      <c r="AD255" s="30">
        <v>0</v>
      </c>
      <c r="AE255" s="24">
        <v>682</v>
      </c>
      <c r="AF255" s="24">
        <v>350</v>
      </c>
      <c r="AG255" s="24">
        <v>12</v>
      </c>
      <c r="AH255" s="24">
        <v>16</v>
      </c>
      <c r="AI255" s="24">
        <v>650</v>
      </c>
      <c r="AJ255" s="7">
        <f t="shared" si="97"/>
        <v>712</v>
      </c>
      <c r="AK255" s="7">
        <f t="shared" si="98"/>
        <v>350</v>
      </c>
      <c r="AL255" s="7">
        <f t="shared" si="99"/>
        <v>22</v>
      </c>
      <c r="AM255" s="7">
        <f t="shared" si="100"/>
        <v>6</v>
      </c>
      <c r="AN255" s="7">
        <f t="shared" si="101"/>
        <v>24</v>
      </c>
      <c r="AO255" s="83" t="str" cm="1">
        <f t="array" ref="AO255">_xll.Dce_Name_SectI(AE255,AE255,AF255,AG255,AH255,"x","-",$V$14)</f>
        <v>682x350x12x16</v>
      </c>
      <c r="AP255" s="7" t="str">
        <f t="shared" si="102"/>
        <v>712x350x22-6M24</v>
      </c>
      <c r="AQ255" s="7"/>
      <c r="AR255" s="7"/>
      <c r="AS255" s="7"/>
      <c r="AT255" s="29" t="s">
        <v>314</v>
      </c>
      <c r="AU255" s="60">
        <v>33.042694861199408</v>
      </c>
      <c r="AV255" s="60">
        <v>39.470396963156233</v>
      </c>
      <c r="AW255" s="25">
        <v>5.6679201413997763E-3</v>
      </c>
      <c r="AX255" s="25">
        <v>0</v>
      </c>
      <c r="AY255" s="25">
        <v>0</v>
      </c>
      <c r="AZ255" s="25">
        <v>0</v>
      </c>
      <c r="BA255" s="56">
        <f t="shared" si="103"/>
        <v>5.5071158101999016</v>
      </c>
      <c r="BB255" s="56">
        <f t="shared" si="104"/>
        <v>24.093631669624571</v>
      </c>
      <c r="BC255" s="4">
        <f>HLOOKUP(AN255,Data!$BW$28:$CF$31,4,FALSE)</f>
        <v>353</v>
      </c>
      <c r="BD255" s="44">
        <f t="shared" si="105"/>
        <v>6.8253914078256581E-2</v>
      </c>
      <c r="BE255" s="4" t="str">
        <f t="shared" si="106"/>
        <v>OK</v>
      </c>
      <c r="BF255" s="5">
        <f t="shared" si="107"/>
        <v>3613.4</v>
      </c>
      <c r="BG255" s="44">
        <f t="shared" si="108"/>
        <v>0</v>
      </c>
      <c r="BH255" s="4" t="str">
        <f t="shared" si="109"/>
        <v>OK</v>
      </c>
      <c r="BI255" s="53" t="str">
        <f t="shared" si="110"/>
        <v>Y</v>
      </c>
      <c r="BJ255" s="53">
        <f t="shared" si="111"/>
        <v>215</v>
      </c>
      <c r="BK255" s="38">
        <f t="shared" si="112"/>
        <v>169</v>
      </c>
      <c r="BL255" s="54">
        <f>noisuy1chieu(BK255/BJ255,Data!$BW$39:$CG$39,Data!$BW$40:$CG$40)</f>
        <v>9.5744185149669647E-2</v>
      </c>
      <c r="BM255" s="55">
        <f t="shared" si="113"/>
        <v>0</v>
      </c>
      <c r="BN255" s="56">
        <f t="shared" si="114"/>
        <v>0</v>
      </c>
      <c r="BO255" s="44">
        <f t="shared" si="115"/>
        <v>0</v>
      </c>
      <c r="BP255" s="4" t="str">
        <f t="shared" si="116"/>
        <v>OK</v>
      </c>
      <c r="BQ255" s="56">
        <f t="shared" si="117"/>
        <v>304.99199999999996</v>
      </c>
      <c r="BR255" s="56">
        <f t="shared" si="118"/>
        <v>39.470397370110824</v>
      </c>
      <c r="BS255" s="23">
        <f t="shared" si="119"/>
        <v>0.12941453339796069</v>
      </c>
      <c r="BT255" s="4" t="str">
        <f t="shared" si="120"/>
        <v>OK</v>
      </c>
      <c r="BU255" s="56">
        <f t="shared" si="121"/>
        <v>16.521347430599704</v>
      </c>
      <c r="BV255" s="54">
        <f t="shared" si="122"/>
        <v>3.3212209980942139E-2</v>
      </c>
      <c r="BW255" s="4" t="str">
        <f t="shared" si="123"/>
        <v>OK</v>
      </c>
      <c r="BX255" s="54">
        <f t="shared" si="124"/>
        <v>4.0788687758464399E-2</v>
      </c>
      <c r="BY255" s="4" t="str">
        <f t="shared" si="125"/>
        <v>OK</v>
      </c>
      <c r="DJ255" s="7"/>
      <c r="DK255" s="7"/>
      <c r="DL255" s="7"/>
      <c r="DM255" s="7"/>
      <c r="DN255" s="7"/>
      <c r="DO255" s="83"/>
      <c r="DP255" s="7"/>
      <c r="DQ255" s="7"/>
      <c r="DR255" s="7"/>
      <c r="DS255" s="7"/>
      <c r="EA255" s="56"/>
      <c r="EB255" s="56"/>
      <c r="EC255" s="4"/>
      <c r="ED255" s="44"/>
      <c r="EE255" s="4"/>
      <c r="EF255" s="5"/>
      <c r="EG255" s="44"/>
      <c r="EH255" s="4"/>
      <c r="EI255" s="53"/>
      <c r="EJ255" s="53"/>
      <c r="EL255" s="54"/>
      <c r="EM255" s="55"/>
      <c r="EN255" s="56"/>
      <c r="EO255" s="44"/>
      <c r="EP255" s="4"/>
      <c r="EQ255" s="56"/>
      <c r="ER255" s="56"/>
      <c r="ET255" s="4"/>
      <c r="EU255" s="56"/>
      <c r="EW255" s="4"/>
      <c r="EY255" s="4"/>
    </row>
    <row r="256" spans="27:155">
      <c r="AA256" s="29" t="s">
        <v>197</v>
      </c>
      <c r="AB256" s="29" t="s">
        <v>288</v>
      </c>
      <c r="AC256" s="29" t="s">
        <v>320</v>
      </c>
      <c r="AD256" s="30">
        <v>0</v>
      </c>
      <c r="AE256" s="24">
        <v>682</v>
      </c>
      <c r="AF256" s="24">
        <v>350</v>
      </c>
      <c r="AG256" s="24">
        <v>12</v>
      </c>
      <c r="AH256" s="24">
        <v>16</v>
      </c>
      <c r="AI256" s="24">
        <v>650</v>
      </c>
      <c r="AJ256" s="7">
        <f t="shared" si="97"/>
        <v>712</v>
      </c>
      <c r="AK256" s="7">
        <f t="shared" si="98"/>
        <v>350</v>
      </c>
      <c r="AL256" s="7">
        <f t="shared" si="99"/>
        <v>22</v>
      </c>
      <c r="AM256" s="7">
        <f t="shared" si="100"/>
        <v>6</v>
      </c>
      <c r="AN256" s="7">
        <f t="shared" si="101"/>
        <v>24</v>
      </c>
      <c r="AO256" s="83" t="str" cm="1">
        <f t="array" ref="AO256">_xll.Dce_Name_SectI(AE256,AE256,AF256,AG256,AH256,"x","-",$V$14)</f>
        <v>682x350x12x16</v>
      </c>
      <c r="AP256" s="7" t="str">
        <f t="shared" si="102"/>
        <v>712x350x22-6M24</v>
      </c>
      <c r="AQ256" s="7"/>
      <c r="AR256" s="7"/>
      <c r="AS256" s="7"/>
      <c r="AT256" s="29" t="s">
        <v>315</v>
      </c>
      <c r="AU256" s="60">
        <v>-56.057671732573837</v>
      </c>
      <c r="AV256" s="60">
        <v>35.952332702269061</v>
      </c>
      <c r="AW256" s="25">
        <v>1.2209427341516477E-3</v>
      </c>
      <c r="AX256" s="25">
        <v>0</v>
      </c>
      <c r="AY256" s="25">
        <v>0</v>
      </c>
      <c r="AZ256" s="25">
        <v>0</v>
      </c>
      <c r="BA256" s="56">
        <f t="shared" si="103"/>
        <v>0</v>
      </c>
      <c r="BB256" s="56">
        <f t="shared" si="104"/>
        <v>0</v>
      </c>
      <c r="BC256" s="4">
        <f>HLOOKUP(AN256,Data!$BW$28:$CF$31,4,FALSE)</f>
        <v>353</v>
      </c>
      <c r="BD256" s="44">
        <f t="shared" si="105"/>
        <v>0</v>
      </c>
      <c r="BE256" s="4" t="str">
        <f t="shared" si="106"/>
        <v>OK</v>
      </c>
      <c r="BF256" s="5">
        <f t="shared" si="107"/>
        <v>3613.4</v>
      </c>
      <c r="BG256" s="44">
        <f t="shared" si="108"/>
        <v>1.5513829560130026E-2</v>
      </c>
      <c r="BH256" s="4" t="str">
        <f t="shared" si="109"/>
        <v>OK</v>
      </c>
      <c r="BI256" s="53" t="str">
        <f t="shared" si="110"/>
        <v>Y</v>
      </c>
      <c r="BJ256" s="53">
        <f t="shared" si="111"/>
        <v>215</v>
      </c>
      <c r="BK256" s="38">
        <f t="shared" si="112"/>
        <v>169</v>
      </c>
      <c r="BL256" s="54">
        <f>noisuy1chieu(BK256/BJ256,Data!$BW$39:$CG$39,Data!$BW$40:$CG$40)</f>
        <v>9.5744185149669647E-2</v>
      </c>
      <c r="BM256" s="55">
        <f t="shared" si="113"/>
        <v>9.9558041648585864E-4</v>
      </c>
      <c r="BN256" s="56">
        <f t="shared" si="114"/>
        <v>3.9839141377571052</v>
      </c>
      <c r="BO256" s="44">
        <f t="shared" si="115"/>
        <v>0.18108700626168661</v>
      </c>
      <c r="BP256" s="4" t="str">
        <f t="shared" si="116"/>
        <v>OK</v>
      </c>
      <c r="BQ256" s="56">
        <f t="shared" si="117"/>
        <v>304.99199999999996</v>
      </c>
      <c r="BR256" s="56">
        <f t="shared" si="118"/>
        <v>35.952332723000694</v>
      </c>
      <c r="BS256" s="23">
        <f t="shared" si="119"/>
        <v>0.1178795926548916</v>
      </c>
      <c r="BT256" s="4" t="str">
        <f t="shared" si="120"/>
        <v>OK</v>
      </c>
      <c r="BU256" s="56">
        <f t="shared" si="121"/>
        <v>28.028835866286919</v>
      </c>
      <c r="BV256" s="54">
        <f t="shared" si="122"/>
        <v>5.6345257929043678E-2</v>
      </c>
      <c r="BW256" s="4" t="str">
        <f t="shared" si="123"/>
        <v>OK</v>
      </c>
      <c r="BX256" s="54">
        <f t="shared" si="124"/>
        <v>3.7153121613550652E-2</v>
      </c>
      <c r="BY256" s="4" t="str">
        <f t="shared" si="125"/>
        <v>OK</v>
      </c>
      <c r="DJ256" s="7"/>
      <c r="DK256" s="7"/>
      <c r="DL256" s="7"/>
      <c r="DM256" s="7"/>
      <c r="DN256" s="7"/>
      <c r="DO256" s="83"/>
      <c r="DP256" s="7"/>
      <c r="DQ256" s="7"/>
      <c r="DR256" s="7"/>
      <c r="DS256" s="7"/>
      <c r="EA256" s="56"/>
      <c r="EB256" s="56"/>
      <c r="EC256" s="4"/>
      <c r="ED256" s="44"/>
      <c r="EE256" s="4"/>
      <c r="EF256" s="5"/>
      <c r="EG256" s="44"/>
      <c r="EH256" s="4"/>
      <c r="EI256" s="53"/>
      <c r="EJ256" s="53"/>
      <c r="EL256" s="54"/>
      <c r="EM256" s="55"/>
      <c r="EN256" s="56"/>
      <c r="EO256" s="44"/>
      <c r="EP256" s="4"/>
      <c r="EQ256" s="56"/>
      <c r="ER256" s="56"/>
      <c r="ET256" s="4"/>
      <c r="EU256" s="56"/>
      <c r="EW256" s="4"/>
      <c r="EY256" s="4"/>
    </row>
    <row r="257" spans="27:155">
      <c r="AA257" s="29" t="s">
        <v>197</v>
      </c>
      <c r="AB257" s="29" t="s">
        <v>328</v>
      </c>
      <c r="AC257" s="29" t="s">
        <v>320</v>
      </c>
      <c r="AD257" s="30">
        <v>0</v>
      </c>
      <c r="AE257" s="24">
        <v>682</v>
      </c>
      <c r="AF257" s="24">
        <v>350</v>
      </c>
      <c r="AG257" s="24">
        <v>12</v>
      </c>
      <c r="AH257" s="24">
        <v>16</v>
      </c>
      <c r="AI257" s="24">
        <v>650</v>
      </c>
      <c r="AJ257" s="7">
        <f t="shared" si="97"/>
        <v>712</v>
      </c>
      <c r="AK257" s="7">
        <f t="shared" si="98"/>
        <v>350</v>
      </c>
      <c r="AL257" s="7">
        <f t="shared" si="99"/>
        <v>22</v>
      </c>
      <c r="AM257" s="7">
        <f t="shared" si="100"/>
        <v>6</v>
      </c>
      <c r="AN257" s="7">
        <f t="shared" si="101"/>
        <v>24</v>
      </c>
      <c r="AO257" s="83" t="str" cm="1">
        <f t="array" ref="AO257">_xll.Dce_Name_SectI(AE257,AE257,AF257,AG257,AH257,"x","-",$V$14)</f>
        <v>682x350x12x16</v>
      </c>
      <c r="AP257" s="7" t="str">
        <f t="shared" si="102"/>
        <v>712x350x22-6M24</v>
      </c>
      <c r="AQ257" s="7"/>
      <c r="AR257" s="7"/>
      <c r="AS257" s="7"/>
      <c r="AT257" s="29" t="s">
        <v>290</v>
      </c>
      <c r="AU257" s="60">
        <v>-157.40603449754536</v>
      </c>
      <c r="AV257" s="60">
        <v>34.85568774503588</v>
      </c>
      <c r="AW257" s="25">
        <v>1.5770010370094782E-2</v>
      </c>
      <c r="AX257" s="25">
        <v>0</v>
      </c>
      <c r="AY257" s="25">
        <v>0</v>
      </c>
      <c r="AZ257" s="25">
        <v>0</v>
      </c>
      <c r="BA257" s="56">
        <f t="shared" si="103"/>
        <v>0</v>
      </c>
      <c r="BB257" s="56">
        <f t="shared" si="104"/>
        <v>0</v>
      </c>
      <c r="BC257" s="4">
        <f>HLOOKUP(AN257,Data!$BW$28:$CF$31,4,FALSE)</f>
        <v>353</v>
      </c>
      <c r="BD257" s="44">
        <f t="shared" si="105"/>
        <v>0</v>
      </c>
      <c r="BE257" s="4" t="str">
        <f t="shared" si="106"/>
        <v>OK</v>
      </c>
      <c r="BF257" s="5">
        <f t="shared" si="107"/>
        <v>3613.4</v>
      </c>
      <c r="BG257" s="44">
        <f t="shared" si="108"/>
        <v>4.3561751950391699E-2</v>
      </c>
      <c r="BH257" s="4" t="str">
        <f t="shared" si="109"/>
        <v>OK</v>
      </c>
      <c r="BI257" s="53" t="str">
        <f t="shared" si="110"/>
        <v>Y</v>
      </c>
      <c r="BJ257" s="53">
        <f t="shared" si="111"/>
        <v>215</v>
      </c>
      <c r="BK257" s="38">
        <f t="shared" si="112"/>
        <v>169</v>
      </c>
      <c r="BL257" s="54">
        <f>noisuy1chieu(BK257/BJ257,Data!$BW$39:$CG$39,Data!$BW$40:$CG$40)</f>
        <v>9.5744185149669647E-2</v>
      </c>
      <c r="BM257" s="55">
        <f t="shared" si="113"/>
        <v>2.7955204085187294E-3</v>
      </c>
      <c r="BN257" s="56">
        <f t="shared" si="114"/>
        <v>6.6757971345886968</v>
      </c>
      <c r="BO257" s="44">
        <f t="shared" si="115"/>
        <v>0.30344532429948623</v>
      </c>
      <c r="BP257" s="4" t="str">
        <f t="shared" si="116"/>
        <v>OK</v>
      </c>
      <c r="BQ257" s="56">
        <f t="shared" si="117"/>
        <v>304.99199999999996</v>
      </c>
      <c r="BR257" s="56">
        <f t="shared" si="118"/>
        <v>34.855691312505499</v>
      </c>
      <c r="BS257" s="23">
        <f t="shared" si="119"/>
        <v>0.11428395273484387</v>
      </c>
      <c r="BT257" s="4" t="str">
        <f t="shared" si="120"/>
        <v>OK</v>
      </c>
      <c r="BU257" s="56">
        <f t="shared" si="121"/>
        <v>78.703017248772682</v>
      </c>
      <c r="BV257" s="54">
        <f t="shared" si="122"/>
        <v>0.15821355648986968</v>
      </c>
      <c r="BW257" s="4" t="str">
        <f t="shared" si="123"/>
        <v>OK</v>
      </c>
      <c r="BX257" s="54">
        <f t="shared" si="124"/>
        <v>3.6019852960178469E-2</v>
      </c>
      <c r="BY257" s="4" t="str">
        <f t="shared" si="125"/>
        <v>OK</v>
      </c>
      <c r="DJ257" s="7"/>
      <c r="DK257" s="7"/>
      <c r="DL257" s="7"/>
      <c r="DM257" s="7"/>
      <c r="DN257" s="7"/>
      <c r="DO257" s="83"/>
      <c r="DP257" s="7"/>
      <c r="DQ257" s="7"/>
      <c r="DR257" s="7"/>
      <c r="DS257" s="7"/>
      <c r="EA257" s="56"/>
      <c r="EB257" s="56"/>
      <c r="EC257" s="4"/>
      <c r="ED257" s="44"/>
      <c r="EE257" s="4"/>
      <c r="EF257" s="5"/>
      <c r="EG257" s="44"/>
      <c r="EH257" s="4"/>
      <c r="EI257" s="53"/>
      <c r="EJ257" s="53"/>
      <c r="EL257" s="54"/>
      <c r="EM257" s="55"/>
      <c r="EN257" s="56"/>
      <c r="EO257" s="44"/>
      <c r="EP257" s="4"/>
      <c r="EQ257" s="56"/>
      <c r="ER257" s="56"/>
      <c r="ET257" s="4"/>
      <c r="EU257" s="56"/>
      <c r="EW257" s="4"/>
      <c r="EY257" s="4"/>
    </row>
    <row r="258" spans="27:155">
      <c r="AA258" s="29" t="s">
        <v>197</v>
      </c>
      <c r="AB258" s="29" t="s">
        <v>328</v>
      </c>
      <c r="AC258" s="29" t="s">
        <v>320</v>
      </c>
      <c r="AD258" s="30">
        <v>0</v>
      </c>
      <c r="AE258" s="24">
        <v>682</v>
      </c>
      <c r="AF258" s="24">
        <v>350</v>
      </c>
      <c r="AG258" s="24">
        <v>12</v>
      </c>
      <c r="AH258" s="24">
        <v>16</v>
      </c>
      <c r="AI258" s="24">
        <v>650</v>
      </c>
      <c r="AJ258" s="7">
        <f t="shared" si="97"/>
        <v>712</v>
      </c>
      <c r="AK258" s="7">
        <f t="shared" si="98"/>
        <v>350</v>
      </c>
      <c r="AL258" s="7">
        <f t="shared" si="99"/>
        <v>22</v>
      </c>
      <c r="AM258" s="7">
        <f t="shared" si="100"/>
        <v>6</v>
      </c>
      <c r="AN258" s="7">
        <f t="shared" si="101"/>
        <v>24</v>
      </c>
      <c r="AO258" s="83" t="str" cm="1">
        <f t="array" ref="AO258">_xll.Dce_Name_SectI(AE258,AE258,AF258,AG258,AH258,"x","-",$V$14)</f>
        <v>682x350x12x16</v>
      </c>
      <c r="AP258" s="7" t="str">
        <f t="shared" si="102"/>
        <v>712x350x22-6M24</v>
      </c>
      <c r="AQ258" s="7"/>
      <c r="AR258" s="7"/>
      <c r="AS258" s="7"/>
      <c r="AT258" s="29" t="s">
        <v>291</v>
      </c>
      <c r="AU258" s="60">
        <v>-237.88065890345428</v>
      </c>
      <c r="AV258" s="60">
        <v>66.719646883093716</v>
      </c>
      <c r="AW258" s="25">
        <v>3.1868695844175648E-2</v>
      </c>
      <c r="AX258" s="25">
        <v>0</v>
      </c>
      <c r="AY258" s="25">
        <v>0</v>
      </c>
      <c r="AZ258" s="25">
        <v>0</v>
      </c>
      <c r="BA258" s="56">
        <f t="shared" si="103"/>
        <v>0</v>
      </c>
      <c r="BB258" s="56">
        <f t="shared" si="104"/>
        <v>0</v>
      </c>
      <c r="BC258" s="4">
        <f>HLOOKUP(AN258,Data!$BW$28:$CF$31,4,FALSE)</f>
        <v>353</v>
      </c>
      <c r="BD258" s="44">
        <f t="shared" si="105"/>
        <v>0</v>
      </c>
      <c r="BE258" s="4" t="str">
        <f t="shared" si="106"/>
        <v>OK</v>
      </c>
      <c r="BF258" s="5">
        <f t="shared" si="107"/>
        <v>3613.4</v>
      </c>
      <c r="BG258" s="44">
        <f t="shared" si="108"/>
        <v>6.5832916063390229E-2</v>
      </c>
      <c r="BH258" s="4" t="str">
        <f t="shared" si="109"/>
        <v>OK</v>
      </c>
      <c r="BI258" s="53" t="str">
        <f t="shared" si="110"/>
        <v>Y</v>
      </c>
      <c r="BJ258" s="53">
        <f t="shared" si="111"/>
        <v>215</v>
      </c>
      <c r="BK258" s="38">
        <f t="shared" si="112"/>
        <v>169</v>
      </c>
      <c r="BL258" s="54">
        <f>noisuy1chieu(BK258/BJ258,Data!$BW$39:$CG$39,Data!$BW$40:$CG$40)</f>
        <v>9.5744185149669647E-2</v>
      </c>
      <c r="BM258" s="55">
        <f t="shared" si="113"/>
        <v>4.2247442347380856E-3</v>
      </c>
      <c r="BN258" s="56">
        <f t="shared" si="114"/>
        <v>8.2067651999158109</v>
      </c>
      <c r="BO258" s="44">
        <f t="shared" si="115"/>
        <v>0.37303478181435507</v>
      </c>
      <c r="BP258" s="4" t="str">
        <f t="shared" si="116"/>
        <v>OK</v>
      </c>
      <c r="BQ258" s="56">
        <f t="shared" si="117"/>
        <v>304.99199999999996</v>
      </c>
      <c r="BR258" s="56">
        <f t="shared" si="118"/>
        <v>66.71965449414806</v>
      </c>
      <c r="BS258" s="23">
        <f t="shared" si="119"/>
        <v>0.21875870348779006</v>
      </c>
      <c r="BT258" s="4" t="str">
        <f t="shared" si="120"/>
        <v>OK</v>
      </c>
      <c r="BU258" s="56">
        <f t="shared" si="121"/>
        <v>118.94032945172714</v>
      </c>
      <c r="BV258" s="54">
        <f t="shared" si="122"/>
        <v>0.23910103056345017</v>
      </c>
      <c r="BW258" s="4" t="str">
        <f t="shared" si="123"/>
        <v>OK</v>
      </c>
      <c r="BX258" s="54">
        <f t="shared" si="124"/>
        <v>6.8948055652848117E-2</v>
      </c>
      <c r="BY258" s="4" t="str">
        <f t="shared" si="125"/>
        <v>OK</v>
      </c>
      <c r="DJ258" s="7"/>
      <c r="DK258" s="7"/>
      <c r="DL258" s="7"/>
      <c r="DM258" s="7"/>
      <c r="DN258" s="7"/>
      <c r="DO258" s="83"/>
      <c r="DP258" s="7"/>
      <c r="DQ258" s="7"/>
      <c r="DR258" s="7"/>
      <c r="DS258" s="7"/>
      <c r="EA258" s="56"/>
      <c r="EB258" s="56"/>
      <c r="EC258" s="4"/>
      <c r="ED258" s="44"/>
      <c r="EE258" s="4"/>
      <c r="EF258" s="5"/>
      <c r="EG258" s="44"/>
      <c r="EH258" s="4"/>
      <c r="EI258" s="53"/>
      <c r="EJ258" s="53"/>
      <c r="EL258" s="54"/>
      <c r="EM258" s="55"/>
      <c r="EN258" s="56"/>
      <c r="EO258" s="44"/>
      <c r="EP258" s="4"/>
      <c r="EQ258" s="56"/>
      <c r="ER258" s="56"/>
      <c r="ET258" s="4"/>
      <c r="EU258" s="56"/>
      <c r="EW258" s="4"/>
      <c r="EY258" s="4"/>
    </row>
    <row r="259" spans="27:155">
      <c r="AA259" s="29" t="s">
        <v>197</v>
      </c>
      <c r="AB259" s="29" t="s">
        <v>328</v>
      </c>
      <c r="AC259" s="29" t="s">
        <v>320</v>
      </c>
      <c r="AD259" s="30">
        <v>0</v>
      </c>
      <c r="AE259" s="24">
        <v>682</v>
      </c>
      <c r="AF259" s="24">
        <v>350</v>
      </c>
      <c r="AG259" s="24">
        <v>12</v>
      </c>
      <c r="AH259" s="24">
        <v>16</v>
      </c>
      <c r="AI259" s="24">
        <v>650</v>
      </c>
      <c r="AJ259" s="7">
        <f t="shared" si="97"/>
        <v>712</v>
      </c>
      <c r="AK259" s="7">
        <f t="shared" si="98"/>
        <v>350</v>
      </c>
      <c r="AL259" s="7">
        <f t="shared" si="99"/>
        <v>22</v>
      </c>
      <c r="AM259" s="7">
        <f t="shared" si="100"/>
        <v>6</v>
      </c>
      <c r="AN259" s="7">
        <f t="shared" si="101"/>
        <v>24</v>
      </c>
      <c r="AO259" s="83" t="str" cm="1">
        <f t="array" ref="AO259">_xll.Dce_Name_SectI(AE259,AE259,AF259,AG259,AH259,"x","-",$V$14)</f>
        <v>682x350x12x16</v>
      </c>
      <c r="AP259" s="7" t="str">
        <f t="shared" si="102"/>
        <v>712x350x22-6M24</v>
      </c>
      <c r="AQ259" s="7"/>
      <c r="AR259" s="7"/>
      <c r="AS259" s="7"/>
      <c r="AT259" s="29" t="s">
        <v>292</v>
      </c>
      <c r="AU259" s="60">
        <v>-110.64763477670874</v>
      </c>
      <c r="AV259" s="60">
        <v>64.20646713065122</v>
      </c>
      <c r="AW259" s="25">
        <v>9.5264399125399635E-2</v>
      </c>
      <c r="AX259" s="25">
        <v>0</v>
      </c>
      <c r="AY259" s="25">
        <v>0</v>
      </c>
      <c r="AZ259" s="25">
        <v>0</v>
      </c>
      <c r="BA259" s="56">
        <f t="shared" si="103"/>
        <v>0</v>
      </c>
      <c r="BB259" s="56">
        <f t="shared" si="104"/>
        <v>0</v>
      </c>
      <c r="BC259" s="4">
        <f>HLOOKUP(AN259,Data!$BW$28:$CF$31,4,FALSE)</f>
        <v>353</v>
      </c>
      <c r="BD259" s="44">
        <f t="shared" si="105"/>
        <v>0</v>
      </c>
      <c r="BE259" s="4" t="str">
        <f t="shared" si="106"/>
        <v>OK</v>
      </c>
      <c r="BF259" s="5">
        <f t="shared" si="107"/>
        <v>3613.4</v>
      </c>
      <c r="BG259" s="44">
        <f t="shared" si="108"/>
        <v>3.0621474172997383E-2</v>
      </c>
      <c r="BH259" s="4" t="str">
        <f t="shared" si="109"/>
        <v>OK</v>
      </c>
      <c r="BI259" s="53" t="str">
        <f t="shared" si="110"/>
        <v>Y</v>
      </c>
      <c r="BJ259" s="53">
        <f t="shared" si="111"/>
        <v>215</v>
      </c>
      <c r="BK259" s="38">
        <f t="shared" si="112"/>
        <v>169</v>
      </c>
      <c r="BL259" s="54">
        <f>noisuy1chieu(BK259/BJ259,Data!$BW$39:$CG$39,Data!$BW$40:$CG$40)</f>
        <v>9.5744185149669647E-2</v>
      </c>
      <c r="BM259" s="55">
        <f t="shared" si="113"/>
        <v>1.9650944270337969E-3</v>
      </c>
      <c r="BN259" s="56">
        <f t="shared" si="114"/>
        <v>5.5971057087598011</v>
      </c>
      <c r="BO259" s="44">
        <f t="shared" si="115"/>
        <v>0.25441389585271823</v>
      </c>
      <c r="BP259" s="4" t="str">
        <f t="shared" si="116"/>
        <v>OK</v>
      </c>
      <c r="BQ259" s="56">
        <f t="shared" si="117"/>
        <v>304.99199999999996</v>
      </c>
      <c r="BR259" s="56">
        <f t="shared" si="118"/>
        <v>64.206537803444419</v>
      </c>
      <c r="BS259" s="23">
        <f t="shared" si="119"/>
        <v>0.21051876050337198</v>
      </c>
      <c r="BT259" s="4" t="str">
        <f t="shared" si="120"/>
        <v>OK</v>
      </c>
      <c r="BU259" s="56">
        <f t="shared" si="121"/>
        <v>55.323817388354371</v>
      </c>
      <c r="BV259" s="54">
        <f t="shared" si="122"/>
        <v>0.11121527755334101</v>
      </c>
      <c r="BW259" s="4" t="str">
        <f t="shared" si="123"/>
        <v>OK</v>
      </c>
      <c r="BX259" s="54">
        <f t="shared" si="124"/>
        <v>6.6351002194366349E-2</v>
      </c>
      <c r="BY259" s="4" t="str">
        <f t="shared" si="125"/>
        <v>OK</v>
      </c>
      <c r="DJ259" s="7"/>
      <c r="DK259" s="7"/>
      <c r="DL259" s="7"/>
      <c r="DM259" s="7"/>
      <c r="DN259" s="7"/>
      <c r="DO259" s="83"/>
      <c r="DP259" s="7"/>
      <c r="DQ259" s="7"/>
      <c r="DR259" s="7"/>
      <c r="DS259" s="7"/>
      <c r="EA259" s="56"/>
      <c r="EB259" s="56"/>
      <c r="EC259" s="4"/>
      <c r="ED259" s="44"/>
      <c r="EE259" s="4"/>
      <c r="EF259" s="5"/>
      <c r="EG259" s="44"/>
      <c r="EH259" s="4"/>
      <c r="EI259" s="53"/>
      <c r="EJ259" s="53"/>
      <c r="EL259" s="54"/>
      <c r="EM259" s="55"/>
      <c r="EN259" s="56"/>
      <c r="EO259" s="44"/>
      <c r="EP259" s="4"/>
      <c r="EQ259" s="56"/>
      <c r="ER259" s="56"/>
      <c r="ET259" s="4"/>
      <c r="EU259" s="56"/>
      <c r="EW259" s="4"/>
      <c r="EY259" s="4"/>
    </row>
    <row r="260" spans="27:155">
      <c r="AA260" s="29" t="s">
        <v>197</v>
      </c>
      <c r="AB260" s="29" t="s">
        <v>328</v>
      </c>
      <c r="AC260" s="29" t="s">
        <v>320</v>
      </c>
      <c r="AD260" s="30">
        <v>0</v>
      </c>
      <c r="AE260" s="24">
        <v>682</v>
      </c>
      <c r="AF260" s="24">
        <v>350</v>
      </c>
      <c r="AG260" s="24">
        <v>12</v>
      </c>
      <c r="AH260" s="24">
        <v>16</v>
      </c>
      <c r="AI260" s="24">
        <v>650</v>
      </c>
      <c r="AJ260" s="7">
        <f t="shared" si="97"/>
        <v>712</v>
      </c>
      <c r="AK260" s="7">
        <f t="shared" si="98"/>
        <v>350</v>
      </c>
      <c r="AL260" s="7">
        <f t="shared" si="99"/>
        <v>22</v>
      </c>
      <c r="AM260" s="7">
        <f t="shared" si="100"/>
        <v>6</v>
      </c>
      <c r="AN260" s="7">
        <f t="shared" si="101"/>
        <v>24</v>
      </c>
      <c r="AO260" s="83" t="str" cm="1">
        <f t="array" ref="AO260">_xll.Dce_Name_SectI(AE260,AE260,AF260,AG260,AH260,"x","-",$V$14)</f>
        <v>682x350x12x16</v>
      </c>
      <c r="AP260" s="7" t="str">
        <f t="shared" si="102"/>
        <v>712x350x22-6M24</v>
      </c>
      <c r="AQ260" s="7"/>
      <c r="AR260" s="7"/>
      <c r="AS260" s="7"/>
      <c r="AT260" s="29" t="s">
        <v>293</v>
      </c>
      <c r="AU260" s="60">
        <v>-155.3320003660105</v>
      </c>
      <c r="AV260" s="60">
        <v>62.446278662670977</v>
      </c>
      <c r="AW260" s="25">
        <v>6.2554026195836165E-2</v>
      </c>
      <c r="AX260" s="25">
        <v>0</v>
      </c>
      <c r="AY260" s="25">
        <v>0</v>
      </c>
      <c r="AZ260" s="25">
        <v>0</v>
      </c>
      <c r="BA260" s="56">
        <f t="shared" si="103"/>
        <v>0</v>
      </c>
      <c r="BB260" s="56">
        <f t="shared" si="104"/>
        <v>0</v>
      </c>
      <c r="BC260" s="4">
        <f>HLOOKUP(AN260,Data!$BW$28:$CF$31,4,FALSE)</f>
        <v>353</v>
      </c>
      <c r="BD260" s="44">
        <f t="shared" si="105"/>
        <v>0</v>
      </c>
      <c r="BE260" s="4" t="str">
        <f t="shared" si="106"/>
        <v>OK</v>
      </c>
      <c r="BF260" s="5">
        <f t="shared" si="107"/>
        <v>3613.4</v>
      </c>
      <c r="BG260" s="44">
        <f t="shared" si="108"/>
        <v>4.2987767854655037E-2</v>
      </c>
      <c r="BH260" s="4" t="str">
        <f t="shared" si="109"/>
        <v>OK</v>
      </c>
      <c r="BI260" s="53" t="str">
        <f t="shared" si="110"/>
        <v>Y</v>
      </c>
      <c r="BJ260" s="53">
        <f t="shared" si="111"/>
        <v>215</v>
      </c>
      <c r="BK260" s="38">
        <f t="shared" si="112"/>
        <v>169</v>
      </c>
      <c r="BL260" s="54">
        <f>noisuy1chieu(BK260/BJ260,Data!$BW$39:$CG$39,Data!$BW$40:$CG$40)</f>
        <v>9.5744185149669647E-2</v>
      </c>
      <c r="BM260" s="55">
        <f t="shared" si="113"/>
        <v>2.7586857041747826E-3</v>
      </c>
      <c r="BN260" s="56">
        <f t="shared" si="114"/>
        <v>6.6316700353575238</v>
      </c>
      <c r="BO260" s="44">
        <f t="shared" si="115"/>
        <v>0.30143954706170561</v>
      </c>
      <c r="BP260" s="4" t="str">
        <f t="shared" si="116"/>
        <v>OK</v>
      </c>
      <c r="BQ260" s="56">
        <f t="shared" si="117"/>
        <v>304.99199999999996</v>
      </c>
      <c r="BR260" s="56">
        <f t="shared" si="118"/>
        <v>62.446309993642934</v>
      </c>
      <c r="BS260" s="23">
        <f t="shared" si="119"/>
        <v>0.2047473704019874</v>
      </c>
      <c r="BT260" s="4" t="str">
        <f t="shared" si="120"/>
        <v>OK</v>
      </c>
      <c r="BU260" s="56">
        <f t="shared" si="121"/>
        <v>77.666000183005252</v>
      </c>
      <c r="BV260" s="54">
        <f t="shared" si="122"/>
        <v>0.15612888218066062</v>
      </c>
      <c r="BW260" s="4" t="str">
        <f t="shared" si="123"/>
        <v>OK</v>
      </c>
      <c r="BX260" s="54">
        <f t="shared" si="124"/>
        <v>6.4531983707054957E-2</v>
      </c>
      <c r="BY260" s="4" t="str">
        <f t="shared" si="125"/>
        <v>OK</v>
      </c>
      <c r="DJ260" s="7"/>
      <c r="DK260" s="7"/>
      <c r="DL260" s="7"/>
      <c r="DM260" s="7"/>
      <c r="DN260" s="7"/>
      <c r="DO260" s="83"/>
      <c r="DP260" s="7"/>
      <c r="DQ260" s="7"/>
      <c r="DR260" s="7"/>
      <c r="DS260" s="7"/>
      <c r="EA260" s="56"/>
      <c r="EB260" s="56"/>
      <c r="EC260" s="4"/>
      <c r="ED260" s="44"/>
      <c r="EE260" s="4"/>
      <c r="EF260" s="5"/>
      <c r="EG260" s="44"/>
      <c r="EH260" s="4"/>
      <c r="EI260" s="53"/>
      <c r="EJ260" s="53"/>
      <c r="EL260" s="54"/>
      <c r="EM260" s="55"/>
      <c r="EN260" s="56"/>
      <c r="EO260" s="44"/>
      <c r="EP260" s="4"/>
      <c r="EQ260" s="56"/>
      <c r="ER260" s="56"/>
      <c r="ET260" s="4"/>
      <c r="EU260" s="56"/>
      <c r="EW260" s="4"/>
      <c r="EY260" s="4"/>
    </row>
    <row r="261" spans="27:155">
      <c r="AA261" s="29" t="s">
        <v>197</v>
      </c>
      <c r="AB261" s="29" t="s">
        <v>328</v>
      </c>
      <c r="AC261" s="29" t="s">
        <v>320</v>
      </c>
      <c r="AD261" s="30">
        <v>0</v>
      </c>
      <c r="AE261" s="24">
        <v>682</v>
      </c>
      <c r="AF261" s="24">
        <v>350</v>
      </c>
      <c r="AG261" s="24">
        <v>12</v>
      </c>
      <c r="AH261" s="24">
        <v>16</v>
      </c>
      <c r="AI261" s="24">
        <v>650</v>
      </c>
      <c r="AJ261" s="7">
        <f t="shared" si="97"/>
        <v>712</v>
      </c>
      <c r="AK261" s="7">
        <f t="shared" si="98"/>
        <v>350</v>
      </c>
      <c r="AL261" s="7">
        <f t="shared" si="99"/>
        <v>22</v>
      </c>
      <c r="AM261" s="7">
        <f t="shared" si="100"/>
        <v>6</v>
      </c>
      <c r="AN261" s="7">
        <f t="shared" si="101"/>
        <v>24</v>
      </c>
      <c r="AO261" s="83" t="str" cm="1">
        <f t="array" ref="AO261">_xll.Dce_Name_SectI(AE261,AE261,AF261,AG261,AH261,"x","-",$V$14)</f>
        <v>682x350x12x16</v>
      </c>
      <c r="AP261" s="7" t="str">
        <f t="shared" si="102"/>
        <v>712x350x22-6M24</v>
      </c>
      <c r="AQ261" s="7"/>
      <c r="AR261" s="7"/>
      <c r="AS261" s="7"/>
      <c r="AT261" s="29" t="s">
        <v>294</v>
      </c>
      <c r="AU261" s="60">
        <v>-201.93056453693637</v>
      </c>
      <c r="AV261" s="60">
        <v>68.883406134715699</v>
      </c>
      <c r="AW261" s="25">
        <v>8.4300716810569498E-2</v>
      </c>
      <c r="AX261" s="25">
        <v>0</v>
      </c>
      <c r="AY261" s="25">
        <v>0</v>
      </c>
      <c r="AZ261" s="25">
        <v>0</v>
      </c>
      <c r="BA261" s="56">
        <f t="shared" si="103"/>
        <v>0</v>
      </c>
      <c r="BB261" s="56">
        <f t="shared" si="104"/>
        <v>0</v>
      </c>
      <c r="BC261" s="4">
        <f>HLOOKUP(AN261,Data!$BW$28:$CF$31,4,FALSE)</f>
        <v>353</v>
      </c>
      <c r="BD261" s="44">
        <f t="shared" si="105"/>
        <v>0</v>
      </c>
      <c r="BE261" s="4" t="str">
        <f t="shared" si="106"/>
        <v>OK</v>
      </c>
      <c r="BF261" s="5">
        <f t="shared" si="107"/>
        <v>3613.4</v>
      </c>
      <c r="BG261" s="44">
        <f t="shared" si="108"/>
        <v>5.5883811517389817E-2</v>
      </c>
      <c r="BH261" s="4" t="str">
        <f t="shared" si="109"/>
        <v>OK</v>
      </c>
      <c r="BI261" s="53" t="str">
        <f t="shared" si="110"/>
        <v>Y</v>
      </c>
      <c r="BJ261" s="53">
        <f t="shared" si="111"/>
        <v>215</v>
      </c>
      <c r="BK261" s="38">
        <f t="shared" si="112"/>
        <v>169</v>
      </c>
      <c r="BL261" s="54">
        <f>noisuy1chieu(BK261/BJ261,Data!$BW$39:$CG$39,Data!$BW$40:$CG$40)</f>
        <v>9.5744185149669647E-2</v>
      </c>
      <c r="BM261" s="55">
        <f t="shared" si="113"/>
        <v>3.5862730172235998E-3</v>
      </c>
      <c r="BN261" s="56">
        <f t="shared" si="114"/>
        <v>7.5612478064484279</v>
      </c>
      <c r="BO261" s="44">
        <f t="shared" si="115"/>
        <v>0.34369308211129218</v>
      </c>
      <c r="BP261" s="4" t="str">
        <f t="shared" si="116"/>
        <v>OK</v>
      </c>
      <c r="BQ261" s="56">
        <f t="shared" si="117"/>
        <v>304.99199999999996</v>
      </c>
      <c r="BR261" s="56">
        <f t="shared" si="118"/>
        <v>68.883457719041971</v>
      </c>
      <c r="BS261" s="23">
        <f t="shared" si="119"/>
        <v>0.2258533263791902</v>
      </c>
      <c r="BT261" s="4" t="str">
        <f t="shared" si="120"/>
        <v>OK</v>
      </c>
      <c r="BU261" s="56">
        <f t="shared" si="121"/>
        <v>100.96528226846819</v>
      </c>
      <c r="BV261" s="54">
        <f t="shared" si="122"/>
        <v>0.20296650558142398</v>
      </c>
      <c r="BW261" s="4" t="str">
        <f t="shared" si="123"/>
        <v>OK</v>
      </c>
      <c r="BX261" s="54">
        <f t="shared" si="124"/>
        <v>7.1184128760584053E-2</v>
      </c>
      <c r="BY261" s="4" t="str">
        <f t="shared" si="125"/>
        <v>OK</v>
      </c>
      <c r="DJ261" s="7"/>
      <c r="DK261" s="7"/>
      <c r="DL261" s="7"/>
      <c r="DM261" s="7"/>
      <c r="DN261" s="7"/>
      <c r="DO261" s="83"/>
      <c r="DP261" s="7"/>
      <c r="DQ261" s="7"/>
      <c r="DR261" s="7"/>
      <c r="DS261" s="7"/>
      <c r="EA261" s="56"/>
      <c r="EB261" s="56"/>
      <c r="EC261" s="4"/>
      <c r="ED261" s="44"/>
      <c r="EE261" s="4"/>
      <c r="EF261" s="5"/>
      <c r="EG261" s="44"/>
      <c r="EH261" s="4"/>
      <c r="EI261" s="53"/>
      <c r="EJ261" s="53"/>
      <c r="EL261" s="54"/>
      <c r="EM261" s="55"/>
      <c r="EN261" s="56"/>
      <c r="EO261" s="44"/>
      <c r="EP261" s="4"/>
      <c r="EQ261" s="56"/>
      <c r="ER261" s="56"/>
      <c r="ET261" s="4"/>
      <c r="EU261" s="56"/>
      <c r="EW261" s="4"/>
      <c r="EY261" s="4"/>
    </row>
    <row r="262" spans="27:155">
      <c r="AA262" s="29" t="s">
        <v>197</v>
      </c>
      <c r="AB262" s="29" t="s">
        <v>328</v>
      </c>
      <c r="AC262" s="29" t="s">
        <v>320</v>
      </c>
      <c r="AD262" s="30">
        <v>0</v>
      </c>
      <c r="AE262" s="24">
        <v>682</v>
      </c>
      <c r="AF262" s="24">
        <v>350</v>
      </c>
      <c r="AG262" s="24">
        <v>12</v>
      </c>
      <c r="AH262" s="24">
        <v>16</v>
      </c>
      <c r="AI262" s="24">
        <v>650</v>
      </c>
      <c r="AJ262" s="7">
        <f t="shared" si="97"/>
        <v>712</v>
      </c>
      <c r="AK262" s="7">
        <f t="shared" si="98"/>
        <v>350</v>
      </c>
      <c r="AL262" s="7">
        <f t="shared" si="99"/>
        <v>22</v>
      </c>
      <c r="AM262" s="7">
        <f t="shared" si="100"/>
        <v>6</v>
      </c>
      <c r="AN262" s="7">
        <f t="shared" si="101"/>
        <v>24</v>
      </c>
      <c r="AO262" s="83" t="str" cm="1">
        <f t="array" ref="AO262">_xll.Dce_Name_SectI(AE262,AE262,AF262,AG262,AH262,"x","-",$V$14)</f>
        <v>682x350x12x16</v>
      </c>
      <c r="AP262" s="7" t="str">
        <f t="shared" si="102"/>
        <v>712x350x22-6M24</v>
      </c>
      <c r="AQ262" s="7"/>
      <c r="AR262" s="7"/>
      <c r="AS262" s="7"/>
      <c r="AT262" s="29" t="s">
        <v>295</v>
      </c>
      <c r="AU262" s="60">
        <v>-246.92675402522426</v>
      </c>
      <c r="AV262" s="60">
        <v>67.123272721671</v>
      </c>
      <c r="AW262" s="25">
        <v>3.0129338846711484E-2</v>
      </c>
      <c r="AX262" s="25">
        <v>0</v>
      </c>
      <c r="AY262" s="25">
        <v>0</v>
      </c>
      <c r="AZ262" s="25">
        <v>0</v>
      </c>
      <c r="BA262" s="56">
        <f t="shared" si="103"/>
        <v>0</v>
      </c>
      <c r="BB262" s="56">
        <f t="shared" si="104"/>
        <v>0</v>
      </c>
      <c r="BC262" s="4">
        <f>HLOOKUP(AN262,Data!$BW$28:$CF$31,4,FALSE)</f>
        <v>353</v>
      </c>
      <c r="BD262" s="44">
        <f t="shared" si="105"/>
        <v>0</v>
      </c>
      <c r="BE262" s="4" t="str">
        <f t="shared" si="106"/>
        <v>OK</v>
      </c>
      <c r="BF262" s="5">
        <f t="shared" si="107"/>
        <v>3613.4</v>
      </c>
      <c r="BG262" s="44">
        <f t="shared" si="108"/>
        <v>6.8336401733886165E-2</v>
      </c>
      <c r="BH262" s="4" t="str">
        <f t="shared" si="109"/>
        <v>OK</v>
      </c>
      <c r="BI262" s="53" t="str">
        <f t="shared" si="110"/>
        <v>Y</v>
      </c>
      <c r="BJ262" s="53">
        <f t="shared" si="111"/>
        <v>215</v>
      </c>
      <c r="BK262" s="38">
        <f t="shared" si="112"/>
        <v>169</v>
      </c>
      <c r="BL262" s="54">
        <f>noisuy1chieu(BK262/BJ262,Data!$BW$39:$CG$39,Data!$BW$40:$CG$40)</f>
        <v>9.5744185149669647E-2</v>
      </c>
      <c r="BM262" s="55">
        <f t="shared" si="113"/>
        <v>4.3854022654866084E-3</v>
      </c>
      <c r="BN262" s="56">
        <f t="shared" si="114"/>
        <v>8.3613521651403175</v>
      </c>
      <c r="BO262" s="44">
        <f t="shared" si="115"/>
        <v>0.38006146205183261</v>
      </c>
      <c r="BP262" s="4" t="str">
        <f t="shared" si="116"/>
        <v>OK</v>
      </c>
      <c r="BQ262" s="56">
        <f t="shared" si="117"/>
        <v>304.99199999999996</v>
      </c>
      <c r="BR262" s="56">
        <f t="shared" si="118"/>
        <v>67.123279483684954</v>
      </c>
      <c r="BS262" s="23">
        <f t="shared" si="119"/>
        <v>0.22008209882123125</v>
      </c>
      <c r="BT262" s="4" t="str">
        <f t="shared" si="120"/>
        <v>OK</v>
      </c>
      <c r="BU262" s="56">
        <f t="shared" si="121"/>
        <v>123.46337701261213</v>
      </c>
      <c r="BV262" s="54">
        <f t="shared" si="122"/>
        <v>0.248193533821851</v>
      </c>
      <c r="BW262" s="4" t="str">
        <f t="shared" si="123"/>
        <v>OK</v>
      </c>
      <c r="BX262" s="54">
        <f t="shared" si="124"/>
        <v>6.9365161503477352E-2</v>
      </c>
      <c r="BY262" s="4" t="str">
        <f t="shared" si="125"/>
        <v>OK</v>
      </c>
      <c r="DJ262" s="7"/>
      <c r="DK262" s="7"/>
      <c r="DL262" s="7"/>
      <c r="DM262" s="7"/>
      <c r="DN262" s="7"/>
      <c r="DO262" s="83"/>
      <c r="DP262" s="7"/>
      <c r="DQ262" s="7"/>
      <c r="DR262" s="7"/>
      <c r="DS262" s="7"/>
      <c r="EA262" s="56"/>
      <c r="EB262" s="56"/>
      <c r="EC262" s="4"/>
      <c r="ED262" s="44"/>
      <c r="EE262" s="4"/>
      <c r="EF262" s="5"/>
      <c r="EG262" s="44"/>
      <c r="EH262" s="4"/>
      <c r="EI262" s="53"/>
      <c r="EJ262" s="53"/>
      <c r="EL262" s="54"/>
      <c r="EM262" s="55"/>
      <c r="EN262" s="56"/>
      <c r="EO262" s="44"/>
      <c r="EP262" s="4"/>
      <c r="EQ262" s="56"/>
      <c r="ER262" s="56"/>
      <c r="ET262" s="4"/>
      <c r="EU262" s="56"/>
      <c r="EW262" s="4"/>
      <c r="EY262" s="4"/>
    </row>
    <row r="263" spans="27:155">
      <c r="AA263" s="29" t="s">
        <v>197</v>
      </c>
      <c r="AB263" s="29" t="s">
        <v>328</v>
      </c>
      <c r="AC263" s="29" t="s">
        <v>320</v>
      </c>
      <c r="AD263" s="30">
        <v>0</v>
      </c>
      <c r="AE263" s="24">
        <v>682</v>
      </c>
      <c r="AF263" s="24">
        <v>350</v>
      </c>
      <c r="AG263" s="24">
        <v>12</v>
      </c>
      <c r="AH263" s="24">
        <v>16</v>
      </c>
      <c r="AI263" s="24">
        <v>650</v>
      </c>
      <c r="AJ263" s="7">
        <f t="shared" si="97"/>
        <v>712</v>
      </c>
      <c r="AK263" s="7">
        <f t="shared" si="98"/>
        <v>350</v>
      </c>
      <c r="AL263" s="7">
        <f t="shared" si="99"/>
        <v>22</v>
      </c>
      <c r="AM263" s="7">
        <f t="shared" si="100"/>
        <v>6</v>
      </c>
      <c r="AN263" s="7">
        <f t="shared" si="101"/>
        <v>24</v>
      </c>
      <c r="AO263" s="83" t="str" cm="1">
        <f t="array" ref="AO263">_xll.Dce_Name_SectI(AE263,AE263,AF263,AG263,AH263,"x","-",$V$14)</f>
        <v>682x350x12x16</v>
      </c>
      <c r="AP263" s="7" t="str">
        <f t="shared" si="102"/>
        <v>712x350x22-6M24</v>
      </c>
      <c r="AQ263" s="7"/>
      <c r="AR263" s="7"/>
      <c r="AS263" s="7"/>
      <c r="AT263" s="29" t="s">
        <v>296</v>
      </c>
      <c r="AU263" s="60">
        <v>-168.48180733606165</v>
      </c>
      <c r="AV263" s="60">
        <v>75.542222581914999</v>
      </c>
      <c r="AW263" s="25">
        <v>1.859865857815176E-2</v>
      </c>
      <c r="AX263" s="25">
        <v>0</v>
      </c>
      <c r="AY263" s="25">
        <v>0</v>
      </c>
      <c r="AZ263" s="25">
        <v>0</v>
      </c>
      <c r="BA263" s="56">
        <f t="shared" si="103"/>
        <v>0</v>
      </c>
      <c r="BB263" s="56">
        <f t="shared" si="104"/>
        <v>0</v>
      </c>
      <c r="BC263" s="4">
        <f>HLOOKUP(AN263,Data!$BW$28:$CF$31,4,FALSE)</f>
        <v>353</v>
      </c>
      <c r="BD263" s="44">
        <f t="shared" si="105"/>
        <v>0</v>
      </c>
      <c r="BE263" s="4" t="str">
        <f t="shared" si="106"/>
        <v>OK</v>
      </c>
      <c r="BF263" s="5">
        <f t="shared" si="107"/>
        <v>3613.4</v>
      </c>
      <c r="BG263" s="44">
        <f t="shared" si="108"/>
        <v>4.6626946182559817E-2</v>
      </c>
      <c r="BH263" s="4" t="str">
        <f t="shared" si="109"/>
        <v>OK</v>
      </c>
      <c r="BI263" s="53" t="str">
        <f t="shared" si="110"/>
        <v>Y</v>
      </c>
      <c r="BJ263" s="53">
        <f t="shared" si="111"/>
        <v>215</v>
      </c>
      <c r="BK263" s="38">
        <f t="shared" si="112"/>
        <v>169</v>
      </c>
      <c r="BL263" s="54">
        <f>noisuy1chieu(BK263/BJ263,Data!$BW$39:$CG$39,Data!$BW$40:$CG$40)</f>
        <v>9.5744185149669647E-2</v>
      </c>
      <c r="BM263" s="55">
        <f t="shared" si="113"/>
        <v>2.9922253767178521E-3</v>
      </c>
      <c r="BN263" s="56">
        <f t="shared" si="114"/>
        <v>6.9066738511968513</v>
      </c>
      <c r="BO263" s="44">
        <f t="shared" si="115"/>
        <v>0.31393972050894781</v>
      </c>
      <c r="BP263" s="4" t="str">
        <f t="shared" si="116"/>
        <v>OK</v>
      </c>
      <c r="BQ263" s="56">
        <f t="shared" si="117"/>
        <v>304.99199999999996</v>
      </c>
      <c r="BR263" s="56">
        <f t="shared" si="118"/>
        <v>75.542224871429951</v>
      </c>
      <c r="BS263" s="23">
        <f t="shared" si="119"/>
        <v>0.24768592248790119</v>
      </c>
      <c r="BT263" s="4" t="str">
        <f t="shared" si="120"/>
        <v>OK</v>
      </c>
      <c r="BU263" s="56">
        <f t="shared" si="121"/>
        <v>84.240903668030825</v>
      </c>
      <c r="BV263" s="54">
        <f t="shared" si="122"/>
        <v>0.16934615008610113</v>
      </c>
      <c r="BW263" s="4" t="str">
        <f t="shared" si="123"/>
        <v>OK</v>
      </c>
      <c r="BX263" s="54">
        <f t="shared" si="124"/>
        <v>7.8065295212704569E-2</v>
      </c>
      <c r="BY263" s="4" t="str">
        <f t="shared" si="125"/>
        <v>OK</v>
      </c>
      <c r="DJ263" s="7"/>
      <c r="DK263" s="7"/>
      <c r="DL263" s="7"/>
      <c r="DM263" s="7"/>
      <c r="DN263" s="7"/>
      <c r="DO263" s="83"/>
      <c r="DP263" s="7"/>
      <c r="DQ263" s="7"/>
      <c r="DR263" s="7"/>
      <c r="DS263" s="7"/>
      <c r="EA263" s="56"/>
      <c r="EB263" s="56"/>
      <c r="EC263" s="4"/>
      <c r="ED263" s="44"/>
      <c r="EE263" s="4"/>
      <c r="EF263" s="5"/>
      <c r="EG263" s="44"/>
      <c r="EH263" s="4"/>
      <c r="EI263" s="53"/>
      <c r="EJ263" s="53"/>
      <c r="EL263" s="54"/>
      <c r="EM263" s="55"/>
      <c r="EN263" s="56"/>
      <c r="EO263" s="44"/>
      <c r="EP263" s="4"/>
      <c r="EQ263" s="56"/>
      <c r="ER263" s="56"/>
      <c r="ET263" s="4"/>
      <c r="EU263" s="56"/>
      <c r="EW263" s="4"/>
      <c r="EY263" s="4"/>
    </row>
    <row r="264" spans="27:155">
      <c r="AA264" s="29" t="s">
        <v>197</v>
      </c>
      <c r="AB264" s="29" t="s">
        <v>328</v>
      </c>
      <c r="AC264" s="29" t="s">
        <v>320</v>
      </c>
      <c r="AD264" s="30">
        <v>0</v>
      </c>
      <c r="AE264" s="24">
        <v>682</v>
      </c>
      <c r="AF264" s="24">
        <v>350</v>
      </c>
      <c r="AG264" s="24">
        <v>12</v>
      </c>
      <c r="AH264" s="24">
        <v>16</v>
      </c>
      <c r="AI264" s="24">
        <v>650</v>
      </c>
      <c r="AJ264" s="7">
        <f t="shared" si="97"/>
        <v>712</v>
      </c>
      <c r="AK264" s="7">
        <f t="shared" si="98"/>
        <v>350</v>
      </c>
      <c r="AL264" s="7">
        <f t="shared" si="99"/>
        <v>22</v>
      </c>
      <c r="AM264" s="7">
        <f t="shared" si="100"/>
        <v>6</v>
      </c>
      <c r="AN264" s="7">
        <f t="shared" si="101"/>
        <v>24</v>
      </c>
      <c r="AO264" s="83" t="str" cm="1">
        <f t="array" ref="AO264">_xll.Dce_Name_SectI(AE264,AE264,AF264,AG264,AH264,"x","-",$V$14)</f>
        <v>682x350x12x16</v>
      </c>
      <c r="AP264" s="7" t="str">
        <f t="shared" si="102"/>
        <v>712x350x22-6M24</v>
      </c>
      <c r="AQ264" s="7"/>
      <c r="AR264" s="7"/>
      <c r="AS264" s="7"/>
      <c r="AT264" s="29" t="s">
        <v>297</v>
      </c>
      <c r="AU264" s="60">
        <v>-213.37980346072172</v>
      </c>
      <c r="AV264" s="60">
        <v>73.781959433882491</v>
      </c>
      <c r="AW264" s="25">
        <v>2.583339051321603E-2</v>
      </c>
      <c r="AX264" s="25">
        <v>0</v>
      </c>
      <c r="AY264" s="25">
        <v>0</v>
      </c>
      <c r="AZ264" s="25">
        <v>0</v>
      </c>
      <c r="BA264" s="56">
        <f t="shared" si="103"/>
        <v>0</v>
      </c>
      <c r="BB264" s="56">
        <f t="shared" si="104"/>
        <v>0</v>
      </c>
      <c r="BC264" s="4">
        <f>HLOOKUP(AN264,Data!$BW$28:$CF$31,4,FALSE)</f>
        <v>353</v>
      </c>
      <c r="BD264" s="44">
        <f t="shared" si="105"/>
        <v>0</v>
      </c>
      <c r="BE264" s="4" t="str">
        <f t="shared" si="106"/>
        <v>OK</v>
      </c>
      <c r="BF264" s="5">
        <f t="shared" si="107"/>
        <v>3613.4</v>
      </c>
      <c r="BG264" s="44">
        <f t="shared" si="108"/>
        <v>5.9052361615299087E-2</v>
      </c>
      <c r="BH264" s="4" t="str">
        <f t="shared" si="109"/>
        <v>OK</v>
      </c>
      <c r="BI264" s="53" t="str">
        <f t="shared" si="110"/>
        <v>Y</v>
      </c>
      <c r="BJ264" s="53">
        <f t="shared" si="111"/>
        <v>215</v>
      </c>
      <c r="BK264" s="38">
        <f t="shared" si="112"/>
        <v>169</v>
      </c>
      <c r="BL264" s="54">
        <f>noisuy1chieu(BK264/BJ264,Data!$BW$39:$CG$39,Data!$BW$40:$CG$40)</f>
        <v>9.5744185149669647E-2</v>
      </c>
      <c r="BM264" s="55">
        <f t="shared" si="113"/>
        <v>3.7896107175577507E-3</v>
      </c>
      <c r="BN264" s="56">
        <f t="shared" si="114"/>
        <v>7.772649735006369</v>
      </c>
      <c r="BO264" s="44">
        <f t="shared" si="115"/>
        <v>0.35330226068210768</v>
      </c>
      <c r="BP264" s="4" t="str">
        <f t="shared" si="116"/>
        <v>OK</v>
      </c>
      <c r="BQ264" s="56">
        <f t="shared" si="117"/>
        <v>304.99199999999996</v>
      </c>
      <c r="BR264" s="56">
        <f t="shared" si="118"/>
        <v>73.781963956424661</v>
      </c>
      <c r="BS264" s="23">
        <f t="shared" si="119"/>
        <v>0.24191442384201772</v>
      </c>
      <c r="BT264" s="4" t="str">
        <f t="shared" si="120"/>
        <v>OK</v>
      </c>
      <c r="BU264" s="56">
        <f t="shared" si="121"/>
        <v>106.68990173036086</v>
      </c>
      <c r="BV264" s="54">
        <f t="shared" si="122"/>
        <v>0.21447448121283202</v>
      </c>
      <c r="BW264" s="4" t="str">
        <f t="shared" si="123"/>
        <v>OK</v>
      </c>
      <c r="BX264" s="54">
        <f t="shared" si="124"/>
        <v>7.6246242514493093E-2</v>
      </c>
      <c r="BY264" s="4" t="str">
        <f t="shared" si="125"/>
        <v>OK</v>
      </c>
      <c r="DJ264" s="7"/>
      <c r="DK264" s="7"/>
      <c r="DL264" s="7"/>
      <c r="DM264" s="7"/>
      <c r="DN264" s="7"/>
      <c r="DO264" s="83"/>
      <c r="DP264" s="7"/>
      <c r="DQ264" s="7"/>
      <c r="DR264" s="7"/>
      <c r="DS264" s="7"/>
      <c r="EA264" s="56"/>
      <c r="EB264" s="56"/>
      <c r="EC264" s="4"/>
      <c r="ED264" s="44"/>
      <c r="EE264" s="4"/>
      <c r="EF264" s="5"/>
      <c r="EG264" s="44"/>
      <c r="EH264" s="4"/>
      <c r="EI264" s="53"/>
      <c r="EJ264" s="53"/>
      <c r="EL264" s="54"/>
      <c r="EM264" s="55"/>
      <c r="EN264" s="56"/>
      <c r="EO264" s="44"/>
      <c r="EP264" s="4"/>
      <c r="EQ264" s="56"/>
      <c r="ER264" s="56"/>
      <c r="ET264" s="4"/>
      <c r="EU264" s="56"/>
      <c r="EW264" s="4"/>
      <c r="EY264" s="4"/>
    </row>
    <row r="265" spans="27:155">
      <c r="AA265" s="29" t="s">
        <v>197</v>
      </c>
      <c r="AB265" s="29" t="s">
        <v>328</v>
      </c>
      <c r="AC265" s="29" t="s">
        <v>320</v>
      </c>
      <c r="AD265" s="30">
        <v>0</v>
      </c>
      <c r="AE265" s="24">
        <v>682</v>
      </c>
      <c r="AF265" s="24">
        <v>350</v>
      </c>
      <c r="AG265" s="24">
        <v>12</v>
      </c>
      <c r="AH265" s="24">
        <v>16</v>
      </c>
      <c r="AI265" s="24">
        <v>650</v>
      </c>
      <c r="AJ265" s="7">
        <f t="shared" si="97"/>
        <v>712</v>
      </c>
      <c r="AK265" s="7">
        <f t="shared" si="98"/>
        <v>350</v>
      </c>
      <c r="AL265" s="7">
        <f t="shared" si="99"/>
        <v>22</v>
      </c>
      <c r="AM265" s="7">
        <f t="shared" si="100"/>
        <v>6</v>
      </c>
      <c r="AN265" s="7">
        <f t="shared" si="101"/>
        <v>24</v>
      </c>
      <c r="AO265" s="83" t="str" cm="1">
        <f t="array" ref="AO265">_xll.Dce_Name_SectI(AE265,AE265,AF265,AG265,AH265,"x","-",$V$14)</f>
        <v>682x350x12x16</v>
      </c>
      <c r="AP265" s="7" t="str">
        <f t="shared" si="102"/>
        <v>712x350x22-6M24</v>
      </c>
      <c r="AQ265" s="7"/>
      <c r="AR265" s="7"/>
      <c r="AS265" s="7"/>
      <c r="AT265" s="29" t="s">
        <v>298</v>
      </c>
      <c r="AU265" s="60">
        <v>-118.29485052145999</v>
      </c>
      <c r="AV265" s="60">
        <v>4.7987235829513022</v>
      </c>
      <c r="AW265" s="25">
        <v>1.6899038056353573E-2</v>
      </c>
      <c r="AX265" s="25">
        <v>0</v>
      </c>
      <c r="AY265" s="25">
        <v>0</v>
      </c>
      <c r="AZ265" s="25">
        <v>0</v>
      </c>
      <c r="BA265" s="56">
        <f t="shared" si="103"/>
        <v>0</v>
      </c>
      <c r="BB265" s="56">
        <f t="shared" si="104"/>
        <v>0</v>
      </c>
      <c r="BC265" s="4">
        <f>HLOOKUP(AN265,Data!$BW$28:$CF$31,4,FALSE)</f>
        <v>353</v>
      </c>
      <c r="BD265" s="44">
        <f t="shared" si="105"/>
        <v>0</v>
      </c>
      <c r="BE265" s="4" t="str">
        <f t="shared" si="106"/>
        <v>OK</v>
      </c>
      <c r="BF265" s="5">
        <f t="shared" si="107"/>
        <v>3613.4</v>
      </c>
      <c r="BG265" s="44">
        <f t="shared" si="108"/>
        <v>3.2737823247207615E-2</v>
      </c>
      <c r="BH265" s="4" t="str">
        <f t="shared" si="109"/>
        <v>OK</v>
      </c>
      <c r="BI265" s="53" t="str">
        <f t="shared" si="110"/>
        <v>Y</v>
      </c>
      <c r="BJ265" s="53">
        <f t="shared" si="111"/>
        <v>215</v>
      </c>
      <c r="BK265" s="38">
        <f t="shared" si="112"/>
        <v>169</v>
      </c>
      <c r="BL265" s="54">
        <f>noisuy1chieu(BK265/BJ265,Data!$BW$39:$CG$39,Data!$BW$40:$CG$40)</f>
        <v>9.5744185149669647E-2</v>
      </c>
      <c r="BM265" s="55">
        <f t="shared" si="113"/>
        <v>2.1009084557083537E-3</v>
      </c>
      <c r="BN265" s="56">
        <f t="shared" si="114"/>
        <v>5.7872915510452598</v>
      </c>
      <c r="BO265" s="44">
        <f t="shared" si="115"/>
        <v>0.2630587068656936</v>
      </c>
      <c r="BP265" s="4" t="str">
        <f t="shared" si="116"/>
        <v>OK</v>
      </c>
      <c r="BQ265" s="56">
        <f t="shared" si="117"/>
        <v>304.99199999999996</v>
      </c>
      <c r="BR265" s="56">
        <f t="shared" si="118"/>
        <v>4.7987533384265761</v>
      </c>
      <c r="BS265" s="23">
        <f t="shared" si="119"/>
        <v>1.5734030198912025E-2</v>
      </c>
      <c r="BT265" s="4" t="str">
        <f t="shared" si="120"/>
        <v>OK</v>
      </c>
      <c r="BU265" s="56">
        <f t="shared" si="121"/>
        <v>59.147425260729996</v>
      </c>
      <c r="BV265" s="54">
        <f t="shared" si="122"/>
        <v>0.11890172492547965</v>
      </c>
      <c r="BW265" s="4" t="str">
        <f t="shared" si="123"/>
        <v>OK</v>
      </c>
      <c r="BX265" s="54">
        <f t="shared" si="124"/>
        <v>4.9590291609070943E-3</v>
      </c>
      <c r="BY265" s="4" t="str">
        <f t="shared" si="125"/>
        <v>OK</v>
      </c>
      <c r="DJ265" s="7"/>
      <c r="DK265" s="7"/>
      <c r="DL265" s="7"/>
      <c r="DM265" s="7"/>
      <c r="DN265" s="7"/>
      <c r="DO265" s="83"/>
      <c r="DP265" s="7"/>
      <c r="DQ265" s="7"/>
      <c r="DR265" s="7"/>
      <c r="DS265" s="7"/>
      <c r="EA265" s="56"/>
      <c r="EB265" s="56"/>
      <c r="EC265" s="4"/>
      <c r="ED265" s="44"/>
      <c r="EE265" s="4"/>
      <c r="EF265" s="5"/>
      <c r="EG265" s="44"/>
      <c r="EH265" s="4"/>
      <c r="EI265" s="53"/>
      <c r="EJ265" s="53"/>
      <c r="EL265" s="54"/>
      <c r="EM265" s="55"/>
      <c r="EN265" s="56"/>
      <c r="EO265" s="44"/>
      <c r="EP265" s="4"/>
      <c r="EQ265" s="56"/>
      <c r="ER265" s="56"/>
      <c r="ET265" s="4"/>
      <c r="EU265" s="56"/>
      <c r="EW265" s="4"/>
      <c r="EY265" s="4"/>
    </row>
    <row r="266" spans="27:155">
      <c r="AA266" s="29" t="s">
        <v>197</v>
      </c>
      <c r="AB266" s="29" t="s">
        <v>328</v>
      </c>
      <c r="AC266" s="29" t="s">
        <v>320</v>
      </c>
      <c r="AD266" s="30">
        <v>0</v>
      </c>
      <c r="AE266" s="24">
        <v>682</v>
      </c>
      <c r="AF266" s="24">
        <v>350</v>
      </c>
      <c r="AG266" s="24">
        <v>12</v>
      </c>
      <c r="AH266" s="24">
        <v>16</v>
      </c>
      <c r="AI266" s="24">
        <v>650</v>
      </c>
      <c r="AJ266" s="7">
        <f t="shared" si="97"/>
        <v>712</v>
      </c>
      <c r="AK266" s="7">
        <f t="shared" si="98"/>
        <v>350</v>
      </c>
      <c r="AL266" s="7">
        <f t="shared" si="99"/>
        <v>22</v>
      </c>
      <c r="AM266" s="7">
        <f t="shared" si="100"/>
        <v>6</v>
      </c>
      <c r="AN266" s="7">
        <f t="shared" si="101"/>
        <v>24</v>
      </c>
      <c r="AO266" s="83" t="str" cm="1">
        <f t="array" ref="AO266">_xll.Dce_Name_SectI(AE266,AE266,AF266,AG266,AH266,"x","-",$V$14)</f>
        <v>682x350x12x16</v>
      </c>
      <c r="AP266" s="7" t="str">
        <f t="shared" si="102"/>
        <v>712x350x22-6M24</v>
      </c>
      <c r="AQ266" s="7"/>
      <c r="AR266" s="7"/>
      <c r="AS266" s="7"/>
      <c r="AT266" s="29" t="s">
        <v>299</v>
      </c>
      <c r="AU266" s="60">
        <v>-163.41256868832224</v>
      </c>
      <c r="AV266" s="60">
        <v>3.0384575193914678</v>
      </c>
      <c r="AW266" s="25">
        <v>2.329947049931911E-2</v>
      </c>
      <c r="AX266" s="25">
        <v>0</v>
      </c>
      <c r="AY266" s="25">
        <v>0</v>
      </c>
      <c r="AZ266" s="25">
        <v>0</v>
      </c>
      <c r="BA266" s="56">
        <f t="shared" si="103"/>
        <v>0</v>
      </c>
      <c r="BB266" s="56">
        <f t="shared" si="104"/>
        <v>0</v>
      </c>
      <c r="BC266" s="4">
        <f>HLOOKUP(AN266,Data!$BW$28:$CF$31,4,FALSE)</f>
        <v>353</v>
      </c>
      <c r="BD266" s="44">
        <f t="shared" si="105"/>
        <v>0</v>
      </c>
      <c r="BE266" s="4" t="str">
        <f t="shared" si="106"/>
        <v>OK</v>
      </c>
      <c r="BF266" s="5">
        <f t="shared" si="107"/>
        <v>3613.4</v>
      </c>
      <c r="BG266" s="44">
        <f t="shared" si="108"/>
        <v>4.522404624130244E-2</v>
      </c>
      <c r="BH266" s="4" t="str">
        <f t="shared" si="109"/>
        <v>OK</v>
      </c>
      <c r="BI266" s="53" t="str">
        <f t="shared" si="110"/>
        <v>Y</v>
      </c>
      <c r="BJ266" s="53">
        <f t="shared" si="111"/>
        <v>215</v>
      </c>
      <c r="BK266" s="38">
        <f t="shared" si="112"/>
        <v>169</v>
      </c>
      <c r="BL266" s="54">
        <f>noisuy1chieu(BK266/BJ266,Data!$BW$39:$CG$39,Data!$BW$40:$CG$40)</f>
        <v>9.5744185149669647E-2</v>
      </c>
      <c r="BM266" s="55">
        <f t="shared" si="113"/>
        <v>2.9021960449921464E-3</v>
      </c>
      <c r="BN266" s="56">
        <f t="shared" si="114"/>
        <v>6.8019771736524737</v>
      </c>
      <c r="BO266" s="44">
        <f t="shared" si="115"/>
        <v>0.30918078062056698</v>
      </c>
      <c r="BP266" s="4" t="str">
        <f t="shared" si="116"/>
        <v>OK</v>
      </c>
      <c r="BQ266" s="56">
        <f t="shared" si="117"/>
        <v>304.99199999999996</v>
      </c>
      <c r="BR266" s="56">
        <f t="shared" si="118"/>
        <v>3.0385468504652189</v>
      </c>
      <c r="BS266" s="23">
        <f t="shared" si="119"/>
        <v>9.962710007033691E-3</v>
      </c>
      <c r="BT266" s="4" t="str">
        <f t="shared" si="120"/>
        <v>OK</v>
      </c>
      <c r="BU266" s="56">
        <f t="shared" si="121"/>
        <v>81.706284344161119</v>
      </c>
      <c r="BV266" s="54">
        <f t="shared" si="122"/>
        <v>0.16425090530901948</v>
      </c>
      <c r="BW266" s="4" t="str">
        <f t="shared" si="123"/>
        <v>OK</v>
      </c>
      <c r="BX266" s="54">
        <f t="shared" si="124"/>
        <v>3.1400327075740116E-3</v>
      </c>
      <c r="BY266" s="4" t="str">
        <f t="shared" si="125"/>
        <v>OK</v>
      </c>
      <c r="DJ266" s="7"/>
      <c r="DK266" s="7"/>
      <c r="DL266" s="7"/>
      <c r="DM266" s="7"/>
      <c r="DN266" s="7"/>
      <c r="DO266" s="83"/>
      <c r="DP266" s="7"/>
      <c r="DQ266" s="7"/>
      <c r="DR266" s="7"/>
      <c r="DS266" s="7"/>
      <c r="EA266" s="56"/>
      <c r="EB266" s="56"/>
      <c r="EC266" s="4"/>
      <c r="ED266" s="44"/>
      <c r="EE266" s="4"/>
      <c r="EF266" s="5"/>
      <c r="EG266" s="44"/>
      <c r="EH266" s="4"/>
      <c r="EI266" s="53"/>
      <c r="EJ266" s="53"/>
      <c r="EL266" s="54"/>
      <c r="EM266" s="55"/>
      <c r="EN266" s="56"/>
      <c r="EO266" s="44"/>
      <c r="EP266" s="4"/>
      <c r="EQ266" s="56"/>
      <c r="ER266" s="56"/>
      <c r="ET266" s="4"/>
      <c r="EU266" s="56"/>
      <c r="EW266" s="4"/>
      <c r="EY266" s="4"/>
    </row>
    <row r="267" spans="27:155">
      <c r="AA267" s="29" t="s">
        <v>197</v>
      </c>
      <c r="AB267" s="29" t="s">
        <v>328</v>
      </c>
      <c r="AC267" s="29" t="s">
        <v>320</v>
      </c>
      <c r="AD267" s="30">
        <v>0</v>
      </c>
      <c r="AE267" s="24">
        <v>682</v>
      </c>
      <c r="AF267" s="24">
        <v>350</v>
      </c>
      <c r="AG267" s="24">
        <v>12</v>
      </c>
      <c r="AH267" s="24">
        <v>16</v>
      </c>
      <c r="AI267" s="24">
        <v>650</v>
      </c>
      <c r="AJ267" s="7">
        <f t="shared" si="97"/>
        <v>712</v>
      </c>
      <c r="AK267" s="7">
        <f t="shared" si="98"/>
        <v>350</v>
      </c>
      <c r="AL267" s="7">
        <f t="shared" si="99"/>
        <v>22</v>
      </c>
      <c r="AM267" s="7">
        <f t="shared" si="100"/>
        <v>6</v>
      </c>
      <c r="AN267" s="7">
        <f t="shared" si="101"/>
        <v>24</v>
      </c>
      <c r="AO267" s="83" t="str" cm="1">
        <f t="array" ref="AO267">_xll.Dce_Name_SectI(AE267,AE267,AF267,AG267,AH267,"x","-",$V$14)</f>
        <v>682x350x12x16</v>
      </c>
      <c r="AP267" s="7" t="str">
        <f t="shared" si="102"/>
        <v>712x350x22-6M24</v>
      </c>
      <c r="AQ267" s="7"/>
      <c r="AR267" s="7"/>
      <c r="AS267" s="7"/>
      <c r="AT267" s="29" t="s">
        <v>300</v>
      </c>
      <c r="AU267" s="60">
        <v>83.254464068744895</v>
      </c>
      <c r="AV267" s="60">
        <v>36.363489417826798</v>
      </c>
      <c r="AW267" s="25">
        <v>0.15733941196390866</v>
      </c>
      <c r="AX267" s="25">
        <v>0</v>
      </c>
      <c r="AY267" s="25">
        <v>0</v>
      </c>
      <c r="AZ267" s="25">
        <v>0</v>
      </c>
      <c r="BA267" s="56">
        <f t="shared" si="103"/>
        <v>13.875744011457483</v>
      </c>
      <c r="BB267" s="56">
        <f t="shared" si="104"/>
        <v>60.706380050126491</v>
      </c>
      <c r="BC267" s="4">
        <f>HLOOKUP(AN267,Data!$BW$28:$CF$31,4,FALSE)</f>
        <v>353</v>
      </c>
      <c r="BD267" s="44">
        <f t="shared" si="105"/>
        <v>0.17197274801735549</v>
      </c>
      <c r="BE267" s="4" t="str">
        <f t="shared" si="106"/>
        <v>OK</v>
      </c>
      <c r="BF267" s="5">
        <f t="shared" si="107"/>
        <v>3613.4</v>
      </c>
      <c r="BG267" s="44">
        <f t="shared" si="108"/>
        <v>0</v>
      </c>
      <c r="BH267" s="4" t="str">
        <f t="shared" si="109"/>
        <v>OK</v>
      </c>
      <c r="BI267" s="53" t="str">
        <f t="shared" si="110"/>
        <v>Y</v>
      </c>
      <c r="BJ267" s="53">
        <f t="shared" si="111"/>
        <v>215</v>
      </c>
      <c r="BK267" s="38">
        <f t="shared" si="112"/>
        <v>169</v>
      </c>
      <c r="BL267" s="54">
        <f>noisuy1chieu(BK267/BJ267,Data!$BW$39:$CG$39,Data!$BW$40:$CG$40)</f>
        <v>9.5744185149669647E-2</v>
      </c>
      <c r="BM267" s="55">
        <f t="shared" si="113"/>
        <v>0</v>
      </c>
      <c r="BN267" s="56">
        <f t="shared" si="114"/>
        <v>0</v>
      </c>
      <c r="BO267" s="44">
        <f t="shared" si="115"/>
        <v>0</v>
      </c>
      <c r="BP267" s="4" t="str">
        <f t="shared" si="116"/>
        <v>OK</v>
      </c>
      <c r="BQ267" s="56">
        <f t="shared" si="117"/>
        <v>304.99199999999996</v>
      </c>
      <c r="BR267" s="56">
        <f t="shared" si="118"/>
        <v>83.254464068744895</v>
      </c>
      <c r="BS267" s="23">
        <f t="shared" si="119"/>
        <v>0.27297261590056432</v>
      </c>
      <c r="BT267" s="4" t="str">
        <f t="shared" si="120"/>
        <v>OK</v>
      </c>
      <c r="BU267" s="56">
        <f t="shared" si="121"/>
        <v>41.627232034372447</v>
      </c>
      <c r="BV267" s="54">
        <f t="shared" si="122"/>
        <v>8.3681574826660179E-2</v>
      </c>
      <c r="BW267" s="4" t="str">
        <f t="shared" si="123"/>
        <v>OK</v>
      </c>
      <c r="BX267" s="54">
        <f t="shared" si="124"/>
        <v>3.7578362483831777E-2</v>
      </c>
      <c r="BY267" s="4" t="str">
        <f t="shared" si="125"/>
        <v>OK</v>
      </c>
      <c r="DJ267" s="7"/>
      <c r="DK267" s="7"/>
      <c r="DL267" s="7"/>
      <c r="DM267" s="7"/>
      <c r="DN267" s="7"/>
      <c r="DO267" s="83"/>
      <c r="DP267" s="7"/>
      <c r="DQ267" s="7"/>
      <c r="DR267" s="7"/>
      <c r="DS267" s="7"/>
      <c r="EA267" s="56"/>
      <c r="EB267" s="56"/>
      <c r="EC267" s="4"/>
      <c r="ED267" s="44"/>
      <c r="EE267" s="4"/>
      <c r="EF267" s="5"/>
      <c r="EG267" s="44"/>
      <c r="EH267" s="4"/>
      <c r="EI267" s="53"/>
      <c r="EJ267" s="53"/>
      <c r="EL267" s="54"/>
      <c r="EM267" s="55"/>
      <c r="EN267" s="56"/>
      <c r="EO267" s="44"/>
      <c r="EP267" s="4"/>
      <c r="EQ267" s="56"/>
      <c r="ER267" s="56"/>
      <c r="ET267" s="4"/>
      <c r="EU267" s="56"/>
      <c r="EW267" s="4"/>
      <c r="EY267" s="4"/>
    </row>
    <row r="268" spans="27:155">
      <c r="AA268" s="29" t="s">
        <v>197</v>
      </c>
      <c r="AB268" s="29" t="s">
        <v>328</v>
      </c>
      <c r="AC268" s="29" t="s">
        <v>320</v>
      </c>
      <c r="AD268" s="30">
        <v>0</v>
      </c>
      <c r="AE268" s="24">
        <v>682</v>
      </c>
      <c r="AF268" s="24">
        <v>350</v>
      </c>
      <c r="AG268" s="24">
        <v>12</v>
      </c>
      <c r="AH268" s="24">
        <v>16</v>
      </c>
      <c r="AI268" s="24">
        <v>650</v>
      </c>
      <c r="AJ268" s="7">
        <f t="shared" si="97"/>
        <v>712</v>
      </c>
      <c r="AK268" s="7">
        <f t="shared" si="98"/>
        <v>350</v>
      </c>
      <c r="AL268" s="7">
        <f t="shared" si="99"/>
        <v>22</v>
      </c>
      <c r="AM268" s="7">
        <f t="shared" si="100"/>
        <v>6</v>
      </c>
      <c r="AN268" s="7">
        <f t="shared" si="101"/>
        <v>24</v>
      </c>
      <c r="AO268" s="83" t="str" cm="1">
        <f t="array" ref="AO268">_xll.Dce_Name_SectI(AE268,AE268,AF268,AG268,AH268,"x","-",$V$14)</f>
        <v>682x350x12x16</v>
      </c>
      <c r="AP268" s="7" t="str">
        <f t="shared" si="102"/>
        <v>712x350x22-6M24</v>
      </c>
      <c r="AQ268" s="7"/>
      <c r="AR268" s="7"/>
      <c r="AS268" s="7"/>
      <c r="AT268" s="29" t="s">
        <v>301</v>
      </c>
      <c r="AU268" s="60">
        <v>-6.1291359044345599</v>
      </c>
      <c r="AV268" s="60">
        <v>32.843064730227226</v>
      </c>
      <c r="AW268" s="25">
        <v>9.4127555264697849E-2</v>
      </c>
      <c r="AX268" s="25">
        <v>0</v>
      </c>
      <c r="AY268" s="25">
        <v>0</v>
      </c>
      <c r="AZ268" s="25">
        <v>0</v>
      </c>
      <c r="BA268" s="56">
        <f t="shared" si="103"/>
        <v>0</v>
      </c>
      <c r="BB268" s="56">
        <f t="shared" si="104"/>
        <v>0</v>
      </c>
      <c r="BC268" s="4">
        <f>HLOOKUP(AN268,Data!$BW$28:$CF$31,4,FALSE)</f>
        <v>353</v>
      </c>
      <c r="BD268" s="44">
        <f t="shared" si="105"/>
        <v>0</v>
      </c>
      <c r="BE268" s="4" t="str">
        <f t="shared" si="106"/>
        <v>OK</v>
      </c>
      <c r="BF268" s="5">
        <f t="shared" si="107"/>
        <v>3613.4</v>
      </c>
      <c r="BG268" s="44">
        <f t="shared" si="108"/>
        <v>1.696224028459224E-3</v>
      </c>
      <c r="BH268" s="4" t="str">
        <f t="shared" si="109"/>
        <v>OK</v>
      </c>
      <c r="BI268" s="53" t="str">
        <f t="shared" si="110"/>
        <v>Y</v>
      </c>
      <c r="BJ268" s="53">
        <f t="shared" si="111"/>
        <v>215</v>
      </c>
      <c r="BK268" s="38">
        <f t="shared" si="112"/>
        <v>169</v>
      </c>
      <c r="BL268" s="54">
        <f>noisuy1chieu(BK268/BJ268,Data!$BW$39:$CG$39,Data!$BW$40:$CG$40)</f>
        <v>9.5744185149669647E-2</v>
      </c>
      <c r="BM268" s="55">
        <f t="shared" si="113"/>
        <v>1.0885303452390134E-4</v>
      </c>
      <c r="BN268" s="56">
        <f t="shared" si="114"/>
        <v>1.3173223719122273</v>
      </c>
      <c r="BO268" s="44">
        <f t="shared" si="115"/>
        <v>5.9878289632373967E-2</v>
      </c>
      <c r="BP268" s="4" t="str">
        <f t="shared" si="116"/>
        <v>OK</v>
      </c>
      <c r="BQ268" s="56">
        <f t="shared" si="117"/>
        <v>304.99199999999996</v>
      </c>
      <c r="BR268" s="56">
        <f t="shared" si="118"/>
        <v>32.843199613779348</v>
      </c>
      <c r="BS268" s="23">
        <f t="shared" si="119"/>
        <v>0.10768544622081679</v>
      </c>
      <c r="BT268" s="4" t="str">
        <f t="shared" si="120"/>
        <v>OK</v>
      </c>
      <c r="BU268" s="56">
        <f t="shared" si="121"/>
        <v>3.06456795221728</v>
      </c>
      <c r="BV268" s="54">
        <f t="shared" si="122"/>
        <v>6.1605795022138601E-3</v>
      </c>
      <c r="BW268" s="4" t="str">
        <f t="shared" si="123"/>
        <v>OK</v>
      </c>
      <c r="BX268" s="54">
        <f t="shared" si="124"/>
        <v>3.394014510352529E-2</v>
      </c>
      <c r="BY268" s="4" t="str">
        <f t="shared" si="125"/>
        <v>OK</v>
      </c>
      <c r="DJ268" s="7"/>
      <c r="DK268" s="7"/>
      <c r="DL268" s="7"/>
      <c r="DM268" s="7"/>
      <c r="DN268" s="7"/>
      <c r="DO268" s="83"/>
      <c r="DP268" s="7"/>
      <c r="DQ268" s="7"/>
      <c r="DR268" s="7"/>
      <c r="DS268" s="7"/>
      <c r="EA268" s="56"/>
      <c r="EB268" s="56"/>
      <c r="EC268" s="4"/>
      <c r="ED268" s="44"/>
      <c r="EE268" s="4"/>
      <c r="EF268" s="5"/>
      <c r="EG268" s="44"/>
      <c r="EH268" s="4"/>
      <c r="EI268" s="53"/>
      <c r="EJ268" s="53"/>
      <c r="EL268" s="54"/>
      <c r="EM268" s="55"/>
      <c r="EN268" s="56"/>
      <c r="EO268" s="44"/>
      <c r="EP268" s="4"/>
      <c r="EQ268" s="56"/>
      <c r="ER268" s="56"/>
      <c r="ET268" s="4"/>
      <c r="EU268" s="56"/>
      <c r="EW268" s="4"/>
      <c r="EY268" s="4"/>
    </row>
    <row r="269" spans="27:155">
      <c r="AA269" s="29" t="s">
        <v>197</v>
      </c>
      <c r="AB269" s="29" t="s">
        <v>328</v>
      </c>
      <c r="AC269" s="29" t="s">
        <v>320</v>
      </c>
      <c r="AD269" s="30">
        <v>0</v>
      </c>
      <c r="AE269" s="24">
        <v>682</v>
      </c>
      <c r="AF269" s="24">
        <v>350</v>
      </c>
      <c r="AG269" s="24">
        <v>12</v>
      </c>
      <c r="AH269" s="24">
        <v>16</v>
      </c>
      <c r="AI269" s="24">
        <v>650</v>
      </c>
      <c r="AJ269" s="7">
        <f t="shared" si="97"/>
        <v>712</v>
      </c>
      <c r="AK269" s="7">
        <f t="shared" si="98"/>
        <v>350</v>
      </c>
      <c r="AL269" s="7">
        <f t="shared" si="99"/>
        <v>22</v>
      </c>
      <c r="AM269" s="7">
        <f t="shared" si="100"/>
        <v>6</v>
      </c>
      <c r="AN269" s="7">
        <f t="shared" si="101"/>
        <v>24</v>
      </c>
      <c r="AO269" s="83" t="str" cm="1">
        <f t="array" ref="AO269">_xll.Dce_Name_SectI(AE269,AE269,AF269,AG269,AH269,"x","-",$V$14)</f>
        <v>682x350x12x16</v>
      </c>
      <c r="AP269" s="7" t="str">
        <f t="shared" si="102"/>
        <v>712x350x22-6M24</v>
      </c>
      <c r="AQ269" s="7"/>
      <c r="AR269" s="7"/>
      <c r="AS269" s="7"/>
      <c r="AT269" s="29" t="s">
        <v>302</v>
      </c>
      <c r="AU269" s="60">
        <v>-92.35196063559215</v>
      </c>
      <c r="AV269" s="60">
        <v>45.717233136510131</v>
      </c>
      <c r="AW269" s="25">
        <v>0.13130391545082065</v>
      </c>
      <c r="AX269" s="25">
        <v>0</v>
      </c>
      <c r="AY269" s="25">
        <v>0</v>
      </c>
      <c r="AZ269" s="25">
        <v>0</v>
      </c>
      <c r="BA269" s="56">
        <f t="shared" si="103"/>
        <v>0</v>
      </c>
      <c r="BB269" s="56">
        <f t="shared" si="104"/>
        <v>0</v>
      </c>
      <c r="BC269" s="4">
        <f>HLOOKUP(AN269,Data!$BW$28:$CF$31,4,FALSE)</f>
        <v>353</v>
      </c>
      <c r="BD269" s="44">
        <f t="shared" si="105"/>
        <v>0</v>
      </c>
      <c r="BE269" s="4" t="str">
        <f t="shared" si="106"/>
        <v>OK</v>
      </c>
      <c r="BF269" s="5">
        <f t="shared" si="107"/>
        <v>3613.4</v>
      </c>
      <c r="BG269" s="44">
        <f t="shared" si="108"/>
        <v>2.5558189139201902E-2</v>
      </c>
      <c r="BH269" s="4" t="str">
        <f t="shared" si="109"/>
        <v>OK</v>
      </c>
      <c r="BI269" s="53" t="str">
        <f t="shared" si="110"/>
        <v>Y</v>
      </c>
      <c r="BJ269" s="53">
        <f t="shared" si="111"/>
        <v>215</v>
      </c>
      <c r="BK269" s="38">
        <f t="shared" si="112"/>
        <v>169</v>
      </c>
      <c r="BL269" s="54">
        <f>noisuy1chieu(BK269/BJ269,Data!$BW$39:$CG$39,Data!$BW$40:$CG$40)</f>
        <v>9.5744185149669647E-2</v>
      </c>
      <c r="BM269" s="55">
        <f t="shared" si="113"/>
        <v>1.6401645054309668E-3</v>
      </c>
      <c r="BN269" s="56">
        <f t="shared" si="114"/>
        <v>5.1134675208297384</v>
      </c>
      <c r="BO269" s="44">
        <f t="shared" si="115"/>
        <v>0.2324303418558972</v>
      </c>
      <c r="BP269" s="4" t="str">
        <f t="shared" si="116"/>
        <v>OK</v>
      </c>
      <c r="BQ269" s="56">
        <f t="shared" si="117"/>
        <v>304.99199999999996</v>
      </c>
      <c r="BR269" s="56">
        <f t="shared" si="118"/>
        <v>45.717421694319476</v>
      </c>
      <c r="BS269" s="23">
        <f t="shared" si="119"/>
        <v>0.14989711761068972</v>
      </c>
      <c r="BT269" s="4" t="str">
        <f t="shared" si="120"/>
        <v>OK</v>
      </c>
      <c r="BU269" s="56">
        <f t="shared" si="121"/>
        <v>46.175980317796075</v>
      </c>
      <c r="BV269" s="54">
        <f t="shared" si="122"/>
        <v>9.2825743229033142E-2</v>
      </c>
      <c r="BW269" s="4" t="str">
        <f t="shared" si="123"/>
        <v>OK</v>
      </c>
      <c r="BX269" s="54">
        <f t="shared" si="124"/>
        <v>4.7244359389797742E-2</v>
      </c>
      <c r="BY269" s="4" t="str">
        <f t="shared" si="125"/>
        <v>OK</v>
      </c>
      <c r="DJ269" s="7"/>
      <c r="DK269" s="7"/>
      <c r="DL269" s="7"/>
      <c r="DM269" s="7"/>
      <c r="DN269" s="7"/>
      <c r="DO269" s="83"/>
      <c r="DP269" s="7"/>
      <c r="DQ269" s="7"/>
      <c r="DR269" s="7"/>
      <c r="DS269" s="7"/>
      <c r="EA269" s="56"/>
      <c r="EB269" s="56"/>
      <c r="EC269" s="4"/>
      <c r="ED269" s="44"/>
      <c r="EE269" s="4"/>
      <c r="EF269" s="5"/>
      <c r="EG269" s="44"/>
      <c r="EH269" s="4"/>
      <c r="EI269" s="53"/>
      <c r="EJ269" s="53"/>
      <c r="EL269" s="54"/>
      <c r="EM269" s="55"/>
      <c r="EN269" s="56"/>
      <c r="EO269" s="44"/>
      <c r="EP269" s="4"/>
      <c r="EQ269" s="56"/>
      <c r="ER269" s="56"/>
      <c r="ET269" s="4"/>
      <c r="EU269" s="56"/>
      <c r="EW269" s="4"/>
      <c r="EY269" s="4"/>
    </row>
    <row r="270" spans="27:155">
      <c r="AA270" s="29" t="s">
        <v>197</v>
      </c>
      <c r="AB270" s="29" t="s">
        <v>328</v>
      </c>
      <c r="AC270" s="29" t="s">
        <v>320</v>
      </c>
      <c r="AD270" s="30">
        <v>0</v>
      </c>
      <c r="AE270" s="24">
        <v>682</v>
      </c>
      <c r="AF270" s="24">
        <v>350</v>
      </c>
      <c r="AG270" s="24">
        <v>12</v>
      </c>
      <c r="AH270" s="24">
        <v>16</v>
      </c>
      <c r="AI270" s="24">
        <v>650</v>
      </c>
      <c r="AJ270" s="7">
        <f t="shared" si="97"/>
        <v>712</v>
      </c>
      <c r="AK270" s="7">
        <f t="shared" si="98"/>
        <v>350</v>
      </c>
      <c r="AL270" s="7">
        <f t="shared" si="99"/>
        <v>22</v>
      </c>
      <c r="AM270" s="7">
        <f t="shared" si="100"/>
        <v>6</v>
      </c>
      <c r="AN270" s="7">
        <f t="shared" si="101"/>
        <v>24</v>
      </c>
      <c r="AO270" s="83" t="str" cm="1">
        <f t="array" ref="AO270">_xll.Dce_Name_SectI(AE270,AE270,AF270,AG270,AH270,"x","-",$V$14)</f>
        <v>682x350x12x16</v>
      </c>
      <c r="AP270" s="7" t="str">
        <f t="shared" si="102"/>
        <v>712x350x22-6M24</v>
      </c>
      <c r="AQ270" s="7"/>
      <c r="AR270" s="7"/>
      <c r="AS270" s="7"/>
      <c r="AT270" s="29" t="s">
        <v>303</v>
      </c>
      <c r="AU270" s="60">
        <v>-182.51297033518333</v>
      </c>
      <c r="AV270" s="60">
        <v>42.196917338199711</v>
      </c>
      <c r="AW270" s="25">
        <v>2.3120107869314843E-2</v>
      </c>
      <c r="AX270" s="25">
        <v>0</v>
      </c>
      <c r="AY270" s="25">
        <v>0</v>
      </c>
      <c r="AZ270" s="25">
        <v>0</v>
      </c>
      <c r="BA270" s="56">
        <f t="shared" si="103"/>
        <v>0</v>
      </c>
      <c r="BB270" s="56">
        <f t="shared" si="104"/>
        <v>0</v>
      </c>
      <c r="BC270" s="4">
        <f>HLOOKUP(AN270,Data!$BW$28:$CF$31,4,FALSE)</f>
        <v>353</v>
      </c>
      <c r="BD270" s="44">
        <f t="shared" si="105"/>
        <v>0</v>
      </c>
      <c r="BE270" s="4" t="str">
        <f t="shared" si="106"/>
        <v>OK</v>
      </c>
      <c r="BF270" s="5">
        <f t="shared" si="107"/>
        <v>3613.4</v>
      </c>
      <c r="BG270" s="44">
        <f t="shared" si="108"/>
        <v>5.0510037730443165E-2</v>
      </c>
      <c r="BH270" s="4" t="str">
        <f t="shared" si="109"/>
        <v>OK</v>
      </c>
      <c r="BI270" s="53" t="str">
        <f t="shared" si="110"/>
        <v>Y</v>
      </c>
      <c r="BJ270" s="53">
        <f t="shared" si="111"/>
        <v>215</v>
      </c>
      <c r="BK270" s="38">
        <f t="shared" si="112"/>
        <v>169</v>
      </c>
      <c r="BL270" s="54">
        <f>noisuy1chieu(BK270/BJ270,Data!$BW$39:$CG$39,Data!$BW$40:$CG$40)</f>
        <v>9.5744185149669647E-2</v>
      </c>
      <c r="BM270" s="55">
        <f t="shared" si="113"/>
        <v>3.241417872065984E-3</v>
      </c>
      <c r="BN270" s="56">
        <f t="shared" si="114"/>
        <v>7.188517070343309</v>
      </c>
      <c r="BO270" s="44">
        <f t="shared" si="115"/>
        <v>0.32675077592469587</v>
      </c>
      <c r="BP270" s="4" t="str">
        <f t="shared" si="116"/>
        <v>OK</v>
      </c>
      <c r="BQ270" s="56">
        <f t="shared" si="117"/>
        <v>304.99199999999996</v>
      </c>
      <c r="BR270" s="56">
        <f t="shared" si="118"/>
        <v>42.196923672066987</v>
      </c>
      <c r="BS270" s="23">
        <f t="shared" si="119"/>
        <v>0.13835419837919352</v>
      </c>
      <c r="BT270" s="4" t="str">
        <f t="shared" si="120"/>
        <v>OK</v>
      </c>
      <c r="BU270" s="56">
        <f t="shared" si="121"/>
        <v>91.256485167591663</v>
      </c>
      <c r="BV270" s="54">
        <f t="shared" si="122"/>
        <v>0.18344929553961756</v>
      </c>
      <c r="BW270" s="4" t="str">
        <f t="shared" si="123"/>
        <v>OK</v>
      </c>
      <c r="BX270" s="54">
        <f t="shared" si="124"/>
        <v>4.360627859629939E-2</v>
      </c>
      <c r="BY270" s="4" t="str">
        <f t="shared" si="125"/>
        <v>OK</v>
      </c>
      <c r="DJ270" s="7"/>
      <c r="DK270" s="7"/>
      <c r="DL270" s="7"/>
      <c r="DM270" s="7"/>
      <c r="DN270" s="7"/>
      <c r="DO270" s="83"/>
      <c r="DP270" s="7"/>
      <c r="DQ270" s="7"/>
      <c r="DR270" s="7"/>
      <c r="DS270" s="7"/>
      <c r="EA270" s="56"/>
      <c r="EB270" s="56"/>
      <c r="EC270" s="4"/>
      <c r="ED270" s="44"/>
      <c r="EE270" s="4"/>
      <c r="EF270" s="5"/>
      <c r="EG270" s="44"/>
      <c r="EH270" s="4"/>
      <c r="EI270" s="53"/>
      <c r="EJ270" s="53"/>
      <c r="EL270" s="54"/>
      <c r="EM270" s="55"/>
      <c r="EN270" s="56"/>
      <c r="EO270" s="44"/>
      <c r="EP270" s="4"/>
      <c r="EQ270" s="56"/>
      <c r="ER270" s="56"/>
      <c r="ET270" s="4"/>
      <c r="EU270" s="56"/>
      <c r="EW270" s="4"/>
      <c r="EY270" s="4"/>
    </row>
    <row r="271" spans="27:155">
      <c r="AA271" s="29" t="s">
        <v>197</v>
      </c>
      <c r="AB271" s="29" t="s">
        <v>328</v>
      </c>
      <c r="AC271" s="29" t="s">
        <v>320</v>
      </c>
      <c r="AD271" s="30">
        <v>0</v>
      </c>
      <c r="AE271" s="24">
        <v>682</v>
      </c>
      <c r="AF271" s="24">
        <v>350</v>
      </c>
      <c r="AG271" s="24">
        <v>12</v>
      </c>
      <c r="AH271" s="24">
        <v>16</v>
      </c>
      <c r="AI271" s="24">
        <v>650</v>
      </c>
      <c r="AJ271" s="7">
        <f t="shared" si="97"/>
        <v>712</v>
      </c>
      <c r="AK271" s="7">
        <f t="shared" si="98"/>
        <v>350</v>
      </c>
      <c r="AL271" s="7">
        <f t="shared" si="99"/>
        <v>22</v>
      </c>
      <c r="AM271" s="7">
        <f t="shared" si="100"/>
        <v>6</v>
      </c>
      <c r="AN271" s="7">
        <f t="shared" si="101"/>
        <v>24</v>
      </c>
      <c r="AO271" s="83" t="str" cm="1">
        <f t="array" ref="AO271">_xll.Dce_Name_SectI(AE271,AE271,AF271,AG271,AH271,"x","-",$V$14)</f>
        <v>682x350x12x16</v>
      </c>
      <c r="AP271" s="7" t="str">
        <f t="shared" si="102"/>
        <v>712x350x22-6M24</v>
      </c>
      <c r="AQ271" s="7"/>
      <c r="AR271" s="7"/>
      <c r="AS271" s="7"/>
      <c r="AT271" s="29" t="s">
        <v>304</v>
      </c>
      <c r="AU271" s="60">
        <v>-27.369697242976777</v>
      </c>
      <c r="AV271" s="60">
        <v>59.03515500084319</v>
      </c>
      <c r="AW271" s="25">
        <v>2.4988252872891144E-2</v>
      </c>
      <c r="AX271" s="25">
        <v>0</v>
      </c>
      <c r="AY271" s="25">
        <v>0</v>
      </c>
      <c r="AZ271" s="25">
        <v>0</v>
      </c>
      <c r="BA271" s="56">
        <f t="shared" si="103"/>
        <v>0</v>
      </c>
      <c r="BB271" s="56">
        <f t="shared" si="104"/>
        <v>0</v>
      </c>
      <c r="BC271" s="4">
        <f>HLOOKUP(AN271,Data!$BW$28:$CF$31,4,FALSE)</f>
        <v>353</v>
      </c>
      <c r="BD271" s="44">
        <f t="shared" si="105"/>
        <v>0</v>
      </c>
      <c r="BE271" s="4" t="str">
        <f t="shared" si="106"/>
        <v>OK</v>
      </c>
      <c r="BF271" s="5">
        <f t="shared" si="107"/>
        <v>3613.4</v>
      </c>
      <c r="BG271" s="44">
        <f t="shared" si="108"/>
        <v>7.5744997074712944E-3</v>
      </c>
      <c r="BH271" s="4" t="str">
        <f t="shared" si="109"/>
        <v>OK</v>
      </c>
      <c r="BI271" s="53" t="str">
        <f t="shared" si="110"/>
        <v>Y</v>
      </c>
      <c r="BJ271" s="53">
        <f t="shared" si="111"/>
        <v>215</v>
      </c>
      <c r="BK271" s="38">
        <f t="shared" si="112"/>
        <v>169</v>
      </c>
      <c r="BL271" s="54">
        <f>noisuy1chieu(BK271/BJ271,Data!$BW$39:$CG$39,Data!$BW$40:$CG$40)</f>
        <v>9.5744185149669647E-2</v>
      </c>
      <c r="BM271" s="55">
        <f t="shared" si="113"/>
        <v>4.8608395136790985E-4</v>
      </c>
      <c r="BN271" s="56">
        <f t="shared" si="114"/>
        <v>2.7837321067403584</v>
      </c>
      <c r="BO271" s="44">
        <f t="shared" si="115"/>
        <v>0.12653327757910721</v>
      </c>
      <c r="BP271" s="4" t="str">
        <f t="shared" si="116"/>
        <v>OK</v>
      </c>
      <c r="BQ271" s="56">
        <f t="shared" si="117"/>
        <v>304.99199999999996</v>
      </c>
      <c r="BR271" s="56">
        <f t="shared" si="118"/>
        <v>59.035160289325567</v>
      </c>
      <c r="BS271" s="23">
        <f t="shared" si="119"/>
        <v>0.193562979649714</v>
      </c>
      <c r="BT271" s="4" t="str">
        <f t="shared" si="120"/>
        <v>OK</v>
      </c>
      <c r="BU271" s="56">
        <f t="shared" si="121"/>
        <v>13.684848621488388</v>
      </c>
      <c r="BV271" s="54">
        <f t="shared" si="122"/>
        <v>2.7510108838488426E-2</v>
      </c>
      <c r="BW271" s="4" t="str">
        <f t="shared" si="123"/>
        <v>OK</v>
      </c>
      <c r="BX271" s="54">
        <f t="shared" si="124"/>
        <v>6.1006903407454509E-2</v>
      </c>
      <c r="BY271" s="4" t="str">
        <f t="shared" si="125"/>
        <v>OK</v>
      </c>
      <c r="DJ271" s="7"/>
      <c r="DK271" s="7"/>
      <c r="DL271" s="7"/>
      <c r="DM271" s="7"/>
      <c r="DN271" s="7"/>
      <c r="DO271" s="83"/>
      <c r="DP271" s="7"/>
      <c r="DQ271" s="7"/>
      <c r="DR271" s="7"/>
      <c r="DS271" s="7"/>
      <c r="EA271" s="56"/>
      <c r="EB271" s="56"/>
      <c r="EC271" s="4"/>
      <c r="ED271" s="44"/>
      <c r="EE271" s="4"/>
      <c r="EF271" s="5"/>
      <c r="EG271" s="44"/>
      <c r="EH271" s="4"/>
      <c r="EI271" s="53"/>
      <c r="EJ271" s="53"/>
      <c r="EL271" s="54"/>
      <c r="EM271" s="55"/>
      <c r="EN271" s="56"/>
      <c r="EO271" s="44"/>
      <c r="EP271" s="4"/>
      <c r="EQ271" s="56"/>
      <c r="ER271" s="56"/>
      <c r="ET271" s="4"/>
      <c r="EU271" s="56"/>
      <c r="EW271" s="4"/>
      <c r="EY271" s="4"/>
    </row>
    <row r="272" spans="27:155">
      <c r="AA272" s="29" t="s">
        <v>197</v>
      </c>
      <c r="AB272" s="29" t="s">
        <v>328</v>
      </c>
      <c r="AC272" s="29" t="s">
        <v>320</v>
      </c>
      <c r="AD272" s="30">
        <v>0</v>
      </c>
      <c r="AE272" s="24">
        <v>682</v>
      </c>
      <c r="AF272" s="24">
        <v>350</v>
      </c>
      <c r="AG272" s="24">
        <v>12</v>
      </c>
      <c r="AH272" s="24">
        <v>16</v>
      </c>
      <c r="AI272" s="24">
        <v>650</v>
      </c>
      <c r="AJ272" s="7">
        <f t="shared" si="97"/>
        <v>712</v>
      </c>
      <c r="AK272" s="7">
        <f t="shared" si="98"/>
        <v>350</v>
      </c>
      <c r="AL272" s="7">
        <f t="shared" si="99"/>
        <v>22</v>
      </c>
      <c r="AM272" s="7">
        <f t="shared" si="100"/>
        <v>6</v>
      </c>
      <c r="AN272" s="7">
        <f t="shared" si="101"/>
        <v>24</v>
      </c>
      <c r="AO272" s="83" t="str" cm="1">
        <f t="array" ref="AO272">_xll.Dce_Name_SectI(AE272,AE272,AF272,AG272,AH272,"x","-",$V$14)</f>
        <v>682x350x12x16</v>
      </c>
      <c r="AP272" s="7" t="str">
        <f t="shared" si="102"/>
        <v>712x350x22-6M24</v>
      </c>
      <c r="AQ272" s="7"/>
      <c r="AR272" s="7"/>
      <c r="AS272" s="7"/>
      <c r="AT272" s="29" t="s">
        <v>305</v>
      </c>
      <c r="AU272" s="60">
        <v>-118.35549432089664</v>
      </c>
      <c r="AV272" s="60">
        <v>55.514672819161746</v>
      </c>
      <c r="AW272" s="25">
        <v>5.5596023191322782E-3</v>
      </c>
      <c r="AX272" s="25">
        <v>0</v>
      </c>
      <c r="AY272" s="25">
        <v>0</v>
      </c>
      <c r="AZ272" s="25">
        <v>0</v>
      </c>
      <c r="BA272" s="56">
        <f t="shared" si="103"/>
        <v>0</v>
      </c>
      <c r="BB272" s="56">
        <f t="shared" si="104"/>
        <v>0</v>
      </c>
      <c r="BC272" s="4">
        <f>HLOOKUP(AN272,Data!$BW$28:$CF$31,4,FALSE)</f>
        <v>353</v>
      </c>
      <c r="BD272" s="44">
        <f t="shared" si="105"/>
        <v>0</v>
      </c>
      <c r="BE272" s="4" t="str">
        <f t="shared" si="106"/>
        <v>OK</v>
      </c>
      <c r="BF272" s="5">
        <f t="shared" si="107"/>
        <v>3613.4</v>
      </c>
      <c r="BG272" s="44">
        <f t="shared" si="108"/>
        <v>3.2754606276885104E-2</v>
      </c>
      <c r="BH272" s="4" t="str">
        <f t="shared" si="109"/>
        <v>OK</v>
      </c>
      <c r="BI272" s="53" t="str">
        <f t="shared" si="110"/>
        <v>Y</v>
      </c>
      <c r="BJ272" s="53">
        <f t="shared" si="111"/>
        <v>215</v>
      </c>
      <c r="BK272" s="38">
        <f t="shared" si="112"/>
        <v>169</v>
      </c>
      <c r="BL272" s="54">
        <f>noisuy1chieu(BK272/BJ272,Data!$BW$39:$CG$39,Data!$BW$40:$CG$40)</f>
        <v>9.5744185149669647E-2</v>
      </c>
      <c r="BM272" s="55">
        <f t="shared" si="113"/>
        <v>2.1019854854392428E-3</v>
      </c>
      <c r="BN272" s="56">
        <f t="shared" si="114"/>
        <v>5.7887747871192854</v>
      </c>
      <c r="BO272" s="44">
        <f t="shared" si="115"/>
        <v>0.26312612668724022</v>
      </c>
      <c r="BP272" s="4" t="str">
        <f t="shared" si="116"/>
        <v>OK</v>
      </c>
      <c r="BQ272" s="56">
        <f t="shared" si="117"/>
        <v>304.99199999999996</v>
      </c>
      <c r="BR272" s="56">
        <f t="shared" si="118"/>
        <v>55.514673097549206</v>
      </c>
      <c r="BS272" s="23">
        <f t="shared" si="119"/>
        <v>0.18202009592890703</v>
      </c>
      <c r="BT272" s="4" t="str">
        <f t="shared" si="120"/>
        <v>OK</v>
      </c>
      <c r="BU272" s="56">
        <f t="shared" si="121"/>
        <v>59.17774716044832</v>
      </c>
      <c r="BV272" s="54">
        <f t="shared" si="122"/>
        <v>0.11896267983879386</v>
      </c>
      <c r="BW272" s="4" t="str">
        <f t="shared" si="123"/>
        <v>OK</v>
      </c>
      <c r="BX272" s="54">
        <f t="shared" si="124"/>
        <v>5.7368833806164442E-2</v>
      </c>
      <c r="BY272" s="4" t="str">
        <f t="shared" si="125"/>
        <v>OK</v>
      </c>
      <c r="DJ272" s="7"/>
      <c r="DK272" s="7"/>
      <c r="DL272" s="7"/>
      <c r="DM272" s="7"/>
      <c r="DN272" s="7"/>
      <c r="DO272" s="83"/>
      <c r="DP272" s="7"/>
      <c r="DQ272" s="7"/>
      <c r="DR272" s="7"/>
      <c r="DS272" s="7"/>
      <c r="EA272" s="56"/>
      <c r="EB272" s="56"/>
      <c r="EC272" s="4"/>
      <c r="ED272" s="44"/>
      <c r="EE272" s="4"/>
      <c r="EF272" s="5"/>
      <c r="EG272" s="44"/>
      <c r="EH272" s="4"/>
      <c r="EI272" s="53"/>
      <c r="EJ272" s="53"/>
      <c r="EL272" s="54"/>
      <c r="EM272" s="55"/>
      <c r="EN272" s="56"/>
      <c r="EO272" s="44"/>
      <c r="EP272" s="4"/>
      <c r="EQ272" s="56"/>
      <c r="ER272" s="56"/>
      <c r="ET272" s="4"/>
      <c r="EU272" s="56"/>
      <c r="EW272" s="4"/>
      <c r="EY272" s="4"/>
    </row>
    <row r="273" spans="27:155">
      <c r="AA273" s="29" t="s">
        <v>197</v>
      </c>
      <c r="AB273" s="29" t="s">
        <v>328</v>
      </c>
      <c r="AC273" s="29" t="s">
        <v>320</v>
      </c>
      <c r="AD273" s="30">
        <v>0</v>
      </c>
      <c r="AE273" s="24">
        <v>682</v>
      </c>
      <c r="AF273" s="24">
        <v>350</v>
      </c>
      <c r="AG273" s="24">
        <v>12</v>
      </c>
      <c r="AH273" s="24">
        <v>16</v>
      </c>
      <c r="AI273" s="24">
        <v>650</v>
      </c>
      <c r="AJ273" s="7">
        <f t="shared" si="97"/>
        <v>712</v>
      </c>
      <c r="AK273" s="7">
        <f t="shared" si="98"/>
        <v>350</v>
      </c>
      <c r="AL273" s="7">
        <f t="shared" si="99"/>
        <v>22</v>
      </c>
      <c r="AM273" s="7">
        <f t="shared" si="100"/>
        <v>6</v>
      </c>
      <c r="AN273" s="7">
        <f t="shared" si="101"/>
        <v>24</v>
      </c>
      <c r="AO273" s="83" t="str" cm="1">
        <f t="array" ref="AO273">_xll.Dce_Name_SectI(AE273,AE273,AF273,AG273,AH273,"x","-",$V$14)</f>
        <v>682x350x12x16</v>
      </c>
      <c r="AP273" s="7" t="str">
        <f t="shared" si="102"/>
        <v>712x350x22-6M24</v>
      </c>
      <c r="AQ273" s="7"/>
      <c r="AR273" s="7"/>
      <c r="AS273" s="7"/>
      <c r="AT273" s="29" t="s">
        <v>306</v>
      </c>
      <c r="AU273" s="60">
        <v>70.809721522035829</v>
      </c>
      <c r="AV273" s="60">
        <v>82.452215623207834</v>
      </c>
      <c r="AW273" s="25">
        <v>7.0700480305375853E-3</v>
      </c>
      <c r="AX273" s="25">
        <v>0</v>
      </c>
      <c r="AY273" s="25">
        <v>0</v>
      </c>
      <c r="AZ273" s="25">
        <v>0</v>
      </c>
      <c r="BA273" s="56">
        <f t="shared" si="103"/>
        <v>11.801620253672638</v>
      </c>
      <c r="BB273" s="56">
        <f t="shared" si="104"/>
        <v>51.632088609817785</v>
      </c>
      <c r="BC273" s="4">
        <f>HLOOKUP(AN273,Data!$BW$28:$CF$31,4,FALSE)</f>
        <v>353</v>
      </c>
      <c r="BD273" s="44">
        <f t="shared" si="105"/>
        <v>0.14626653997115519</v>
      </c>
      <c r="BE273" s="4" t="str">
        <f t="shared" si="106"/>
        <v>OK</v>
      </c>
      <c r="BF273" s="5">
        <f t="shared" si="107"/>
        <v>3613.4</v>
      </c>
      <c r="BG273" s="44">
        <f t="shared" si="108"/>
        <v>0</v>
      </c>
      <c r="BH273" s="4" t="str">
        <f t="shared" si="109"/>
        <v>OK</v>
      </c>
      <c r="BI273" s="53" t="str">
        <f t="shared" si="110"/>
        <v>Y</v>
      </c>
      <c r="BJ273" s="53">
        <f t="shared" si="111"/>
        <v>215</v>
      </c>
      <c r="BK273" s="38">
        <f t="shared" si="112"/>
        <v>169</v>
      </c>
      <c r="BL273" s="54">
        <f>noisuy1chieu(BK273/BJ273,Data!$BW$39:$CG$39,Data!$BW$40:$CG$40)</f>
        <v>9.5744185149669647E-2</v>
      </c>
      <c r="BM273" s="55">
        <f t="shared" si="113"/>
        <v>0</v>
      </c>
      <c r="BN273" s="56">
        <f t="shared" si="114"/>
        <v>0</v>
      </c>
      <c r="BO273" s="44">
        <f t="shared" si="115"/>
        <v>0</v>
      </c>
      <c r="BP273" s="4" t="str">
        <f t="shared" si="116"/>
        <v>OK</v>
      </c>
      <c r="BQ273" s="56">
        <f t="shared" si="117"/>
        <v>304.99199999999996</v>
      </c>
      <c r="BR273" s="56">
        <f t="shared" si="118"/>
        <v>82.452215926326303</v>
      </c>
      <c r="BS273" s="23">
        <f t="shared" si="119"/>
        <v>0.27034222512828637</v>
      </c>
      <c r="BT273" s="4" t="str">
        <f t="shared" si="120"/>
        <v>OK</v>
      </c>
      <c r="BU273" s="56">
        <f t="shared" si="121"/>
        <v>35.404860761017915</v>
      </c>
      <c r="BV273" s="54">
        <f t="shared" si="122"/>
        <v>7.1172988455110733E-2</v>
      </c>
      <c r="BW273" s="4" t="str">
        <f t="shared" si="123"/>
        <v>OK</v>
      </c>
      <c r="BX273" s="54">
        <f t="shared" si="124"/>
        <v>8.5206076312754536E-2</v>
      </c>
      <c r="BY273" s="4" t="str">
        <f t="shared" si="125"/>
        <v>OK</v>
      </c>
      <c r="DJ273" s="7"/>
      <c r="DK273" s="7"/>
      <c r="DL273" s="7"/>
      <c r="DM273" s="7"/>
      <c r="DN273" s="7"/>
      <c r="DO273" s="83"/>
      <c r="DP273" s="7"/>
      <c r="DQ273" s="7"/>
      <c r="DR273" s="7"/>
      <c r="DS273" s="7"/>
      <c r="EA273" s="56"/>
      <c r="EB273" s="56"/>
      <c r="EC273" s="4"/>
      <c r="ED273" s="44"/>
      <c r="EE273" s="4"/>
      <c r="EF273" s="5"/>
      <c r="EG273" s="44"/>
      <c r="EH273" s="4"/>
      <c r="EI273" s="53"/>
      <c r="EJ273" s="53"/>
      <c r="EL273" s="54"/>
      <c r="EM273" s="55"/>
      <c r="EN273" s="56"/>
      <c r="EO273" s="44"/>
      <c r="EP273" s="4"/>
      <c r="EQ273" s="56"/>
      <c r="ER273" s="56"/>
      <c r="ET273" s="4"/>
      <c r="EU273" s="56"/>
      <c r="EW273" s="4"/>
      <c r="EY273" s="4"/>
    </row>
    <row r="274" spans="27:155">
      <c r="AA274" s="29" t="s">
        <v>197</v>
      </c>
      <c r="AB274" s="29" t="s">
        <v>328</v>
      </c>
      <c r="AC274" s="29" t="s">
        <v>320</v>
      </c>
      <c r="AD274" s="30">
        <v>0</v>
      </c>
      <c r="AE274" s="24">
        <v>682</v>
      </c>
      <c r="AF274" s="24">
        <v>350</v>
      </c>
      <c r="AG274" s="24">
        <v>12</v>
      </c>
      <c r="AH274" s="24">
        <v>16</v>
      </c>
      <c r="AI274" s="24">
        <v>650</v>
      </c>
      <c r="AJ274" s="7">
        <f t="shared" si="97"/>
        <v>712</v>
      </c>
      <c r="AK274" s="7">
        <f t="shared" si="98"/>
        <v>350</v>
      </c>
      <c r="AL274" s="7">
        <f t="shared" si="99"/>
        <v>22</v>
      </c>
      <c r="AM274" s="7">
        <f t="shared" si="100"/>
        <v>6</v>
      </c>
      <c r="AN274" s="7">
        <f t="shared" si="101"/>
        <v>24</v>
      </c>
      <c r="AO274" s="83" t="str" cm="1">
        <f t="array" ref="AO274">_xll.Dce_Name_SectI(AE274,AE274,AF274,AG274,AH274,"x","-",$V$14)</f>
        <v>682x350x12x16</v>
      </c>
      <c r="AP274" s="7" t="str">
        <f t="shared" si="102"/>
        <v>712x350x22-6M24</v>
      </c>
      <c r="AQ274" s="7"/>
      <c r="AR274" s="7"/>
      <c r="AS274" s="7"/>
      <c r="AT274" s="29" t="s">
        <v>307</v>
      </c>
      <c r="AU274" s="60">
        <v>-18.518531069110313</v>
      </c>
      <c r="AV274" s="60">
        <v>85.97275353451333</v>
      </c>
      <c r="AW274" s="25">
        <v>4.1846668025636528E-3</v>
      </c>
      <c r="AX274" s="25">
        <v>0</v>
      </c>
      <c r="AY274" s="25">
        <v>0</v>
      </c>
      <c r="AZ274" s="25">
        <v>0</v>
      </c>
      <c r="BA274" s="56">
        <f t="shared" si="103"/>
        <v>0</v>
      </c>
      <c r="BB274" s="56">
        <f t="shared" si="104"/>
        <v>0</v>
      </c>
      <c r="BC274" s="4">
        <f>HLOOKUP(AN274,Data!$BW$28:$CF$31,4,FALSE)</f>
        <v>353</v>
      </c>
      <c r="BD274" s="44">
        <f t="shared" si="105"/>
        <v>0</v>
      </c>
      <c r="BE274" s="4" t="str">
        <f t="shared" si="106"/>
        <v>OK</v>
      </c>
      <c r="BF274" s="5">
        <f t="shared" si="107"/>
        <v>3613.4</v>
      </c>
      <c r="BG274" s="44">
        <f t="shared" si="108"/>
        <v>5.1249601674628643E-3</v>
      </c>
      <c r="BH274" s="4" t="str">
        <f t="shared" si="109"/>
        <v>OK</v>
      </c>
      <c r="BI274" s="53" t="str">
        <f t="shared" si="110"/>
        <v>Y</v>
      </c>
      <c r="BJ274" s="53">
        <f t="shared" si="111"/>
        <v>215</v>
      </c>
      <c r="BK274" s="38">
        <f t="shared" si="112"/>
        <v>169</v>
      </c>
      <c r="BL274" s="54">
        <f>noisuy1chieu(BK274/BJ274,Data!$BW$39:$CG$39,Data!$BW$40:$CG$40)</f>
        <v>9.5744185149669647E-2</v>
      </c>
      <c r="BM274" s="55">
        <f t="shared" si="113"/>
        <v>3.2888784540400416E-4</v>
      </c>
      <c r="BN274" s="56">
        <f t="shared" si="114"/>
        <v>2.2897902883040753</v>
      </c>
      <c r="BO274" s="44">
        <f t="shared" si="115"/>
        <v>0.10408137674109433</v>
      </c>
      <c r="BP274" s="4" t="str">
        <f t="shared" si="116"/>
        <v>OK</v>
      </c>
      <c r="BQ274" s="56">
        <f t="shared" si="117"/>
        <v>304.99199999999996</v>
      </c>
      <c r="BR274" s="56">
        <f t="shared" si="118"/>
        <v>85.972753636356273</v>
      </c>
      <c r="BS274" s="23">
        <f t="shared" si="119"/>
        <v>0.2818852744870563</v>
      </c>
      <c r="BT274" s="4" t="str">
        <f t="shared" si="120"/>
        <v>OK</v>
      </c>
      <c r="BU274" s="56">
        <f t="shared" si="121"/>
        <v>9.2592655345551567</v>
      </c>
      <c r="BV274" s="54">
        <f t="shared" si="122"/>
        <v>1.8613534549450715E-2</v>
      </c>
      <c r="BW274" s="4" t="str">
        <f t="shared" si="123"/>
        <v>OK</v>
      </c>
      <c r="BX274" s="54">
        <f t="shared" si="124"/>
        <v>8.8844198119581136E-2</v>
      </c>
      <c r="BY274" s="4" t="str">
        <f t="shared" si="125"/>
        <v>OK</v>
      </c>
      <c r="DJ274" s="7"/>
      <c r="DK274" s="7"/>
      <c r="DL274" s="7"/>
      <c r="DM274" s="7"/>
      <c r="DN274" s="7"/>
      <c r="DO274" s="83"/>
      <c r="DP274" s="7"/>
      <c r="DQ274" s="7"/>
      <c r="DR274" s="7"/>
      <c r="DS274" s="7"/>
      <c r="EA274" s="56"/>
      <c r="EB274" s="56"/>
      <c r="EC274" s="4"/>
      <c r="ED274" s="44"/>
      <c r="EE274" s="4"/>
      <c r="EF274" s="5"/>
      <c r="EG274" s="44"/>
      <c r="EH274" s="4"/>
      <c r="EI274" s="53"/>
      <c r="EJ274" s="53"/>
      <c r="EL274" s="54"/>
      <c r="EM274" s="55"/>
      <c r="EN274" s="56"/>
      <c r="EO274" s="44"/>
      <c r="EP274" s="4"/>
      <c r="EQ274" s="56"/>
      <c r="ER274" s="56"/>
      <c r="ET274" s="4"/>
      <c r="EU274" s="56"/>
      <c r="EW274" s="4"/>
      <c r="EY274" s="4"/>
    </row>
    <row r="275" spans="27:155">
      <c r="AA275" s="29" t="s">
        <v>197</v>
      </c>
      <c r="AB275" s="29" t="s">
        <v>328</v>
      </c>
      <c r="AC275" s="29" t="s">
        <v>320</v>
      </c>
      <c r="AD275" s="30">
        <v>0</v>
      </c>
      <c r="AE275" s="24">
        <v>682</v>
      </c>
      <c r="AF275" s="24">
        <v>350</v>
      </c>
      <c r="AG275" s="24">
        <v>12</v>
      </c>
      <c r="AH275" s="24">
        <v>16</v>
      </c>
      <c r="AI275" s="24">
        <v>650</v>
      </c>
      <c r="AJ275" s="7">
        <f t="shared" si="97"/>
        <v>712</v>
      </c>
      <c r="AK275" s="7">
        <f t="shared" si="98"/>
        <v>350</v>
      </c>
      <c r="AL275" s="7">
        <f t="shared" si="99"/>
        <v>22</v>
      </c>
      <c r="AM275" s="7">
        <f t="shared" si="100"/>
        <v>6</v>
      </c>
      <c r="AN275" s="7">
        <f t="shared" si="101"/>
        <v>24</v>
      </c>
      <c r="AO275" s="83" t="str" cm="1">
        <f t="array" ref="AO275">_xll.Dce_Name_SectI(AE275,AE275,AF275,AG275,AH275,"x","-",$V$14)</f>
        <v>682x350x12x16</v>
      </c>
      <c r="AP275" s="7" t="str">
        <f t="shared" si="102"/>
        <v>712x350x22-6M24</v>
      </c>
      <c r="AQ275" s="7"/>
      <c r="AR275" s="7"/>
      <c r="AS275" s="7"/>
      <c r="AT275" s="29" t="s">
        <v>308</v>
      </c>
      <c r="AU275" s="60">
        <v>148.30018789365954</v>
      </c>
      <c r="AV275" s="60">
        <v>17.38090568439581</v>
      </c>
      <c r="AW275" s="25">
        <v>0.15062308132513769</v>
      </c>
      <c r="AX275" s="25">
        <v>0</v>
      </c>
      <c r="AY275" s="25">
        <v>0</v>
      </c>
      <c r="AZ275" s="25">
        <v>0</v>
      </c>
      <c r="BA275" s="56">
        <f t="shared" si="103"/>
        <v>24.716697982276589</v>
      </c>
      <c r="BB275" s="56">
        <f t="shared" si="104"/>
        <v>108.13555367246008</v>
      </c>
      <c r="BC275" s="4">
        <f>HLOOKUP(AN275,Data!$BW$28:$CF$31,4,FALSE)</f>
        <v>353</v>
      </c>
      <c r="BD275" s="44">
        <f t="shared" si="105"/>
        <v>0.30633301323643081</v>
      </c>
      <c r="BE275" s="4" t="str">
        <f t="shared" si="106"/>
        <v>OK</v>
      </c>
      <c r="BF275" s="5">
        <f t="shared" si="107"/>
        <v>3613.4</v>
      </c>
      <c r="BG275" s="44">
        <f t="shared" si="108"/>
        <v>0</v>
      </c>
      <c r="BH275" s="4" t="str">
        <f t="shared" si="109"/>
        <v>OK</v>
      </c>
      <c r="BI275" s="53" t="str">
        <f t="shared" si="110"/>
        <v>Y</v>
      </c>
      <c r="BJ275" s="53">
        <f t="shared" si="111"/>
        <v>215</v>
      </c>
      <c r="BK275" s="38">
        <f t="shared" si="112"/>
        <v>169</v>
      </c>
      <c r="BL275" s="54">
        <f>noisuy1chieu(BK275/BJ275,Data!$BW$39:$CG$39,Data!$BW$40:$CG$40)</f>
        <v>9.5744185149669647E-2</v>
      </c>
      <c r="BM275" s="55">
        <f t="shared" si="113"/>
        <v>0</v>
      </c>
      <c r="BN275" s="56">
        <f t="shared" si="114"/>
        <v>0</v>
      </c>
      <c r="BO275" s="44">
        <f t="shared" si="115"/>
        <v>0</v>
      </c>
      <c r="BP275" s="4" t="str">
        <f t="shared" si="116"/>
        <v>OK</v>
      </c>
      <c r="BQ275" s="56">
        <f t="shared" si="117"/>
        <v>304.99199999999996</v>
      </c>
      <c r="BR275" s="56">
        <f t="shared" si="118"/>
        <v>148.30018789365954</v>
      </c>
      <c r="BS275" s="23">
        <f t="shared" si="119"/>
        <v>0.48624287815306488</v>
      </c>
      <c r="BT275" s="4" t="str">
        <f t="shared" si="120"/>
        <v>OK</v>
      </c>
      <c r="BU275" s="56">
        <f t="shared" si="121"/>
        <v>74.15009394682977</v>
      </c>
      <c r="BV275" s="54">
        <f t="shared" si="122"/>
        <v>0.14906099521322788</v>
      </c>
      <c r="BW275" s="4" t="str">
        <f t="shared" si="123"/>
        <v>OK</v>
      </c>
      <c r="BX275" s="54">
        <f t="shared" si="124"/>
        <v>1.7962093173999338E-2</v>
      </c>
      <c r="BY275" s="4" t="str">
        <f t="shared" si="125"/>
        <v>OK</v>
      </c>
      <c r="DJ275" s="7"/>
      <c r="DK275" s="7"/>
      <c r="DL275" s="7"/>
      <c r="DM275" s="7"/>
      <c r="DN275" s="7"/>
      <c r="DO275" s="83"/>
      <c r="DP275" s="7"/>
      <c r="DQ275" s="7"/>
      <c r="DR275" s="7"/>
      <c r="DS275" s="7"/>
      <c r="EA275" s="56"/>
      <c r="EB275" s="56"/>
      <c r="EC275" s="4"/>
      <c r="ED275" s="44"/>
      <c r="EE275" s="4"/>
      <c r="EF275" s="5"/>
      <c r="EG275" s="44"/>
      <c r="EH275" s="4"/>
      <c r="EI275" s="53"/>
      <c r="EJ275" s="53"/>
      <c r="EL275" s="54"/>
      <c r="EM275" s="55"/>
      <c r="EN275" s="56"/>
      <c r="EO275" s="44"/>
      <c r="EP275" s="4"/>
      <c r="EQ275" s="56"/>
      <c r="ER275" s="56"/>
      <c r="ET275" s="4"/>
      <c r="EU275" s="56"/>
      <c r="EW275" s="4"/>
      <c r="EY275" s="4"/>
    </row>
    <row r="276" spans="27:155">
      <c r="AA276" s="29" t="s">
        <v>197</v>
      </c>
      <c r="AB276" s="29" t="s">
        <v>328</v>
      </c>
      <c r="AC276" s="29" t="s">
        <v>320</v>
      </c>
      <c r="AD276" s="30">
        <v>0</v>
      </c>
      <c r="AE276" s="24">
        <v>682</v>
      </c>
      <c r="AF276" s="24">
        <v>350</v>
      </c>
      <c r="AG276" s="24">
        <v>12</v>
      </c>
      <c r="AH276" s="24">
        <v>16</v>
      </c>
      <c r="AI276" s="24">
        <v>650</v>
      </c>
      <c r="AJ276" s="7">
        <f t="shared" si="97"/>
        <v>712</v>
      </c>
      <c r="AK276" s="7">
        <f t="shared" si="98"/>
        <v>350</v>
      </c>
      <c r="AL276" s="7">
        <f t="shared" si="99"/>
        <v>22</v>
      </c>
      <c r="AM276" s="7">
        <f t="shared" si="100"/>
        <v>6</v>
      </c>
      <c r="AN276" s="7">
        <f t="shared" si="101"/>
        <v>24</v>
      </c>
      <c r="AO276" s="83" t="str" cm="1">
        <f t="array" ref="AO276">_xll.Dce_Name_SectI(AE276,AE276,AF276,AG276,AH276,"x","-",$V$14)</f>
        <v>682x350x12x16</v>
      </c>
      <c r="AP276" s="7" t="str">
        <f t="shared" si="102"/>
        <v>712x350x22-6M24</v>
      </c>
      <c r="AQ276" s="7"/>
      <c r="AR276" s="7"/>
      <c r="AS276" s="7"/>
      <c r="AT276" s="29" t="s">
        <v>309</v>
      </c>
      <c r="AU276" s="60">
        <v>58.944082922425579</v>
      </c>
      <c r="AV276" s="60">
        <v>13.860388913790549</v>
      </c>
      <c r="AW276" s="25">
        <v>8.8318836736871908E-2</v>
      </c>
      <c r="AX276" s="25">
        <v>0</v>
      </c>
      <c r="AY276" s="25">
        <v>0</v>
      </c>
      <c r="AZ276" s="25">
        <v>0</v>
      </c>
      <c r="BA276" s="56">
        <f t="shared" si="103"/>
        <v>9.8240138204042626</v>
      </c>
      <c r="BB276" s="56">
        <f t="shared" si="104"/>
        <v>42.980060464268647</v>
      </c>
      <c r="BC276" s="4">
        <f>HLOOKUP(AN276,Data!$BW$28:$CF$31,4,FALSE)</f>
        <v>353</v>
      </c>
      <c r="BD276" s="44">
        <f t="shared" si="105"/>
        <v>0.12175654522455708</v>
      </c>
      <c r="BE276" s="4" t="str">
        <f t="shared" si="106"/>
        <v>OK</v>
      </c>
      <c r="BF276" s="5">
        <f t="shared" si="107"/>
        <v>3613.4</v>
      </c>
      <c r="BG276" s="44">
        <f t="shared" si="108"/>
        <v>0</v>
      </c>
      <c r="BH276" s="4" t="str">
        <f t="shared" si="109"/>
        <v>OK</v>
      </c>
      <c r="BI276" s="53" t="str">
        <f t="shared" si="110"/>
        <v>Y</v>
      </c>
      <c r="BJ276" s="53">
        <f t="shared" si="111"/>
        <v>215</v>
      </c>
      <c r="BK276" s="38">
        <f t="shared" si="112"/>
        <v>169</v>
      </c>
      <c r="BL276" s="54">
        <f>noisuy1chieu(BK276/BJ276,Data!$BW$39:$CG$39,Data!$BW$40:$CG$40)</f>
        <v>9.5744185149669647E-2</v>
      </c>
      <c r="BM276" s="55">
        <f t="shared" si="113"/>
        <v>0</v>
      </c>
      <c r="BN276" s="56">
        <f t="shared" si="114"/>
        <v>0</v>
      </c>
      <c r="BO276" s="44">
        <f t="shared" si="115"/>
        <v>0</v>
      </c>
      <c r="BP276" s="4" t="str">
        <f t="shared" si="116"/>
        <v>OK</v>
      </c>
      <c r="BQ276" s="56">
        <f t="shared" si="117"/>
        <v>304.99199999999996</v>
      </c>
      <c r="BR276" s="56">
        <f t="shared" si="118"/>
        <v>58.944082922425579</v>
      </c>
      <c r="BS276" s="23">
        <f t="shared" si="119"/>
        <v>0.19326435749929699</v>
      </c>
      <c r="BT276" s="4" t="str">
        <f t="shared" si="120"/>
        <v>OK</v>
      </c>
      <c r="BU276" s="56">
        <f t="shared" si="121"/>
        <v>29.47204146121279</v>
      </c>
      <c r="BV276" s="54">
        <f t="shared" si="122"/>
        <v>5.9246476940731076E-2</v>
      </c>
      <c r="BW276" s="4" t="str">
        <f t="shared" si="123"/>
        <v>OK</v>
      </c>
      <c r="BX276" s="54">
        <f t="shared" si="124"/>
        <v>1.4323609350348786E-2</v>
      </c>
      <c r="BY276" s="4" t="str">
        <f t="shared" si="125"/>
        <v>OK</v>
      </c>
      <c r="DJ276" s="7"/>
      <c r="DK276" s="7"/>
      <c r="DL276" s="7"/>
      <c r="DM276" s="7"/>
      <c r="DN276" s="7"/>
      <c r="DO276" s="83"/>
      <c r="DP276" s="7"/>
      <c r="DQ276" s="7"/>
      <c r="DR276" s="7"/>
      <c r="DS276" s="7"/>
      <c r="EA276" s="56"/>
      <c r="EB276" s="56"/>
      <c r="EC276" s="4"/>
      <c r="ED276" s="44"/>
      <c r="EE276" s="4"/>
      <c r="EF276" s="5"/>
      <c r="EG276" s="44"/>
      <c r="EH276" s="4"/>
      <c r="EI276" s="53"/>
      <c r="EJ276" s="53"/>
      <c r="EL276" s="54"/>
      <c r="EM276" s="55"/>
      <c r="EN276" s="56"/>
      <c r="EO276" s="44"/>
      <c r="EP276" s="4"/>
      <c r="EQ276" s="56"/>
      <c r="ER276" s="56"/>
      <c r="ET276" s="4"/>
      <c r="EU276" s="56"/>
      <c r="EW276" s="4"/>
      <c r="EY276" s="4"/>
    </row>
    <row r="277" spans="27:155">
      <c r="AA277" s="29" t="s">
        <v>197</v>
      </c>
      <c r="AB277" s="29" t="s">
        <v>328</v>
      </c>
      <c r="AC277" s="29" t="s">
        <v>320</v>
      </c>
      <c r="AD277" s="30">
        <v>0</v>
      </c>
      <c r="AE277" s="24">
        <v>682</v>
      </c>
      <c r="AF277" s="24">
        <v>350</v>
      </c>
      <c r="AG277" s="24">
        <v>12</v>
      </c>
      <c r="AH277" s="24">
        <v>16</v>
      </c>
      <c r="AI277" s="24">
        <v>650</v>
      </c>
      <c r="AJ277" s="7">
        <f t="shared" si="97"/>
        <v>712</v>
      </c>
      <c r="AK277" s="7">
        <f t="shared" si="98"/>
        <v>350</v>
      </c>
      <c r="AL277" s="7">
        <f t="shared" si="99"/>
        <v>22</v>
      </c>
      <c r="AM277" s="7">
        <f t="shared" si="100"/>
        <v>6</v>
      </c>
      <c r="AN277" s="7">
        <f t="shared" si="101"/>
        <v>24</v>
      </c>
      <c r="AO277" s="83" t="str" cm="1">
        <f t="array" ref="AO277">_xll.Dce_Name_SectI(AE277,AE277,AF277,AG277,AH277,"x","-",$V$14)</f>
        <v>682x350x12x16</v>
      </c>
      <c r="AP277" s="7" t="str">
        <f t="shared" si="102"/>
        <v>712x350x22-6M24</v>
      </c>
      <c r="AQ277" s="7"/>
      <c r="AR277" s="7"/>
      <c r="AS277" s="7"/>
      <c r="AT277" s="29" t="s">
        <v>310</v>
      </c>
      <c r="AU277" s="60">
        <v>-25.735841687378169</v>
      </c>
      <c r="AV277" s="60">
        <v>26.734678131281406</v>
      </c>
      <c r="AW277" s="25">
        <v>0.12362136925283718</v>
      </c>
      <c r="AX277" s="25">
        <v>0</v>
      </c>
      <c r="AY277" s="25">
        <v>0</v>
      </c>
      <c r="AZ277" s="25">
        <v>0</v>
      </c>
      <c r="BA277" s="56">
        <f t="shared" si="103"/>
        <v>0</v>
      </c>
      <c r="BB277" s="56">
        <f t="shared" si="104"/>
        <v>0</v>
      </c>
      <c r="BC277" s="4">
        <f>HLOOKUP(AN277,Data!$BW$28:$CF$31,4,FALSE)</f>
        <v>353</v>
      </c>
      <c r="BD277" s="44">
        <f t="shared" si="105"/>
        <v>0</v>
      </c>
      <c r="BE277" s="4" t="str">
        <f t="shared" si="106"/>
        <v>OK</v>
      </c>
      <c r="BF277" s="5">
        <f t="shared" si="107"/>
        <v>3613.4</v>
      </c>
      <c r="BG277" s="44">
        <f t="shared" si="108"/>
        <v>7.1223340032595802E-3</v>
      </c>
      <c r="BH277" s="4" t="str">
        <f t="shared" si="109"/>
        <v>OK</v>
      </c>
      <c r="BI277" s="53" t="str">
        <f t="shared" si="110"/>
        <v>Y</v>
      </c>
      <c r="BJ277" s="53">
        <f t="shared" si="111"/>
        <v>215</v>
      </c>
      <c r="BK277" s="38">
        <f t="shared" si="112"/>
        <v>169</v>
      </c>
      <c r="BL277" s="54">
        <f>noisuy1chieu(BK277/BJ277,Data!$BW$39:$CG$39,Data!$BW$40:$CG$40)</f>
        <v>9.5744185149669647E-2</v>
      </c>
      <c r="BM277" s="55">
        <f t="shared" si="113"/>
        <v>4.5706678843113028E-4</v>
      </c>
      <c r="BN277" s="56">
        <f t="shared" si="114"/>
        <v>2.6993651085916088</v>
      </c>
      <c r="BO277" s="44">
        <f t="shared" si="115"/>
        <v>0.12269841402689131</v>
      </c>
      <c r="BP277" s="4" t="str">
        <f t="shared" si="116"/>
        <v>OK</v>
      </c>
      <c r="BQ277" s="56">
        <f t="shared" si="117"/>
        <v>304.99199999999996</v>
      </c>
      <c r="BR277" s="56">
        <f t="shared" si="118"/>
        <v>26.734963942862393</v>
      </c>
      <c r="BS277" s="23">
        <f t="shared" si="119"/>
        <v>8.765791870889203E-2</v>
      </c>
      <c r="BT277" s="4" t="str">
        <f t="shared" si="120"/>
        <v>OK</v>
      </c>
      <c r="BU277" s="56">
        <f t="shared" si="121"/>
        <v>12.867920843689085</v>
      </c>
      <c r="BV277" s="54">
        <f t="shared" si="122"/>
        <v>2.5867871302506163E-2</v>
      </c>
      <c r="BW277" s="4" t="str">
        <f t="shared" si="123"/>
        <v>OK</v>
      </c>
      <c r="BX277" s="54">
        <f t="shared" si="124"/>
        <v>2.7627897593070432E-2</v>
      </c>
      <c r="BY277" s="4" t="str">
        <f t="shared" si="125"/>
        <v>OK</v>
      </c>
      <c r="DJ277" s="7"/>
      <c r="DK277" s="7"/>
      <c r="DL277" s="7"/>
      <c r="DM277" s="7"/>
      <c r="DN277" s="7"/>
      <c r="DO277" s="83"/>
      <c r="DP277" s="7"/>
      <c r="DQ277" s="7"/>
      <c r="DR277" s="7"/>
      <c r="DS277" s="7"/>
      <c r="EA277" s="56"/>
      <c r="EB277" s="56"/>
      <c r="EC277" s="4"/>
      <c r="ED277" s="44"/>
      <c r="EE277" s="4"/>
      <c r="EF277" s="5"/>
      <c r="EG277" s="44"/>
      <c r="EH277" s="4"/>
      <c r="EI277" s="53"/>
      <c r="EJ277" s="53"/>
      <c r="EL277" s="54"/>
      <c r="EM277" s="55"/>
      <c r="EN277" s="56"/>
      <c r="EO277" s="44"/>
      <c r="EP277" s="4"/>
      <c r="EQ277" s="56"/>
      <c r="ER277" s="56"/>
      <c r="ET277" s="4"/>
      <c r="EU277" s="56"/>
      <c r="EW277" s="4"/>
      <c r="EY277" s="4"/>
    </row>
    <row r="278" spans="27:155">
      <c r="AA278" s="29" t="s">
        <v>197</v>
      </c>
      <c r="AB278" s="29" t="s">
        <v>328</v>
      </c>
      <c r="AC278" s="29" t="s">
        <v>320</v>
      </c>
      <c r="AD278" s="30">
        <v>0</v>
      </c>
      <c r="AE278" s="24">
        <v>682</v>
      </c>
      <c r="AF278" s="24">
        <v>350</v>
      </c>
      <c r="AG278" s="24">
        <v>12</v>
      </c>
      <c r="AH278" s="24">
        <v>16</v>
      </c>
      <c r="AI278" s="24">
        <v>650</v>
      </c>
      <c r="AJ278" s="7">
        <f t="shared" si="97"/>
        <v>712</v>
      </c>
      <c r="AK278" s="7">
        <f t="shared" si="98"/>
        <v>350</v>
      </c>
      <c r="AL278" s="7">
        <f t="shared" si="99"/>
        <v>22</v>
      </c>
      <c r="AM278" s="7">
        <f t="shared" si="100"/>
        <v>6</v>
      </c>
      <c r="AN278" s="7">
        <f t="shared" si="101"/>
        <v>24</v>
      </c>
      <c r="AO278" s="83" t="str" cm="1">
        <f t="array" ref="AO278">_xll.Dce_Name_SectI(AE278,AE278,AF278,AG278,AH278,"x","-",$V$14)</f>
        <v>682x350x12x16</v>
      </c>
      <c r="AP278" s="7" t="str">
        <f t="shared" si="102"/>
        <v>712x350x22-6M24</v>
      </c>
      <c r="AQ278" s="7"/>
      <c r="AR278" s="7"/>
      <c r="AS278" s="7"/>
      <c r="AT278" s="29" t="s">
        <v>311</v>
      </c>
      <c r="AU278" s="60">
        <v>-116.0053365000843</v>
      </c>
      <c r="AV278" s="60">
        <v>23.214299246731766</v>
      </c>
      <c r="AW278" s="25">
        <v>1.5325182161060713E-2</v>
      </c>
      <c r="AX278" s="25">
        <v>0</v>
      </c>
      <c r="AY278" s="25">
        <v>0</v>
      </c>
      <c r="AZ278" s="25">
        <v>0</v>
      </c>
      <c r="BA278" s="56">
        <f t="shared" si="103"/>
        <v>0</v>
      </c>
      <c r="BB278" s="56">
        <f t="shared" si="104"/>
        <v>0</v>
      </c>
      <c r="BC278" s="4">
        <f>HLOOKUP(AN278,Data!$BW$28:$CF$31,4,FALSE)</f>
        <v>353</v>
      </c>
      <c r="BD278" s="44">
        <f t="shared" si="105"/>
        <v>0</v>
      </c>
      <c r="BE278" s="4" t="str">
        <f t="shared" si="106"/>
        <v>OK</v>
      </c>
      <c r="BF278" s="5">
        <f t="shared" si="107"/>
        <v>3613.4</v>
      </c>
      <c r="BG278" s="44">
        <f t="shared" si="108"/>
        <v>3.2104205595861045E-2</v>
      </c>
      <c r="BH278" s="4" t="str">
        <f t="shared" si="109"/>
        <v>OK</v>
      </c>
      <c r="BI278" s="53" t="str">
        <f t="shared" si="110"/>
        <v>Y</v>
      </c>
      <c r="BJ278" s="53">
        <f t="shared" si="111"/>
        <v>215</v>
      </c>
      <c r="BK278" s="38">
        <f t="shared" si="112"/>
        <v>169</v>
      </c>
      <c r="BL278" s="54">
        <f>noisuy1chieu(BK278/BJ278,Data!$BW$39:$CG$39,Data!$BW$40:$CG$40)</f>
        <v>9.5744185149669647E-2</v>
      </c>
      <c r="BM278" s="55">
        <f t="shared" si="113"/>
        <v>2.0602468432563523E-3</v>
      </c>
      <c r="BN278" s="56">
        <f t="shared" si="114"/>
        <v>5.7310134263053847</v>
      </c>
      <c r="BO278" s="44">
        <f t="shared" si="115"/>
        <v>0.26050061028660837</v>
      </c>
      <c r="BP278" s="4" t="str">
        <f t="shared" si="116"/>
        <v>OK</v>
      </c>
      <c r="BQ278" s="56">
        <f t="shared" si="117"/>
        <v>304.99199999999996</v>
      </c>
      <c r="BR278" s="56">
        <f t="shared" si="118"/>
        <v>23.214304305277366</v>
      </c>
      <c r="BS278" s="23">
        <f t="shared" si="119"/>
        <v>7.6114469577160615E-2</v>
      </c>
      <c r="BT278" s="4" t="str">
        <f t="shared" si="120"/>
        <v>OK</v>
      </c>
      <c r="BU278" s="56">
        <f t="shared" si="121"/>
        <v>58.002668250042149</v>
      </c>
      <c r="BV278" s="54">
        <f t="shared" si="122"/>
        <v>0.11660046527484713</v>
      </c>
      <c r="BW278" s="4" t="str">
        <f t="shared" si="123"/>
        <v>OK</v>
      </c>
      <c r="BX278" s="54">
        <f t="shared" si="124"/>
        <v>2.3989649786372941E-2</v>
      </c>
      <c r="BY278" s="4" t="str">
        <f t="shared" si="125"/>
        <v>OK</v>
      </c>
      <c r="DJ278" s="7"/>
      <c r="DK278" s="7"/>
      <c r="DL278" s="7"/>
      <c r="DM278" s="7"/>
      <c r="DN278" s="7"/>
      <c r="DO278" s="83"/>
      <c r="DP278" s="7"/>
      <c r="DQ278" s="7"/>
      <c r="DR278" s="7"/>
      <c r="DS278" s="7"/>
      <c r="EA278" s="56"/>
      <c r="EB278" s="56"/>
      <c r="EC278" s="4"/>
      <c r="ED278" s="44"/>
      <c r="EE278" s="4"/>
      <c r="EF278" s="5"/>
      <c r="EG278" s="44"/>
      <c r="EH278" s="4"/>
      <c r="EI278" s="53"/>
      <c r="EJ278" s="53"/>
      <c r="EL278" s="54"/>
      <c r="EM278" s="55"/>
      <c r="EN278" s="56"/>
      <c r="EO278" s="44"/>
      <c r="EP278" s="4"/>
      <c r="EQ278" s="56"/>
      <c r="ER278" s="56"/>
      <c r="ET278" s="4"/>
      <c r="EU278" s="56"/>
      <c r="EW278" s="4"/>
      <c r="EY278" s="4"/>
    </row>
    <row r="279" spans="27:155">
      <c r="AA279" s="29" t="s">
        <v>197</v>
      </c>
      <c r="AB279" s="29" t="s">
        <v>328</v>
      </c>
      <c r="AC279" s="29" t="s">
        <v>320</v>
      </c>
      <c r="AD279" s="30">
        <v>0</v>
      </c>
      <c r="AE279" s="24">
        <v>682</v>
      </c>
      <c r="AF279" s="24">
        <v>350</v>
      </c>
      <c r="AG279" s="24">
        <v>12</v>
      </c>
      <c r="AH279" s="24">
        <v>16</v>
      </c>
      <c r="AI279" s="24">
        <v>650</v>
      </c>
      <c r="AJ279" s="7">
        <f t="shared" si="97"/>
        <v>712</v>
      </c>
      <c r="AK279" s="7">
        <f t="shared" si="98"/>
        <v>350</v>
      </c>
      <c r="AL279" s="7">
        <f t="shared" si="99"/>
        <v>22</v>
      </c>
      <c r="AM279" s="7">
        <f t="shared" si="100"/>
        <v>6</v>
      </c>
      <c r="AN279" s="7">
        <f t="shared" si="101"/>
        <v>24</v>
      </c>
      <c r="AO279" s="83" t="str" cm="1">
        <f t="array" ref="AO279">_xll.Dce_Name_SectI(AE279,AE279,AF279,AG279,AH279,"x","-",$V$14)</f>
        <v>682x350x12x16</v>
      </c>
      <c r="AP279" s="7" t="str">
        <f t="shared" si="102"/>
        <v>712x350x22-6M24</v>
      </c>
      <c r="AQ279" s="7"/>
      <c r="AR279" s="7"/>
      <c r="AS279" s="7"/>
      <c r="AT279" s="29" t="s">
        <v>312</v>
      </c>
      <c r="AU279" s="60">
        <v>37.278305110023716</v>
      </c>
      <c r="AV279" s="60">
        <v>40.052559771311508</v>
      </c>
      <c r="AW279" s="25">
        <v>3.0014244595791433E-2</v>
      </c>
      <c r="AX279" s="25">
        <v>0</v>
      </c>
      <c r="AY279" s="25">
        <v>0</v>
      </c>
      <c r="AZ279" s="25">
        <v>0</v>
      </c>
      <c r="BA279" s="56">
        <f t="shared" si="103"/>
        <v>6.2130508516706193</v>
      </c>
      <c r="BB279" s="56">
        <f t="shared" si="104"/>
        <v>27.18209747605896</v>
      </c>
      <c r="BC279" s="4">
        <f>HLOOKUP(AN279,Data!$BW$28:$CF$31,4,FALSE)</f>
        <v>353</v>
      </c>
      <c r="BD279" s="44">
        <f t="shared" si="105"/>
        <v>7.700310899733416E-2</v>
      </c>
      <c r="BE279" s="4" t="str">
        <f t="shared" si="106"/>
        <v>OK</v>
      </c>
      <c r="BF279" s="5">
        <f t="shared" si="107"/>
        <v>3613.4</v>
      </c>
      <c r="BG279" s="44">
        <f t="shared" si="108"/>
        <v>0</v>
      </c>
      <c r="BH279" s="4" t="str">
        <f t="shared" si="109"/>
        <v>OK</v>
      </c>
      <c r="BI279" s="53" t="str">
        <f t="shared" si="110"/>
        <v>Y</v>
      </c>
      <c r="BJ279" s="53">
        <f t="shared" si="111"/>
        <v>215</v>
      </c>
      <c r="BK279" s="38">
        <f t="shared" si="112"/>
        <v>169</v>
      </c>
      <c r="BL279" s="54">
        <f>noisuy1chieu(BK279/BJ279,Data!$BW$39:$CG$39,Data!$BW$40:$CG$40)</f>
        <v>9.5744185149669647E-2</v>
      </c>
      <c r="BM279" s="55">
        <f t="shared" si="113"/>
        <v>0</v>
      </c>
      <c r="BN279" s="56">
        <f t="shared" si="114"/>
        <v>0</v>
      </c>
      <c r="BO279" s="44">
        <f t="shared" si="115"/>
        <v>0</v>
      </c>
      <c r="BP279" s="4" t="str">
        <f t="shared" si="116"/>
        <v>OK</v>
      </c>
      <c r="BQ279" s="56">
        <f t="shared" si="117"/>
        <v>304.99199999999996</v>
      </c>
      <c r="BR279" s="56">
        <f t="shared" si="118"/>
        <v>40.052571017218852</v>
      </c>
      <c r="BS279" s="23">
        <f t="shared" si="119"/>
        <v>0.13132334952136074</v>
      </c>
      <c r="BT279" s="4" t="str">
        <f t="shared" si="120"/>
        <v>OK</v>
      </c>
      <c r="BU279" s="56">
        <f t="shared" si="121"/>
        <v>18.639152555011858</v>
      </c>
      <c r="BV279" s="54">
        <f t="shared" si="122"/>
        <v>3.7469549691649902E-2</v>
      </c>
      <c r="BW279" s="4" t="str">
        <f t="shared" si="123"/>
        <v>OK</v>
      </c>
      <c r="BX279" s="54">
        <f t="shared" si="124"/>
        <v>4.1390305697357452E-2</v>
      </c>
      <c r="BY279" s="4" t="str">
        <f t="shared" si="125"/>
        <v>OK</v>
      </c>
      <c r="DJ279" s="7"/>
      <c r="DK279" s="7"/>
      <c r="DL279" s="7"/>
      <c r="DM279" s="7"/>
      <c r="DN279" s="7"/>
      <c r="DO279" s="83"/>
      <c r="DP279" s="7"/>
      <c r="DQ279" s="7"/>
      <c r="DR279" s="7"/>
      <c r="DS279" s="7"/>
      <c r="EA279" s="56"/>
      <c r="EB279" s="56"/>
      <c r="EC279" s="4"/>
      <c r="ED279" s="44"/>
      <c r="EE279" s="4"/>
      <c r="EF279" s="5"/>
      <c r="EG279" s="44"/>
      <c r="EH279" s="4"/>
      <c r="EI279" s="53"/>
      <c r="EJ279" s="53"/>
      <c r="EL279" s="54"/>
      <c r="EM279" s="55"/>
      <c r="EN279" s="56"/>
      <c r="EO279" s="44"/>
      <c r="EP279" s="4"/>
      <c r="EQ279" s="56"/>
      <c r="ER279" s="56"/>
      <c r="ET279" s="4"/>
      <c r="EU279" s="56"/>
      <c r="EW279" s="4"/>
      <c r="EY279" s="4"/>
    </row>
    <row r="280" spans="27:155">
      <c r="AA280" s="29" t="s">
        <v>197</v>
      </c>
      <c r="AB280" s="29" t="s">
        <v>328</v>
      </c>
      <c r="AC280" s="29" t="s">
        <v>320</v>
      </c>
      <c r="AD280" s="30">
        <v>0</v>
      </c>
      <c r="AE280" s="24">
        <v>682</v>
      </c>
      <c r="AF280" s="24">
        <v>350</v>
      </c>
      <c r="AG280" s="24">
        <v>12</v>
      </c>
      <c r="AH280" s="24">
        <v>16</v>
      </c>
      <c r="AI280" s="24">
        <v>650</v>
      </c>
      <c r="AJ280" s="7">
        <f t="shared" ref="AJ280:AJ343" si="126">AE280+2*$E$13</f>
        <v>712</v>
      </c>
      <c r="AK280" s="7">
        <f t="shared" ref="AK280:AK343" si="127">INDEX($A$23:$A$33,IFERROR(MATCH(AF280,$A$23:$A$33,0),MATCH(AF280,$A$23:$A$33,1)+1))</f>
        <v>350</v>
      </c>
      <c r="AL280" s="7">
        <f t="shared" ref="AL280:AL343" si="128">INDEX($E$23:$E$40,IFERROR(MATCH(AE280,$B$23:$B$40,0),MATCH(AE280,$B$23:$B$40,1)+1))</f>
        <v>22</v>
      </c>
      <c r="AM280" s="7">
        <f t="shared" ref="AM280:AM343" si="129">INDEX($C$23:$C$40,IFERROR(MATCH(AE280,$B$23:$B$40,0),MATCH(AE280,$B$23:$B$40,1)+1))</f>
        <v>6</v>
      </c>
      <c r="AN280" s="7">
        <f t="shared" ref="AN280:AN343" si="130">INDEX($D$23:$D$40,IFERROR(MATCH(AE280,$B$23:$B$40,0),MATCH(AE280,$B$23:$B$40,1)+1))</f>
        <v>24</v>
      </c>
      <c r="AO280" s="83" t="str" cm="1">
        <f t="array" ref="AO280">_xll.Dce_Name_SectI(AE280,AE280,AF280,AG280,AH280,"x","-",$V$14)</f>
        <v>682x350x12x16</v>
      </c>
      <c r="AP280" s="7" t="str">
        <f t="shared" ref="AP280:AP343" si="131">AJ280&amp;"x"&amp;AK280&amp;"x"&amp;AL280&amp;"-"&amp;AM280&amp;"M"&amp;AN280</f>
        <v>712x350x22-6M24</v>
      </c>
      <c r="AQ280" s="7"/>
      <c r="AR280" s="7"/>
      <c r="AS280" s="7"/>
      <c r="AT280" s="29" t="s">
        <v>313</v>
      </c>
      <c r="AU280" s="60">
        <v>-51.608760031941557</v>
      </c>
      <c r="AV280" s="60">
        <v>36.532075967699448</v>
      </c>
      <c r="AW280" s="25">
        <v>1.3453344925698808E-2</v>
      </c>
      <c r="AX280" s="25">
        <v>0</v>
      </c>
      <c r="AY280" s="25">
        <v>0</v>
      </c>
      <c r="AZ280" s="25">
        <v>0</v>
      </c>
      <c r="BA280" s="56">
        <f t="shared" ref="BA280:BA343" si="132">MAX(AU280,0)/AM280</f>
        <v>0</v>
      </c>
      <c r="BB280" s="56">
        <f t="shared" ref="BB280:BB343" si="133">($R$60*BA280*1000/$R$19)</f>
        <v>0</v>
      </c>
      <c r="BC280" s="4">
        <f>HLOOKUP(AN280,Data!$BW$28:$CF$31,4,FALSE)</f>
        <v>353</v>
      </c>
      <c r="BD280" s="44">
        <f t="shared" ref="BD280:BD343" si="134">BB280/BC280</f>
        <v>0</v>
      </c>
      <c r="BE280" s="4" t="str">
        <f t="shared" ref="BE280:BE343" si="135">IF(BD280&lt;=1,"OK","Check")</f>
        <v>OK</v>
      </c>
      <c r="BF280" s="5">
        <f t="shared" ref="BF280:BF343" si="136">$P$77*$R$77*AJ280*AK280/1000</f>
        <v>3613.4</v>
      </c>
      <c r="BG280" s="44">
        <f t="shared" ref="BG280:BG343" si="137">MAX(-AU280,0)/BF280</f>
        <v>1.4282603650838976E-2</v>
      </c>
      <c r="BH280" s="4" t="str">
        <f t="shared" ref="BH280:BH343" si="138">IF(BG280&lt;=1,"OK","Check")</f>
        <v>OK</v>
      </c>
      <c r="BI280" s="53" t="str">
        <f t="shared" ref="BI280:BI343" si="139">VLOOKUP(INDEX($B$23:$B$40,IFERROR(MATCH(AE280,$B$23:$B$40,0),MATCH(AE280,$B$23:$B$40,1)+1)),$B$23:$F$40,5,FALSE)</f>
        <v>Y</v>
      </c>
      <c r="BJ280" s="53">
        <f t="shared" ref="BJ280:BJ343" si="140">BPThkd1(AI280, BI280, AM280, $E$14)</f>
        <v>215</v>
      </c>
      <c r="BK280" s="38">
        <f t="shared" ref="BK280:BK343" si="141">(AF280-AG280)/2</f>
        <v>169</v>
      </c>
      <c r="BL280" s="54">
        <f>noisuy1chieu(BK280/BJ280,Data!$BW$39:$CG$39,Data!$BW$40:$CG$40)</f>
        <v>9.5744185149669647E-2</v>
      </c>
      <c r="BM280" s="55">
        <f t="shared" ref="BM280:BM343" si="142">BL280*(MAX(-AU280,0)/(AJ280*AK280)*1000)*BJ280^2/1000000</f>
        <v>9.1656804891992983E-4</v>
      </c>
      <c r="BN280" s="56">
        <f t="shared" ref="BN280:BN343" si="143">SQRT((6*BM280)/($R$27*$R$28))*1000</f>
        <v>3.822558619965343</v>
      </c>
      <c r="BO280" s="44">
        <f t="shared" ref="BO280:BO343" si="144">BN280/AL280</f>
        <v>0.17375266454387922</v>
      </c>
      <c r="BP280" s="4" t="str">
        <f t="shared" ref="BP280:BP343" si="145">IF(BO280&lt;=1,"OK","Check")</f>
        <v>OK</v>
      </c>
      <c r="BQ280" s="56">
        <f t="shared" ref="BQ280:BQ343" si="146">0.6*BC280*$R$19*AM280/1000</f>
        <v>304.99199999999996</v>
      </c>
      <c r="BR280" s="56">
        <f t="shared" ref="BR280:BR343" si="147">MAX(SQRT(AV280^2+AW280^2),MAX(AU280,0))</f>
        <v>36.532078444871615</v>
      </c>
      <c r="BS280" s="23">
        <f t="shared" ref="BS280:BS343" si="148">BR280/BQ280</f>
        <v>0.11978044815887505</v>
      </c>
      <c r="BT280" s="4" t="str">
        <f t="shared" ref="BT280:BT343" si="149">IF(BS280&lt;=1,"OK","Check")</f>
        <v>OK</v>
      </c>
      <c r="BU280" s="56">
        <f t="shared" ref="BU280:BU343" si="150">ABS(AU280)/2</f>
        <v>25.804380015970779</v>
      </c>
      <c r="BV280" s="54">
        <f t="shared" ref="BV280:BV343" si="151">BU280*1000/($R$53*((AF280*2-AG280)-30)*$R$35)</f>
        <v>5.1873522490734271E-2</v>
      </c>
      <c r="BW280" s="4" t="str">
        <f t="shared" ref="BW280:BW343" si="152">IF(BV280&lt;=1,"OK","Check")</f>
        <v>OK</v>
      </c>
      <c r="BX280" s="54">
        <f t="shared" ref="BX280:BX343" si="153">SQRT(AV280^2+AW280^2)*1000/($R$54*(2*(AE280-2*AH280)-20)*$R$35)</f>
        <v>3.77522305357883E-2</v>
      </c>
      <c r="BY280" s="4" t="str">
        <f t="shared" ref="BY280:BY343" si="154">IF(BX280&lt;=1,"OK","Check")</f>
        <v>OK</v>
      </c>
      <c r="DJ280" s="7"/>
      <c r="DK280" s="7"/>
      <c r="DL280" s="7"/>
      <c r="DM280" s="7"/>
      <c r="DN280" s="7"/>
      <c r="DO280" s="83"/>
      <c r="DP280" s="7"/>
      <c r="DQ280" s="7"/>
      <c r="DR280" s="7"/>
      <c r="DS280" s="7"/>
      <c r="EA280" s="56"/>
      <c r="EB280" s="56"/>
      <c r="EC280" s="4"/>
      <c r="ED280" s="44"/>
      <c r="EE280" s="4"/>
      <c r="EF280" s="5"/>
      <c r="EG280" s="44"/>
      <c r="EH280" s="4"/>
      <c r="EI280" s="53"/>
      <c r="EJ280" s="53"/>
      <c r="EL280" s="54"/>
      <c r="EM280" s="55"/>
      <c r="EN280" s="56"/>
      <c r="EO280" s="44"/>
      <c r="EP280" s="4"/>
      <c r="EQ280" s="56"/>
      <c r="ER280" s="56"/>
      <c r="ET280" s="4"/>
      <c r="EU280" s="56"/>
      <c r="EW280" s="4"/>
      <c r="EY280" s="4"/>
    </row>
    <row r="281" spans="27:155">
      <c r="AA281" s="29" t="s">
        <v>197</v>
      </c>
      <c r="AB281" s="29" t="s">
        <v>328</v>
      </c>
      <c r="AC281" s="29" t="s">
        <v>320</v>
      </c>
      <c r="AD281" s="30">
        <v>0</v>
      </c>
      <c r="AE281" s="24">
        <v>682</v>
      </c>
      <c r="AF281" s="24">
        <v>350</v>
      </c>
      <c r="AG281" s="24">
        <v>12</v>
      </c>
      <c r="AH281" s="24">
        <v>16</v>
      </c>
      <c r="AI281" s="24">
        <v>650</v>
      </c>
      <c r="AJ281" s="7">
        <f t="shared" si="126"/>
        <v>712</v>
      </c>
      <c r="AK281" s="7">
        <f t="shared" si="127"/>
        <v>350</v>
      </c>
      <c r="AL281" s="7">
        <f t="shared" si="128"/>
        <v>22</v>
      </c>
      <c r="AM281" s="7">
        <f t="shared" si="129"/>
        <v>6</v>
      </c>
      <c r="AN281" s="7">
        <f t="shared" si="130"/>
        <v>24</v>
      </c>
      <c r="AO281" s="83" t="str" cm="1">
        <f t="array" ref="AO281">_xll.Dce_Name_SectI(AE281,AE281,AF281,AG281,AH281,"x","-",$V$14)</f>
        <v>682x350x12x16</v>
      </c>
      <c r="AP281" s="7" t="str">
        <f t="shared" si="131"/>
        <v>712x350x22-6M24</v>
      </c>
      <c r="AQ281" s="7"/>
      <c r="AR281" s="7"/>
      <c r="AS281" s="7"/>
      <c r="AT281" s="29" t="s">
        <v>314</v>
      </c>
      <c r="AU281" s="60">
        <v>135.79863851958987</v>
      </c>
      <c r="AV281" s="60">
        <v>101.43489099445657</v>
      </c>
      <c r="AW281" s="25">
        <v>1.1962431260710931E-2</v>
      </c>
      <c r="AX281" s="25">
        <v>0</v>
      </c>
      <c r="AY281" s="25">
        <v>0</v>
      </c>
      <c r="AZ281" s="25">
        <v>0</v>
      </c>
      <c r="BA281" s="56">
        <f t="shared" si="132"/>
        <v>22.633106419931647</v>
      </c>
      <c r="BB281" s="56">
        <f t="shared" si="133"/>
        <v>99.019840587200946</v>
      </c>
      <c r="BC281" s="4">
        <f>HLOOKUP(AN281,Data!$BW$28:$CF$31,4,FALSE)</f>
        <v>353</v>
      </c>
      <c r="BD281" s="44">
        <f t="shared" si="134"/>
        <v>0.28050946341983268</v>
      </c>
      <c r="BE281" s="4" t="str">
        <f t="shared" si="135"/>
        <v>OK</v>
      </c>
      <c r="BF281" s="5">
        <f t="shared" si="136"/>
        <v>3613.4</v>
      </c>
      <c r="BG281" s="44">
        <f t="shared" si="137"/>
        <v>0</v>
      </c>
      <c r="BH281" s="4" t="str">
        <f t="shared" si="138"/>
        <v>OK</v>
      </c>
      <c r="BI281" s="53" t="str">
        <f t="shared" si="139"/>
        <v>Y</v>
      </c>
      <c r="BJ281" s="53">
        <f t="shared" si="140"/>
        <v>215</v>
      </c>
      <c r="BK281" s="38">
        <f t="shared" si="141"/>
        <v>169</v>
      </c>
      <c r="BL281" s="54">
        <f>noisuy1chieu(BK281/BJ281,Data!$BW$39:$CG$39,Data!$BW$40:$CG$40)</f>
        <v>9.5744185149669647E-2</v>
      </c>
      <c r="BM281" s="55">
        <f t="shared" si="142"/>
        <v>0</v>
      </c>
      <c r="BN281" s="56">
        <f t="shared" si="143"/>
        <v>0</v>
      </c>
      <c r="BO281" s="44">
        <f t="shared" si="144"/>
        <v>0</v>
      </c>
      <c r="BP281" s="4" t="str">
        <f t="shared" si="145"/>
        <v>OK</v>
      </c>
      <c r="BQ281" s="56">
        <f t="shared" si="146"/>
        <v>304.99199999999996</v>
      </c>
      <c r="BR281" s="56">
        <f t="shared" si="147"/>
        <v>135.79863851958987</v>
      </c>
      <c r="BS281" s="23">
        <f t="shared" si="148"/>
        <v>0.44525311653941707</v>
      </c>
      <c r="BT281" s="4" t="str">
        <f t="shared" si="149"/>
        <v>OK</v>
      </c>
      <c r="BU281" s="56">
        <f t="shared" si="150"/>
        <v>67.899319259794936</v>
      </c>
      <c r="BV281" s="54">
        <f t="shared" si="151"/>
        <v>0.13649531058481479</v>
      </c>
      <c r="BW281" s="4" t="str">
        <f t="shared" si="152"/>
        <v>OK</v>
      </c>
      <c r="BX281" s="54">
        <f t="shared" si="153"/>
        <v>0.10482276341335357</v>
      </c>
      <c r="BY281" s="4" t="str">
        <f t="shared" si="154"/>
        <v>OK</v>
      </c>
      <c r="DJ281" s="7"/>
      <c r="DK281" s="7"/>
      <c r="DL281" s="7"/>
      <c r="DM281" s="7"/>
      <c r="DN281" s="7"/>
      <c r="DO281" s="83"/>
      <c r="DP281" s="7"/>
      <c r="DQ281" s="7"/>
      <c r="DR281" s="7"/>
      <c r="DS281" s="7"/>
      <c r="EA281" s="56"/>
      <c r="EB281" s="56"/>
      <c r="EC281" s="4"/>
      <c r="ED281" s="44"/>
      <c r="EE281" s="4"/>
      <c r="EF281" s="5"/>
      <c r="EG281" s="44"/>
      <c r="EH281" s="4"/>
      <c r="EI281" s="53"/>
      <c r="EJ281" s="53"/>
      <c r="EL281" s="54"/>
      <c r="EM281" s="55"/>
      <c r="EN281" s="56"/>
      <c r="EO281" s="44"/>
      <c r="EP281" s="4"/>
      <c r="EQ281" s="56"/>
      <c r="ER281" s="56"/>
      <c r="ET281" s="4"/>
      <c r="EU281" s="56"/>
      <c r="EW281" s="4"/>
      <c r="EY281" s="4"/>
    </row>
    <row r="282" spans="27:155">
      <c r="AA282" s="29" t="s">
        <v>197</v>
      </c>
      <c r="AB282" s="29" t="s">
        <v>328</v>
      </c>
      <c r="AC282" s="29" t="s">
        <v>320</v>
      </c>
      <c r="AD282" s="30">
        <v>0</v>
      </c>
      <c r="AE282" s="24">
        <v>682</v>
      </c>
      <c r="AF282" s="24">
        <v>350</v>
      </c>
      <c r="AG282" s="24">
        <v>12</v>
      </c>
      <c r="AH282" s="24">
        <v>16</v>
      </c>
      <c r="AI282" s="24">
        <v>650</v>
      </c>
      <c r="AJ282" s="7">
        <f t="shared" si="126"/>
        <v>712</v>
      </c>
      <c r="AK282" s="7">
        <f t="shared" si="127"/>
        <v>350</v>
      </c>
      <c r="AL282" s="7">
        <f t="shared" si="128"/>
        <v>22</v>
      </c>
      <c r="AM282" s="7">
        <f t="shared" si="129"/>
        <v>6</v>
      </c>
      <c r="AN282" s="7">
        <f t="shared" si="130"/>
        <v>24</v>
      </c>
      <c r="AO282" s="83" t="str" cm="1">
        <f t="array" ref="AO282">_xll.Dce_Name_SectI(AE282,AE282,AF282,AG282,AH282,"x","-",$V$14)</f>
        <v>682x350x12x16</v>
      </c>
      <c r="AP282" s="7" t="str">
        <f t="shared" si="131"/>
        <v>712x350x22-6M24</v>
      </c>
      <c r="AQ282" s="7"/>
      <c r="AR282" s="7"/>
      <c r="AS282" s="7"/>
      <c r="AT282" s="29" t="s">
        <v>315</v>
      </c>
      <c r="AU282" s="60">
        <v>46.495168930151252</v>
      </c>
      <c r="AV282" s="60">
        <v>104.95540897984884</v>
      </c>
      <c r="AW282" s="25">
        <v>2.0698875679099208E-3</v>
      </c>
      <c r="AX282" s="25">
        <v>0</v>
      </c>
      <c r="AY282" s="25">
        <v>0</v>
      </c>
      <c r="AZ282" s="25">
        <v>0</v>
      </c>
      <c r="BA282" s="56">
        <f t="shared" si="132"/>
        <v>7.7491948216918756</v>
      </c>
      <c r="BB282" s="56">
        <f t="shared" si="133"/>
        <v>33.902727344901955</v>
      </c>
      <c r="BC282" s="4">
        <f>HLOOKUP(AN282,Data!$BW$28:$CF$31,4,FALSE)</f>
        <v>353</v>
      </c>
      <c r="BD282" s="44">
        <f t="shared" si="134"/>
        <v>9.6041720523801569E-2</v>
      </c>
      <c r="BE282" s="4" t="str">
        <f t="shared" si="135"/>
        <v>OK</v>
      </c>
      <c r="BF282" s="5">
        <f t="shared" si="136"/>
        <v>3613.4</v>
      </c>
      <c r="BG282" s="44">
        <f t="shared" si="137"/>
        <v>0</v>
      </c>
      <c r="BH282" s="4" t="str">
        <f t="shared" si="138"/>
        <v>OK</v>
      </c>
      <c r="BI282" s="53" t="str">
        <f t="shared" si="139"/>
        <v>Y</v>
      </c>
      <c r="BJ282" s="53">
        <f t="shared" si="140"/>
        <v>215</v>
      </c>
      <c r="BK282" s="38">
        <f t="shared" si="141"/>
        <v>169</v>
      </c>
      <c r="BL282" s="54">
        <f>noisuy1chieu(BK282/BJ282,Data!$BW$39:$CG$39,Data!$BW$40:$CG$40)</f>
        <v>9.5744185149669647E-2</v>
      </c>
      <c r="BM282" s="55">
        <f t="shared" si="142"/>
        <v>0</v>
      </c>
      <c r="BN282" s="56">
        <f t="shared" si="143"/>
        <v>0</v>
      </c>
      <c r="BO282" s="44">
        <f t="shared" si="144"/>
        <v>0</v>
      </c>
      <c r="BP282" s="4" t="str">
        <f t="shared" si="145"/>
        <v>OK</v>
      </c>
      <c r="BQ282" s="56">
        <f t="shared" si="146"/>
        <v>304.99199999999996</v>
      </c>
      <c r="BR282" s="56">
        <f t="shared" si="147"/>
        <v>104.95540900025958</v>
      </c>
      <c r="BS282" s="23">
        <f t="shared" si="148"/>
        <v>0.3441251213155086</v>
      </c>
      <c r="BT282" s="4" t="str">
        <f t="shared" si="149"/>
        <v>OK</v>
      </c>
      <c r="BU282" s="56">
        <f t="shared" si="150"/>
        <v>23.247584465075626</v>
      </c>
      <c r="BV282" s="54">
        <f t="shared" si="151"/>
        <v>4.6733697723331143E-2</v>
      </c>
      <c r="BW282" s="4" t="str">
        <f t="shared" si="152"/>
        <v>OK</v>
      </c>
      <c r="BX282" s="54">
        <f t="shared" si="153"/>
        <v>0.10846086412890582</v>
      </c>
      <c r="BY282" s="4" t="str">
        <f t="shared" si="154"/>
        <v>OK</v>
      </c>
      <c r="DJ282" s="7"/>
      <c r="DK282" s="7"/>
      <c r="DL282" s="7"/>
      <c r="DM282" s="7"/>
      <c r="DN282" s="7"/>
      <c r="DO282" s="83"/>
      <c r="DP282" s="7"/>
      <c r="DQ282" s="7"/>
      <c r="DR282" s="7"/>
      <c r="DS282" s="7"/>
      <c r="EA282" s="56"/>
      <c r="EB282" s="56"/>
      <c r="EC282" s="4"/>
      <c r="ED282" s="44"/>
      <c r="EE282" s="4"/>
      <c r="EF282" s="5"/>
      <c r="EG282" s="44"/>
      <c r="EH282" s="4"/>
      <c r="EI282" s="53"/>
      <c r="EJ282" s="53"/>
      <c r="EL282" s="54"/>
      <c r="EM282" s="55"/>
      <c r="EN282" s="56"/>
      <c r="EO282" s="44"/>
      <c r="EP282" s="4"/>
      <c r="EQ282" s="56"/>
      <c r="ER282" s="56"/>
      <c r="ET282" s="4"/>
      <c r="EU282" s="56"/>
      <c r="EW282" s="4"/>
      <c r="EY282" s="4"/>
    </row>
    <row r="283" spans="27:155">
      <c r="AA283" s="29" t="s">
        <v>197</v>
      </c>
      <c r="AB283" s="29" t="s">
        <v>289</v>
      </c>
      <c r="AC283" s="29" t="s">
        <v>320</v>
      </c>
      <c r="AD283" s="30">
        <v>0</v>
      </c>
      <c r="AE283" s="24">
        <v>682</v>
      </c>
      <c r="AF283" s="24">
        <v>350</v>
      </c>
      <c r="AG283" s="24">
        <v>12</v>
      </c>
      <c r="AH283" s="24">
        <v>16</v>
      </c>
      <c r="AI283" s="24">
        <v>650</v>
      </c>
      <c r="AJ283" s="7">
        <f t="shared" si="126"/>
        <v>712</v>
      </c>
      <c r="AK283" s="7">
        <f t="shared" si="127"/>
        <v>350</v>
      </c>
      <c r="AL283" s="7">
        <f t="shared" si="128"/>
        <v>22</v>
      </c>
      <c r="AM283" s="7">
        <f t="shared" si="129"/>
        <v>6</v>
      </c>
      <c r="AN283" s="7">
        <f t="shared" si="130"/>
        <v>24</v>
      </c>
      <c r="AO283" s="83" t="str" cm="1">
        <f t="array" ref="AO283">_xll.Dce_Name_SectI(AE283,AE283,AF283,AG283,AH283,"x","-",$V$14)</f>
        <v>682x350x12x16</v>
      </c>
      <c r="AP283" s="7" t="str">
        <f t="shared" si="131"/>
        <v>712x350x22-6M24</v>
      </c>
      <c r="AQ283" s="7"/>
      <c r="AR283" s="7"/>
      <c r="AS283" s="7"/>
      <c r="AT283" s="29" t="s">
        <v>290</v>
      </c>
      <c r="AU283" s="60">
        <v>-152.77613670544761</v>
      </c>
      <c r="AV283" s="60">
        <v>35.06051152173135</v>
      </c>
      <c r="AW283" s="25">
        <v>4.4266611265070619E-3</v>
      </c>
      <c r="AX283" s="25">
        <v>0</v>
      </c>
      <c r="AY283" s="25">
        <v>0</v>
      </c>
      <c r="AZ283" s="25">
        <v>0</v>
      </c>
      <c r="BA283" s="56">
        <f t="shared" si="132"/>
        <v>0</v>
      </c>
      <c r="BB283" s="56">
        <f t="shared" si="133"/>
        <v>0</v>
      </c>
      <c r="BC283" s="4">
        <f>HLOOKUP(AN283,Data!$BW$28:$CF$31,4,FALSE)</f>
        <v>353</v>
      </c>
      <c r="BD283" s="44">
        <f t="shared" si="134"/>
        <v>0</v>
      </c>
      <c r="BE283" s="4" t="str">
        <f t="shared" si="135"/>
        <v>OK</v>
      </c>
      <c r="BF283" s="5">
        <f t="shared" si="136"/>
        <v>3613.4</v>
      </c>
      <c r="BG283" s="44">
        <f t="shared" si="137"/>
        <v>4.2280438563526763E-2</v>
      </c>
      <c r="BH283" s="4" t="str">
        <f t="shared" si="138"/>
        <v>OK</v>
      </c>
      <c r="BI283" s="53" t="str">
        <f t="shared" si="139"/>
        <v>Y</v>
      </c>
      <c r="BJ283" s="53">
        <f t="shared" si="140"/>
        <v>215</v>
      </c>
      <c r="BK283" s="38">
        <f t="shared" si="141"/>
        <v>169</v>
      </c>
      <c r="BL283" s="54">
        <f>noisuy1chieu(BK283/BJ283,Data!$BW$39:$CG$39,Data!$BW$40:$CG$40)</f>
        <v>9.5744185149669647E-2</v>
      </c>
      <c r="BM283" s="55">
        <f t="shared" si="142"/>
        <v>2.713293740345046E-3</v>
      </c>
      <c r="BN283" s="56">
        <f t="shared" si="143"/>
        <v>6.5768843273069733</v>
      </c>
      <c r="BO283" s="44">
        <f t="shared" si="144"/>
        <v>0.29894928760486245</v>
      </c>
      <c r="BP283" s="4" t="str">
        <f t="shared" si="145"/>
        <v>OK</v>
      </c>
      <c r="BQ283" s="56">
        <f t="shared" si="146"/>
        <v>304.99199999999996</v>
      </c>
      <c r="BR283" s="56">
        <f t="shared" si="147"/>
        <v>35.06051180118147</v>
      </c>
      <c r="BS283" s="23">
        <f t="shared" si="148"/>
        <v>0.11495551293536052</v>
      </c>
      <c r="BT283" s="4" t="str">
        <f t="shared" si="149"/>
        <v>OK</v>
      </c>
      <c r="BU283" s="56">
        <f t="shared" si="150"/>
        <v>76.388068352723806</v>
      </c>
      <c r="BV283" s="54">
        <f t="shared" si="151"/>
        <v>0.15355990646806059</v>
      </c>
      <c r="BW283" s="4" t="str">
        <f t="shared" si="152"/>
        <v>OK</v>
      </c>
      <c r="BX283" s="54">
        <f t="shared" si="153"/>
        <v>3.6231514344805593E-2</v>
      </c>
      <c r="BY283" s="4" t="str">
        <f t="shared" si="154"/>
        <v>OK</v>
      </c>
      <c r="DJ283" s="7"/>
      <c r="DK283" s="7"/>
      <c r="DL283" s="7"/>
      <c r="DM283" s="7"/>
      <c r="DN283" s="7"/>
      <c r="DO283" s="83"/>
      <c r="DP283" s="7"/>
      <c r="DQ283" s="7"/>
      <c r="DR283" s="7"/>
      <c r="DS283" s="7"/>
      <c r="EA283" s="56"/>
      <c r="EB283" s="56"/>
      <c r="EC283" s="4"/>
      <c r="ED283" s="44"/>
      <c r="EE283" s="4"/>
      <c r="EF283" s="5"/>
      <c r="EG283" s="44"/>
      <c r="EH283" s="4"/>
      <c r="EI283" s="53"/>
      <c r="EJ283" s="53"/>
      <c r="EL283" s="54"/>
      <c r="EM283" s="55"/>
      <c r="EN283" s="56"/>
      <c r="EO283" s="44"/>
      <c r="EP283" s="4"/>
      <c r="EQ283" s="56"/>
      <c r="ER283" s="56"/>
      <c r="ET283" s="4"/>
      <c r="EU283" s="56"/>
      <c r="EW283" s="4"/>
      <c r="EY283" s="4"/>
    </row>
    <row r="284" spans="27:155">
      <c r="AA284" s="29" t="s">
        <v>197</v>
      </c>
      <c r="AB284" s="29" t="s">
        <v>289</v>
      </c>
      <c r="AC284" s="29" t="s">
        <v>320</v>
      </c>
      <c r="AD284" s="30">
        <v>0</v>
      </c>
      <c r="AE284" s="24">
        <v>682</v>
      </c>
      <c r="AF284" s="24">
        <v>350</v>
      </c>
      <c r="AG284" s="24">
        <v>12</v>
      </c>
      <c r="AH284" s="24">
        <v>16</v>
      </c>
      <c r="AI284" s="24">
        <v>650</v>
      </c>
      <c r="AJ284" s="7">
        <f t="shared" si="126"/>
        <v>712</v>
      </c>
      <c r="AK284" s="7">
        <f t="shared" si="127"/>
        <v>350</v>
      </c>
      <c r="AL284" s="7">
        <f t="shared" si="128"/>
        <v>22</v>
      </c>
      <c r="AM284" s="7">
        <f t="shared" si="129"/>
        <v>6</v>
      </c>
      <c r="AN284" s="7">
        <f t="shared" si="130"/>
        <v>24</v>
      </c>
      <c r="AO284" s="83" t="str" cm="1">
        <f t="array" ref="AO284">_xll.Dce_Name_SectI(AE284,AE284,AF284,AG284,AH284,"x","-",$V$14)</f>
        <v>682x350x12x16</v>
      </c>
      <c r="AP284" s="7" t="str">
        <f t="shared" si="131"/>
        <v>712x350x22-6M24</v>
      </c>
      <c r="AQ284" s="7"/>
      <c r="AR284" s="7"/>
      <c r="AS284" s="7"/>
      <c r="AT284" s="29" t="s">
        <v>291</v>
      </c>
      <c r="AU284" s="60">
        <v>-225.02939202402712</v>
      </c>
      <c r="AV284" s="60">
        <v>65.553458303188421</v>
      </c>
      <c r="AW284" s="25">
        <v>8.5742635659504223E-3</v>
      </c>
      <c r="AX284" s="25">
        <v>0</v>
      </c>
      <c r="AY284" s="25">
        <v>0</v>
      </c>
      <c r="AZ284" s="25">
        <v>0</v>
      </c>
      <c r="BA284" s="56">
        <f t="shared" si="132"/>
        <v>0</v>
      </c>
      <c r="BB284" s="56">
        <f t="shared" si="133"/>
        <v>0</v>
      </c>
      <c r="BC284" s="4">
        <f>HLOOKUP(AN284,Data!$BW$28:$CF$31,4,FALSE)</f>
        <v>353</v>
      </c>
      <c r="BD284" s="44">
        <f t="shared" si="134"/>
        <v>0</v>
      </c>
      <c r="BE284" s="4" t="str">
        <f t="shared" si="135"/>
        <v>OK</v>
      </c>
      <c r="BF284" s="5">
        <f t="shared" si="136"/>
        <v>3613.4</v>
      </c>
      <c r="BG284" s="44">
        <f t="shared" si="137"/>
        <v>6.2276358007424343E-2</v>
      </c>
      <c r="BH284" s="4" t="str">
        <f t="shared" si="138"/>
        <v>OK</v>
      </c>
      <c r="BI284" s="53" t="str">
        <f t="shared" si="139"/>
        <v>Y</v>
      </c>
      <c r="BJ284" s="53">
        <f t="shared" si="140"/>
        <v>215</v>
      </c>
      <c r="BK284" s="38">
        <f t="shared" si="141"/>
        <v>169</v>
      </c>
      <c r="BL284" s="54">
        <f>noisuy1chieu(BK284/BJ284,Data!$BW$39:$CG$39,Data!$BW$40:$CG$40)</f>
        <v>9.5744185149669647E-2</v>
      </c>
      <c r="BM284" s="55">
        <f t="shared" si="142"/>
        <v>3.9965066137889358E-3</v>
      </c>
      <c r="BN284" s="56">
        <f t="shared" si="143"/>
        <v>7.9820062814930575</v>
      </c>
      <c r="BO284" s="44">
        <f t="shared" si="144"/>
        <v>0.36281846734059353</v>
      </c>
      <c r="BP284" s="4" t="str">
        <f t="shared" si="145"/>
        <v>OK</v>
      </c>
      <c r="BQ284" s="56">
        <f t="shared" si="146"/>
        <v>304.99199999999996</v>
      </c>
      <c r="BR284" s="56">
        <f t="shared" si="147"/>
        <v>65.553458863936839</v>
      </c>
      <c r="BS284" s="23">
        <f t="shared" si="148"/>
        <v>0.21493501096401496</v>
      </c>
      <c r="BT284" s="4" t="str">
        <f t="shared" si="149"/>
        <v>OK</v>
      </c>
      <c r="BU284" s="56">
        <f t="shared" si="150"/>
        <v>112.51469601201356</v>
      </c>
      <c r="BV284" s="54">
        <f t="shared" si="151"/>
        <v>0.22618383431436767</v>
      </c>
      <c r="BW284" s="4" t="str">
        <f t="shared" si="152"/>
        <v>OK</v>
      </c>
      <c r="BX284" s="54">
        <f t="shared" si="153"/>
        <v>6.7742909705622578E-2</v>
      </c>
      <c r="BY284" s="4" t="str">
        <f t="shared" si="154"/>
        <v>OK</v>
      </c>
      <c r="DJ284" s="7"/>
      <c r="DK284" s="7"/>
      <c r="DL284" s="7"/>
      <c r="DM284" s="7"/>
      <c r="DN284" s="7"/>
      <c r="DO284" s="83"/>
      <c r="DP284" s="7"/>
      <c r="DQ284" s="7"/>
      <c r="DR284" s="7"/>
      <c r="DS284" s="7"/>
      <c r="EA284" s="56"/>
      <c r="EB284" s="56"/>
      <c r="EC284" s="4"/>
      <c r="ED284" s="44"/>
      <c r="EE284" s="4"/>
      <c r="EF284" s="5"/>
      <c r="EG284" s="44"/>
      <c r="EH284" s="4"/>
      <c r="EI284" s="53"/>
      <c r="EJ284" s="53"/>
      <c r="EL284" s="54"/>
      <c r="EM284" s="55"/>
      <c r="EN284" s="56"/>
      <c r="EO284" s="44"/>
      <c r="EP284" s="4"/>
      <c r="EQ284" s="56"/>
      <c r="ER284" s="56"/>
      <c r="ET284" s="4"/>
      <c r="EU284" s="56"/>
      <c r="EW284" s="4"/>
      <c r="EY284" s="4"/>
    </row>
    <row r="285" spans="27:155">
      <c r="AA285" s="29" t="s">
        <v>197</v>
      </c>
      <c r="AB285" s="29" t="s">
        <v>289</v>
      </c>
      <c r="AC285" s="29" t="s">
        <v>320</v>
      </c>
      <c r="AD285" s="30">
        <v>0</v>
      </c>
      <c r="AE285" s="24">
        <v>682</v>
      </c>
      <c r="AF285" s="24">
        <v>350</v>
      </c>
      <c r="AG285" s="24">
        <v>12</v>
      </c>
      <c r="AH285" s="24">
        <v>16</v>
      </c>
      <c r="AI285" s="24">
        <v>650</v>
      </c>
      <c r="AJ285" s="7">
        <f t="shared" si="126"/>
        <v>712</v>
      </c>
      <c r="AK285" s="7">
        <f t="shared" si="127"/>
        <v>350</v>
      </c>
      <c r="AL285" s="7">
        <f t="shared" si="128"/>
        <v>22</v>
      </c>
      <c r="AM285" s="7">
        <f t="shared" si="129"/>
        <v>6</v>
      </c>
      <c r="AN285" s="7">
        <f t="shared" si="130"/>
        <v>24</v>
      </c>
      <c r="AO285" s="83" t="str" cm="1">
        <f t="array" ref="AO285">_xll.Dce_Name_SectI(AE285,AE285,AF285,AG285,AH285,"x","-",$V$14)</f>
        <v>682x350x12x16</v>
      </c>
      <c r="AP285" s="7" t="str">
        <f t="shared" si="131"/>
        <v>712x350x22-6M24</v>
      </c>
      <c r="AQ285" s="7"/>
      <c r="AR285" s="7"/>
      <c r="AS285" s="7"/>
      <c r="AT285" s="29" t="s">
        <v>292</v>
      </c>
      <c r="AU285" s="60">
        <v>-90.723994212901289</v>
      </c>
      <c r="AV285" s="60">
        <v>66.423791022583032</v>
      </c>
      <c r="AW285" s="25">
        <v>1.3874530361514342E-2</v>
      </c>
      <c r="AX285" s="25">
        <v>0</v>
      </c>
      <c r="AY285" s="25">
        <v>0</v>
      </c>
      <c r="AZ285" s="25">
        <v>0</v>
      </c>
      <c r="BA285" s="56">
        <f t="shared" si="132"/>
        <v>0</v>
      </c>
      <c r="BB285" s="56">
        <f t="shared" si="133"/>
        <v>0</v>
      </c>
      <c r="BC285" s="4">
        <f>HLOOKUP(AN285,Data!$BW$28:$CF$31,4,FALSE)</f>
        <v>353</v>
      </c>
      <c r="BD285" s="44">
        <f t="shared" si="134"/>
        <v>0</v>
      </c>
      <c r="BE285" s="4" t="str">
        <f t="shared" si="135"/>
        <v>OK</v>
      </c>
      <c r="BF285" s="5">
        <f t="shared" si="136"/>
        <v>3613.4</v>
      </c>
      <c r="BG285" s="44">
        <f t="shared" si="137"/>
        <v>2.5107653238750565E-2</v>
      </c>
      <c r="BH285" s="4" t="str">
        <f t="shared" si="138"/>
        <v>OK</v>
      </c>
      <c r="BI285" s="53" t="str">
        <f t="shared" si="139"/>
        <v>Y</v>
      </c>
      <c r="BJ285" s="53">
        <f t="shared" si="140"/>
        <v>215</v>
      </c>
      <c r="BK285" s="38">
        <f t="shared" si="141"/>
        <v>169</v>
      </c>
      <c r="BL285" s="54">
        <f>noisuy1chieu(BK285/BJ285,Data!$BW$39:$CG$39,Data!$BW$40:$CG$40)</f>
        <v>9.5744185149669647E-2</v>
      </c>
      <c r="BM285" s="55">
        <f t="shared" si="142"/>
        <v>1.6112519330919025E-3</v>
      </c>
      <c r="BN285" s="56">
        <f t="shared" si="143"/>
        <v>5.06819741331232</v>
      </c>
      <c r="BO285" s="44">
        <f t="shared" si="144"/>
        <v>0.23037260969601456</v>
      </c>
      <c r="BP285" s="4" t="str">
        <f t="shared" si="145"/>
        <v>OK</v>
      </c>
      <c r="BQ285" s="56">
        <f t="shared" si="146"/>
        <v>304.99199999999996</v>
      </c>
      <c r="BR285" s="56">
        <f t="shared" si="147"/>
        <v>66.423792471631543</v>
      </c>
      <c r="BS285" s="23">
        <f t="shared" si="148"/>
        <v>0.21778863862537887</v>
      </c>
      <c r="BT285" s="4" t="str">
        <f t="shared" si="149"/>
        <v>OK</v>
      </c>
      <c r="BU285" s="56">
        <f t="shared" si="150"/>
        <v>45.361997106450644</v>
      </c>
      <c r="BV285" s="54">
        <f t="shared" si="151"/>
        <v>9.1189425038296773E-2</v>
      </c>
      <c r="BW285" s="4" t="str">
        <f t="shared" si="152"/>
        <v>OK</v>
      </c>
      <c r="BX285" s="54">
        <f t="shared" si="153"/>
        <v>6.864231199532031E-2</v>
      </c>
      <c r="BY285" s="4" t="str">
        <f t="shared" si="154"/>
        <v>OK</v>
      </c>
      <c r="DJ285" s="7"/>
      <c r="DK285" s="7"/>
      <c r="DL285" s="7"/>
      <c r="DM285" s="7"/>
      <c r="DN285" s="7"/>
      <c r="DO285" s="83"/>
      <c r="DP285" s="7"/>
      <c r="DQ285" s="7"/>
      <c r="DR285" s="7"/>
      <c r="DS285" s="7"/>
      <c r="EA285" s="56"/>
      <c r="EB285" s="56"/>
      <c r="EC285" s="4"/>
      <c r="ED285" s="44"/>
      <c r="EE285" s="4"/>
      <c r="EF285" s="5"/>
      <c r="EG285" s="44"/>
      <c r="EH285" s="4"/>
      <c r="EI285" s="53"/>
      <c r="EJ285" s="53"/>
      <c r="EL285" s="54"/>
      <c r="EM285" s="55"/>
      <c r="EN285" s="56"/>
      <c r="EO285" s="44"/>
      <c r="EP285" s="4"/>
      <c r="EQ285" s="56"/>
      <c r="ER285" s="56"/>
      <c r="ET285" s="4"/>
      <c r="EU285" s="56"/>
      <c r="EW285" s="4"/>
      <c r="EY285" s="4"/>
    </row>
    <row r="286" spans="27:155">
      <c r="AA286" s="29" t="s">
        <v>197</v>
      </c>
      <c r="AB286" s="29" t="s">
        <v>289</v>
      </c>
      <c r="AC286" s="29" t="s">
        <v>320</v>
      </c>
      <c r="AD286" s="30">
        <v>0</v>
      </c>
      <c r="AE286" s="24">
        <v>682</v>
      </c>
      <c r="AF286" s="24">
        <v>350</v>
      </c>
      <c r="AG286" s="24">
        <v>12</v>
      </c>
      <c r="AH286" s="24">
        <v>16</v>
      </c>
      <c r="AI286" s="24">
        <v>650</v>
      </c>
      <c r="AJ286" s="7">
        <f t="shared" si="126"/>
        <v>712</v>
      </c>
      <c r="AK286" s="7">
        <f t="shared" si="127"/>
        <v>350</v>
      </c>
      <c r="AL286" s="7">
        <f t="shared" si="128"/>
        <v>22</v>
      </c>
      <c r="AM286" s="7">
        <f t="shared" si="129"/>
        <v>6</v>
      </c>
      <c r="AN286" s="7">
        <f t="shared" si="130"/>
        <v>24</v>
      </c>
      <c r="AO286" s="83" t="str" cm="1">
        <f t="array" ref="AO286">_xll.Dce_Name_SectI(AE286,AE286,AF286,AG286,AH286,"x","-",$V$14)</f>
        <v>682x350x12x16</v>
      </c>
      <c r="AP286" s="7" t="str">
        <f t="shared" si="131"/>
        <v>712x350x22-6M24</v>
      </c>
      <c r="AQ286" s="7"/>
      <c r="AR286" s="7"/>
      <c r="AS286" s="7"/>
      <c r="AT286" s="29" t="s">
        <v>293</v>
      </c>
      <c r="AU286" s="60">
        <v>-133.4189305340837</v>
      </c>
      <c r="AV286" s="60">
        <v>64.752401060021583</v>
      </c>
      <c r="AW286" s="25">
        <v>8.8369343500534492E-3</v>
      </c>
      <c r="AX286" s="25">
        <v>0</v>
      </c>
      <c r="AY286" s="25">
        <v>0</v>
      </c>
      <c r="AZ286" s="25">
        <v>0</v>
      </c>
      <c r="BA286" s="56">
        <f t="shared" si="132"/>
        <v>0</v>
      </c>
      <c r="BB286" s="56">
        <f t="shared" si="133"/>
        <v>0</v>
      </c>
      <c r="BC286" s="4">
        <f>HLOOKUP(AN286,Data!$BW$28:$CF$31,4,FALSE)</f>
        <v>353</v>
      </c>
      <c r="BD286" s="44">
        <f t="shared" si="134"/>
        <v>0</v>
      </c>
      <c r="BE286" s="4" t="str">
        <f t="shared" si="135"/>
        <v>OK</v>
      </c>
      <c r="BF286" s="5">
        <f t="shared" si="136"/>
        <v>3613.4</v>
      </c>
      <c r="BG286" s="44">
        <f t="shared" si="137"/>
        <v>3.6923377022771819E-2</v>
      </c>
      <c r="BH286" s="4" t="str">
        <f t="shared" si="138"/>
        <v>OK</v>
      </c>
      <c r="BI286" s="53" t="str">
        <f t="shared" si="139"/>
        <v>Y</v>
      </c>
      <c r="BJ286" s="53">
        <f t="shared" si="140"/>
        <v>215</v>
      </c>
      <c r="BK286" s="38">
        <f t="shared" si="141"/>
        <v>169</v>
      </c>
      <c r="BL286" s="54">
        <f>noisuy1chieu(BK286/BJ286,Data!$BW$39:$CG$39,Data!$BW$40:$CG$40)</f>
        <v>9.5744185149669647E-2</v>
      </c>
      <c r="BM286" s="55">
        <f t="shared" si="142"/>
        <v>2.3695110824775269E-3</v>
      </c>
      <c r="BN286" s="56">
        <f t="shared" si="143"/>
        <v>6.1461218958248294</v>
      </c>
      <c r="BO286" s="44">
        <f t="shared" si="144"/>
        <v>0.27936917708294678</v>
      </c>
      <c r="BP286" s="4" t="str">
        <f t="shared" si="145"/>
        <v>OK</v>
      </c>
      <c r="BQ286" s="56">
        <f t="shared" si="146"/>
        <v>304.99199999999996</v>
      </c>
      <c r="BR286" s="56">
        <f t="shared" si="147"/>
        <v>64.752401663021686</v>
      </c>
      <c r="BS286" s="23">
        <f t="shared" si="148"/>
        <v>0.21230852502039954</v>
      </c>
      <c r="BT286" s="4" t="str">
        <f t="shared" si="149"/>
        <v>OK</v>
      </c>
      <c r="BU286" s="56">
        <f t="shared" si="150"/>
        <v>66.70946526704185</v>
      </c>
      <c r="BV286" s="54">
        <f t="shared" si="151"/>
        <v>0.13410339425837847</v>
      </c>
      <c r="BW286" s="4" t="str">
        <f t="shared" si="152"/>
        <v>OK</v>
      </c>
      <c r="BX286" s="54">
        <f t="shared" si="153"/>
        <v>6.6915097618036642E-2</v>
      </c>
      <c r="BY286" s="4" t="str">
        <f t="shared" si="154"/>
        <v>OK</v>
      </c>
      <c r="DJ286" s="7"/>
      <c r="DK286" s="7"/>
      <c r="DL286" s="7"/>
      <c r="DM286" s="7"/>
      <c r="DN286" s="7"/>
      <c r="DO286" s="83"/>
      <c r="DP286" s="7"/>
      <c r="DQ286" s="7"/>
      <c r="DR286" s="7"/>
      <c r="DS286" s="7"/>
      <c r="EA286" s="56"/>
      <c r="EB286" s="56"/>
      <c r="EC286" s="4"/>
      <c r="ED286" s="44"/>
      <c r="EE286" s="4"/>
      <c r="EF286" s="5"/>
      <c r="EG286" s="44"/>
      <c r="EH286" s="4"/>
      <c r="EI286" s="53"/>
      <c r="EJ286" s="53"/>
      <c r="EL286" s="54"/>
      <c r="EM286" s="55"/>
      <c r="EN286" s="56"/>
      <c r="EO286" s="44"/>
      <c r="EP286" s="4"/>
      <c r="EQ286" s="56"/>
      <c r="ER286" s="56"/>
      <c r="ET286" s="4"/>
      <c r="EU286" s="56"/>
      <c r="EW286" s="4"/>
      <c r="EY286" s="4"/>
    </row>
    <row r="287" spans="27:155">
      <c r="AA287" s="29" t="s">
        <v>197</v>
      </c>
      <c r="AB287" s="29" t="s">
        <v>289</v>
      </c>
      <c r="AC287" s="29" t="s">
        <v>320</v>
      </c>
      <c r="AD287" s="30">
        <v>0</v>
      </c>
      <c r="AE287" s="24">
        <v>682</v>
      </c>
      <c r="AF287" s="24">
        <v>350</v>
      </c>
      <c r="AG287" s="24">
        <v>12</v>
      </c>
      <c r="AH287" s="24">
        <v>16</v>
      </c>
      <c r="AI287" s="24">
        <v>650</v>
      </c>
      <c r="AJ287" s="7">
        <f t="shared" si="126"/>
        <v>712</v>
      </c>
      <c r="AK287" s="7">
        <f t="shared" si="127"/>
        <v>350</v>
      </c>
      <c r="AL287" s="7">
        <f t="shared" si="128"/>
        <v>22</v>
      </c>
      <c r="AM287" s="7">
        <f t="shared" si="129"/>
        <v>6</v>
      </c>
      <c r="AN287" s="7">
        <f t="shared" si="130"/>
        <v>24</v>
      </c>
      <c r="AO287" s="83" t="str" cm="1">
        <f t="array" ref="AO287">_xll.Dce_Name_SectI(AE287,AE287,AF287,AG287,AH287,"x","-",$V$14)</f>
        <v>682x350x12x16</v>
      </c>
      <c r="AP287" s="7" t="str">
        <f t="shared" si="131"/>
        <v>712x350x22-6M24</v>
      </c>
      <c r="AQ287" s="7"/>
      <c r="AR287" s="7"/>
      <c r="AS287" s="7"/>
      <c r="AT287" s="29" t="s">
        <v>294</v>
      </c>
      <c r="AU287" s="60">
        <v>-215.52628845830182</v>
      </c>
      <c r="AV287" s="60">
        <v>63.787856714368452</v>
      </c>
      <c r="AW287" s="25">
        <v>5.616928913199376E-2</v>
      </c>
      <c r="AX287" s="25">
        <v>0</v>
      </c>
      <c r="AY287" s="25">
        <v>0</v>
      </c>
      <c r="AZ287" s="25">
        <v>0</v>
      </c>
      <c r="BA287" s="56">
        <f t="shared" si="132"/>
        <v>0</v>
      </c>
      <c r="BB287" s="56">
        <f t="shared" si="133"/>
        <v>0</v>
      </c>
      <c r="BC287" s="4">
        <f>HLOOKUP(AN287,Data!$BW$28:$CF$31,4,FALSE)</f>
        <v>353</v>
      </c>
      <c r="BD287" s="44">
        <f t="shared" si="134"/>
        <v>0</v>
      </c>
      <c r="BE287" s="4" t="str">
        <f t="shared" si="135"/>
        <v>OK</v>
      </c>
      <c r="BF287" s="5">
        <f t="shared" si="136"/>
        <v>3613.4</v>
      </c>
      <c r="BG287" s="44">
        <f t="shared" si="137"/>
        <v>5.9646396318786134E-2</v>
      </c>
      <c r="BH287" s="4" t="str">
        <f t="shared" si="138"/>
        <v>OK</v>
      </c>
      <c r="BI287" s="53" t="str">
        <f t="shared" si="139"/>
        <v>Y</v>
      </c>
      <c r="BJ287" s="53">
        <f t="shared" si="140"/>
        <v>215</v>
      </c>
      <c r="BK287" s="38">
        <f t="shared" si="141"/>
        <v>169</v>
      </c>
      <c r="BL287" s="54">
        <f>noisuy1chieu(BK287/BJ287,Data!$BW$39:$CG$39,Data!$BW$40:$CG$40)</f>
        <v>9.5744185149669647E-2</v>
      </c>
      <c r="BM287" s="55">
        <f t="shared" si="142"/>
        <v>3.8277321443281331E-3</v>
      </c>
      <c r="BN287" s="56">
        <f t="shared" si="143"/>
        <v>7.8116462281414742</v>
      </c>
      <c r="BO287" s="44">
        <f t="shared" si="144"/>
        <v>0.35507482855188521</v>
      </c>
      <c r="BP287" s="4" t="str">
        <f t="shared" si="145"/>
        <v>OK</v>
      </c>
      <c r="BQ287" s="56">
        <f t="shared" si="146"/>
        <v>304.99199999999996</v>
      </c>
      <c r="BR287" s="56">
        <f t="shared" si="147"/>
        <v>63.787881444690115</v>
      </c>
      <c r="BS287" s="23">
        <f t="shared" si="148"/>
        <v>0.20914608069946136</v>
      </c>
      <c r="BT287" s="4" t="str">
        <f t="shared" si="149"/>
        <v>OK</v>
      </c>
      <c r="BU287" s="56">
        <f t="shared" si="150"/>
        <v>107.76314422915091</v>
      </c>
      <c r="BV287" s="54">
        <f t="shared" si="151"/>
        <v>0.21663197807439355</v>
      </c>
      <c r="BW287" s="4" t="str">
        <f t="shared" si="152"/>
        <v>OK</v>
      </c>
      <c r="BX287" s="54">
        <f t="shared" si="153"/>
        <v>6.5918362934740946E-2</v>
      </c>
      <c r="BY287" s="4" t="str">
        <f t="shared" si="154"/>
        <v>OK</v>
      </c>
      <c r="DJ287" s="7"/>
      <c r="DK287" s="7"/>
      <c r="DL287" s="7"/>
      <c r="DM287" s="7"/>
      <c r="DN287" s="7"/>
      <c r="DO287" s="83"/>
      <c r="DP287" s="7"/>
      <c r="DQ287" s="7"/>
      <c r="DR287" s="7"/>
      <c r="DS287" s="7"/>
      <c r="EA287" s="56"/>
      <c r="EB287" s="56"/>
      <c r="EC287" s="4"/>
      <c r="ED287" s="44"/>
      <c r="EE287" s="4"/>
      <c r="EF287" s="5"/>
      <c r="EG287" s="44"/>
      <c r="EH287" s="4"/>
      <c r="EI287" s="53"/>
      <c r="EJ287" s="53"/>
      <c r="EL287" s="54"/>
      <c r="EM287" s="55"/>
      <c r="EN287" s="56"/>
      <c r="EO287" s="44"/>
      <c r="EP287" s="4"/>
      <c r="EQ287" s="56"/>
      <c r="ER287" s="56"/>
      <c r="ET287" s="4"/>
      <c r="EU287" s="56"/>
      <c r="EW287" s="4"/>
      <c r="EY287" s="4"/>
    </row>
    <row r="288" spans="27:155">
      <c r="AA288" s="29" t="s">
        <v>197</v>
      </c>
      <c r="AB288" s="29" t="s">
        <v>289</v>
      </c>
      <c r="AC288" s="29" t="s">
        <v>320</v>
      </c>
      <c r="AD288" s="30">
        <v>0</v>
      </c>
      <c r="AE288" s="24">
        <v>682</v>
      </c>
      <c r="AF288" s="24">
        <v>350</v>
      </c>
      <c r="AG288" s="24">
        <v>12</v>
      </c>
      <c r="AH288" s="24">
        <v>16</v>
      </c>
      <c r="AI288" s="24">
        <v>650</v>
      </c>
      <c r="AJ288" s="7">
        <f t="shared" si="126"/>
        <v>712</v>
      </c>
      <c r="AK288" s="7">
        <f t="shared" si="127"/>
        <v>350</v>
      </c>
      <c r="AL288" s="7">
        <f t="shared" si="128"/>
        <v>22</v>
      </c>
      <c r="AM288" s="7">
        <f t="shared" si="129"/>
        <v>6</v>
      </c>
      <c r="AN288" s="7">
        <f t="shared" si="130"/>
        <v>24</v>
      </c>
      <c r="AO288" s="83" t="str" cm="1">
        <f t="array" ref="AO288">_xll.Dce_Name_SectI(AE288,AE288,AF288,AG288,AH288,"x","-",$V$14)</f>
        <v>682x350x12x16</v>
      </c>
      <c r="AP288" s="7" t="str">
        <f t="shared" si="131"/>
        <v>712x350x22-6M24</v>
      </c>
      <c r="AQ288" s="7"/>
      <c r="AR288" s="7"/>
      <c r="AS288" s="7"/>
      <c r="AT288" s="29" t="s">
        <v>295</v>
      </c>
      <c r="AU288" s="60">
        <v>-258.64551679674628</v>
      </c>
      <c r="AV288" s="60">
        <v>61.978653824626051</v>
      </c>
      <c r="AW288" s="25">
        <v>6.6365838386911846E-2</v>
      </c>
      <c r="AX288" s="25">
        <v>0</v>
      </c>
      <c r="AY288" s="25">
        <v>0</v>
      </c>
      <c r="AZ288" s="25">
        <v>0</v>
      </c>
      <c r="BA288" s="56">
        <f t="shared" si="132"/>
        <v>0</v>
      </c>
      <c r="BB288" s="56">
        <f t="shared" si="133"/>
        <v>0</v>
      </c>
      <c r="BC288" s="4">
        <f>HLOOKUP(AN288,Data!$BW$28:$CF$31,4,FALSE)</f>
        <v>353</v>
      </c>
      <c r="BD288" s="44">
        <f t="shared" si="134"/>
        <v>0</v>
      </c>
      <c r="BE288" s="4" t="str">
        <f t="shared" si="135"/>
        <v>OK</v>
      </c>
      <c r="BF288" s="5">
        <f t="shared" si="136"/>
        <v>3613.4</v>
      </c>
      <c r="BG288" s="44">
        <f t="shared" si="137"/>
        <v>7.1579541926370255E-2</v>
      </c>
      <c r="BH288" s="4" t="str">
        <f t="shared" si="138"/>
        <v>OK</v>
      </c>
      <c r="BI288" s="53" t="str">
        <f t="shared" si="139"/>
        <v>Y</v>
      </c>
      <c r="BJ288" s="53">
        <f t="shared" si="140"/>
        <v>215</v>
      </c>
      <c r="BK288" s="38">
        <f t="shared" si="141"/>
        <v>169</v>
      </c>
      <c r="BL288" s="54">
        <f>noisuy1chieu(BK288/BJ288,Data!$BW$39:$CG$39,Data!$BW$40:$CG$40)</f>
        <v>9.5744185149669647E-2</v>
      </c>
      <c r="BM288" s="55">
        <f t="shared" si="142"/>
        <v>4.5935266909252672E-3</v>
      </c>
      <c r="BN288" s="56">
        <f t="shared" si="143"/>
        <v>8.5574608180482947</v>
      </c>
      <c r="BO288" s="44">
        <f t="shared" si="144"/>
        <v>0.38897549172946794</v>
      </c>
      <c r="BP288" s="4" t="str">
        <f t="shared" si="145"/>
        <v>OK</v>
      </c>
      <c r="BQ288" s="56">
        <f t="shared" si="146"/>
        <v>304.99199999999996</v>
      </c>
      <c r="BR288" s="56">
        <f t="shared" si="147"/>
        <v>61.978689356401674</v>
      </c>
      <c r="BS288" s="23">
        <f t="shared" si="148"/>
        <v>0.20321414776912733</v>
      </c>
      <c r="BT288" s="4" t="str">
        <f t="shared" si="149"/>
        <v>OK</v>
      </c>
      <c r="BU288" s="56">
        <f t="shared" si="150"/>
        <v>129.32275839837314</v>
      </c>
      <c r="BV288" s="54">
        <f t="shared" si="151"/>
        <v>0.25997241600805143</v>
      </c>
      <c r="BW288" s="4" t="str">
        <f t="shared" si="152"/>
        <v>OK</v>
      </c>
      <c r="BX288" s="54">
        <f t="shared" si="153"/>
        <v>6.404874478794817E-2</v>
      </c>
      <c r="BY288" s="4" t="str">
        <f t="shared" si="154"/>
        <v>OK</v>
      </c>
      <c r="DJ288" s="7"/>
      <c r="DK288" s="7"/>
      <c r="DL288" s="7"/>
      <c r="DM288" s="7"/>
      <c r="DN288" s="7"/>
      <c r="DO288" s="83"/>
      <c r="DP288" s="7"/>
      <c r="DQ288" s="7"/>
      <c r="DR288" s="7"/>
      <c r="DS288" s="7"/>
      <c r="EA288" s="56"/>
      <c r="EB288" s="56"/>
      <c r="EC288" s="4"/>
      <c r="ED288" s="44"/>
      <c r="EE288" s="4"/>
      <c r="EF288" s="5"/>
      <c r="EG288" s="44"/>
      <c r="EH288" s="4"/>
      <c r="EI288" s="53"/>
      <c r="EJ288" s="53"/>
      <c r="EL288" s="54"/>
      <c r="EM288" s="55"/>
      <c r="EN288" s="56"/>
      <c r="EO288" s="44"/>
      <c r="EP288" s="4"/>
      <c r="EQ288" s="56"/>
      <c r="ER288" s="56"/>
      <c r="ET288" s="4"/>
      <c r="EU288" s="56"/>
      <c r="EW288" s="4"/>
      <c r="EY288" s="4"/>
    </row>
    <row r="289" spans="27:155">
      <c r="AA289" s="29" t="s">
        <v>197</v>
      </c>
      <c r="AB289" s="29" t="s">
        <v>289</v>
      </c>
      <c r="AC289" s="29" t="s">
        <v>320</v>
      </c>
      <c r="AD289" s="30">
        <v>0</v>
      </c>
      <c r="AE289" s="24">
        <v>682</v>
      </c>
      <c r="AF289" s="24">
        <v>350</v>
      </c>
      <c r="AG289" s="24">
        <v>12</v>
      </c>
      <c r="AH289" s="24">
        <v>16</v>
      </c>
      <c r="AI289" s="24">
        <v>650</v>
      </c>
      <c r="AJ289" s="7">
        <f t="shared" si="126"/>
        <v>712</v>
      </c>
      <c r="AK289" s="7">
        <f t="shared" si="127"/>
        <v>350</v>
      </c>
      <c r="AL289" s="7">
        <f t="shared" si="128"/>
        <v>22</v>
      </c>
      <c r="AM289" s="7">
        <f t="shared" si="129"/>
        <v>6</v>
      </c>
      <c r="AN289" s="7">
        <f t="shared" si="130"/>
        <v>24</v>
      </c>
      <c r="AO289" s="83" t="str" cm="1">
        <f t="array" ref="AO289">_xll.Dce_Name_SectI(AE289,AE289,AF289,AG289,AH289,"x","-",$V$14)</f>
        <v>682x350x12x16</v>
      </c>
      <c r="AP289" s="7" t="str">
        <f t="shared" si="131"/>
        <v>712x350x22-6M24</v>
      </c>
      <c r="AQ289" s="7"/>
      <c r="AR289" s="7"/>
      <c r="AS289" s="7"/>
      <c r="AT289" s="29" t="s">
        <v>296</v>
      </c>
      <c r="AU289" s="60">
        <v>-116.38253867606879</v>
      </c>
      <c r="AV289" s="60">
        <v>5.7597465697291863</v>
      </c>
      <c r="AW289" s="25">
        <v>4.2049988372394893E-3</v>
      </c>
      <c r="AX289" s="25">
        <v>0</v>
      </c>
      <c r="AY289" s="25">
        <v>0</v>
      </c>
      <c r="AZ289" s="25">
        <v>0</v>
      </c>
      <c r="BA289" s="56">
        <f t="shared" si="132"/>
        <v>0</v>
      </c>
      <c r="BB289" s="56">
        <f t="shared" si="133"/>
        <v>0</v>
      </c>
      <c r="BC289" s="4">
        <f>HLOOKUP(AN289,Data!$BW$28:$CF$31,4,FALSE)</f>
        <v>353</v>
      </c>
      <c r="BD289" s="44">
        <f t="shared" si="134"/>
        <v>0</v>
      </c>
      <c r="BE289" s="4" t="str">
        <f t="shared" si="135"/>
        <v>OK</v>
      </c>
      <c r="BF289" s="5">
        <f t="shared" si="136"/>
        <v>3613.4</v>
      </c>
      <c r="BG289" s="44">
        <f t="shared" si="137"/>
        <v>3.2208595415970771E-2</v>
      </c>
      <c r="BH289" s="4" t="str">
        <f t="shared" si="138"/>
        <v>OK</v>
      </c>
      <c r="BI289" s="53" t="str">
        <f t="shared" si="139"/>
        <v>Y</v>
      </c>
      <c r="BJ289" s="53">
        <f t="shared" si="140"/>
        <v>215</v>
      </c>
      <c r="BK289" s="38">
        <f t="shared" si="141"/>
        <v>169</v>
      </c>
      <c r="BL289" s="54">
        <f>noisuy1chieu(BK289/BJ289,Data!$BW$39:$CG$39,Data!$BW$40:$CG$40)</f>
        <v>9.5744185149669647E-2</v>
      </c>
      <c r="BM289" s="55">
        <f t="shared" si="142"/>
        <v>2.0669459281069955E-3</v>
      </c>
      <c r="BN289" s="56">
        <f t="shared" si="143"/>
        <v>5.7403233269004899</v>
      </c>
      <c r="BO289" s="44">
        <f t="shared" si="144"/>
        <v>0.2609237875863859</v>
      </c>
      <c r="BP289" s="4" t="str">
        <f t="shared" si="145"/>
        <v>OK</v>
      </c>
      <c r="BQ289" s="56">
        <f t="shared" si="146"/>
        <v>304.99199999999996</v>
      </c>
      <c r="BR289" s="56">
        <f t="shared" si="147"/>
        <v>5.7597481046936725</v>
      </c>
      <c r="BS289" s="23">
        <f t="shared" si="148"/>
        <v>1.8884915357431253E-2</v>
      </c>
      <c r="BT289" s="4" t="str">
        <f t="shared" si="149"/>
        <v>OK</v>
      </c>
      <c r="BU289" s="56">
        <f t="shared" si="150"/>
        <v>58.191269338034395</v>
      </c>
      <c r="BV289" s="54">
        <f t="shared" si="151"/>
        <v>0.1169796025675737</v>
      </c>
      <c r="BW289" s="4" t="str">
        <f t="shared" si="152"/>
        <v>OK</v>
      </c>
      <c r="BX289" s="54">
        <f t="shared" si="153"/>
        <v>5.9521206439046726E-3</v>
      </c>
      <c r="BY289" s="4" t="str">
        <f t="shared" si="154"/>
        <v>OK</v>
      </c>
      <c r="DJ289" s="7"/>
      <c r="DK289" s="7"/>
      <c r="DL289" s="7"/>
      <c r="DM289" s="7"/>
      <c r="DN289" s="7"/>
      <c r="DO289" s="83"/>
      <c r="DP289" s="7"/>
      <c r="DQ289" s="7"/>
      <c r="DR289" s="7"/>
      <c r="DS289" s="7"/>
      <c r="EA289" s="56"/>
      <c r="EB289" s="56"/>
      <c r="EC289" s="4"/>
      <c r="ED289" s="44"/>
      <c r="EE289" s="4"/>
      <c r="EF289" s="5"/>
      <c r="EG289" s="44"/>
      <c r="EH289" s="4"/>
      <c r="EI289" s="53"/>
      <c r="EJ289" s="53"/>
      <c r="EL289" s="54"/>
      <c r="EM289" s="55"/>
      <c r="EN289" s="56"/>
      <c r="EO289" s="44"/>
      <c r="EP289" s="4"/>
      <c r="EQ289" s="56"/>
      <c r="ER289" s="56"/>
      <c r="ET289" s="4"/>
      <c r="EU289" s="56"/>
      <c r="EW289" s="4"/>
      <c r="EY289" s="4"/>
    </row>
    <row r="290" spans="27:155">
      <c r="AA290" s="29" t="s">
        <v>197</v>
      </c>
      <c r="AB290" s="29" t="s">
        <v>289</v>
      </c>
      <c r="AC290" s="29" t="s">
        <v>320</v>
      </c>
      <c r="AD290" s="30">
        <v>0</v>
      </c>
      <c r="AE290" s="24">
        <v>682</v>
      </c>
      <c r="AF290" s="24">
        <v>350</v>
      </c>
      <c r="AG290" s="24">
        <v>12</v>
      </c>
      <c r="AH290" s="24">
        <v>16</v>
      </c>
      <c r="AI290" s="24">
        <v>650</v>
      </c>
      <c r="AJ290" s="7">
        <f t="shared" si="126"/>
        <v>712</v>
      </c>
      <c r="AK290" s="7">
        <f t="shared" si="127"/>
        <v>350</v>
      </c>
      <c r="AL290" s="7">
        <f t="shared" si="128"/>
        <v>22</v>
      </c>
      <c r="AM290" s="7">
        <f t="shared" si="129"/>
        <v>6</v>
      </c>
      <c r="AN290" s="7">
        <f t="shared" si="130"/>
        <v>24</v>
      </c>
      <c r="AO290" s="83" t="str" cm="1">
        <f t="array" ref="AO290">_xll.Dce_Name_SectI(AE290,AE290,AF290,AG290,AH290,"x","-",$V$14)</f>
        <v>682x350x12x16</v>
      </c>
      <c r="AP290" s="7" t="str">
        <f t="shared" si="131"/>
        <v>712x350x22-6M24</v>
      </c>
      <c r="AQ290" s="7"/>
      <c r="AR290" s="7"/>
      <c r="AS290" s="7"/>
      <c r="AT290" s="29" t="s">
        <v>297</v>
      </c>
      <c r="AU290" s="60">
        <v>-159.34370135335226</v>
      </c>
      <c r="AV290" s="60">
        <v>4.0310052063918516</v>
      </c>
      <c r="AW290" s="25">
        <v>7.0140753389533878E-3</v>
      </c>
      <c r="AX290" s="25">
        <v>0</v>
      </c>
      <c r="AY290" s="25">
        <v>0</v>
      </c>
      <c r="AZ290" s="25">
        <v>0</v>
      </c>
      <c r="BA290" s="56">
        <f t="shared" si="132"/>
        <v>0</v>
      </c>
      <c r="BB290" s="56">
        <f t="shared" si="133"/>
        <v>0</v>
      </c>
      <c r="BC290" s="4">
        <f>HLOOKUP(AN290,Data!$BW$28:$CF$31,4,FALSE)</f>
        <v>353</v>
      </c>
      <c r="BD290" s="44">
        <f t="shared" si="134"/>
        <v>0</v>
      </c>
      <c r="BE290" s="4" t="str">
        <f t="shared" si="135"/>
        <v>OK</v>
      </c>
      <c r="BF290" s="5">
        <f t="shared" si="136"/>
        <v>3613.4</v>
      </c>
      <c r="BG290" s="44">
        <f t="shared" si="137"/>
        <v>4.4097996721467941E-2</v>
      </c>
      <c r="BH290" s="4" t="str">
        <f t="shared" si="138"/>
        <v>OK</v>
      </c>
      <c r="BI290" s="53" t="str">
        <f t="shared" si="139"/>
        <v>Y</v>
      </c>
      <c r="BJ290" s="53">
        <f t="shared" si="140"/>
        <v>215</v>
      </c>
      <c r="BK290" s="38">
        <f t="shared" si="141"/>
        <v>169</v>
      </c>
      <c r="BL290" s="54">
        <f>noisuy1chieu(BK290/BJ290,Data!$BW$39:$CG$39,Data!$BW$40:$CG$40)</f>
        <v>9.5744185149669647E-2</v>
      </c>
      <c r="BM290" s="55">
        <f t="shared" si="142"/>
        <v>2.8299332393711763E-3</v>
      </c>
      <c r="BN290" s="56">
        <f t="shared" si="143"/>
        <v>6.7167609551855962</v>
      </c>
      <c r="BO290" s="44">
        <f t="shared" si="144"/>
        <v>0.30530731614479983</v>
      </c>
      <c r="BP290" s="4" t="str">
        <f t="shared" si="145"/>
        <v>OK</v>
      </c>
      <c r="BQ290" s="56">
        <f t="shared" si="146"/>
        <v>304.99199999999996</v>
      </c>
      <c r="BR290" s="56">
        <f t="shared" si="147"/>
        <v>4.0310113087426425</v>
      </c>
      <c r="BS290" s="23">
        <f t="shared" si="148"/>
        <v>1.3216777190033321E-2</v>
      </c>
      <c r="BT290" s="4" t="str">
        <f t="shared" si="149"/>
        <v>OK</v>
      </c>
      <c r="BU290" s="56">
        <f t="shared" si="150"/>
        <v>79.671850676676129</v>
      </c>
      <c r="BV290" s="54">
        <f t="shared" si="151"/>
        <v>0.16016116393407179</v>
      </c>
      <c r="BW290" s="4" t="str">
        <f t="shared" si="152"/>
        <v>OK</v>
      </c>
      <c r="BX290" s="54">
        <f t="shared" si="153"/>
        <v>4.1656449536444312E-3</v>
      </c>
      <c r="BY290" s="4" t="str">
        <f t="shared" si="154"/>
        <v>OK</v>
      </c>
      <c r="DJ290" s="7"/>
      <c r="DK290" s="7"/>
      <c r="DL290" s="7"/>
      <c r="DM290" s="7"/>
      <c r="DN290" s="7"/>
      <c r="DO290" s="83"/>
      <c r="DP290" s="7"/>
      <c r="DQ290" s="7"/>
      <c r="DR290" s="7"/>
      <c r="DS290" s="7"/>
      <c r="EA290" s="56"/>
      <c r="EB290" s="56"/>
      <c r="EC290" s="4"/>
      <c r="ED290" s="44"/>
      <c r="EE290" s="4"/>
      <c r="EF290" s="5"/>
      <c r="EG290" s="44"/>
      <c r="EH290" s="4"/>
      <c r="EI290" s="53"/>
      <c r="EJ290" s="53"/>
      <c r="EL290" s="54"/>
      <c r="EM290" s="55"/>
      <c r="EN290" s="56"/>
      <c r="EO290" s="44"/>
      <c r="EP290" s="4"/>
      <c r="EQ290" s="56"/>
      <c r="ER290" s="56"/>
      <c r="ET290" s="4"/>
      <c r="EU290" s="56"/>
      <c r="EW290" s="4"/>
      <c r="EY290" s="4"/>
    </row>
    <row r="291" spans="27:155">
      <c r="AA291" s="29" t="s">
        <v>197</v>
      </c>
      <c r="AB291" s="29" t="s">
        <v>289</v>
      </c>
      <c r="AC291" s="29" t="s">
        <v>320</v>
      </c>
      <c r="AD291" s="30">
        <v>0</v>
      </c>
      <c r="AE291" s="24">
        <v>682</v>
      </c>
      <c r="AF291" s="24">
        <v>350</v>
      </c>
      <c r="AG291" s="24">
        <v>12</v>
      </c>
      <c r="AH291" s="24">
        <v>16</v>
      </c>
      <c r="AI291" s="24">
        <v>650</v>
      </c>
      <c r="AJ291" s="7">
        <f t="shared" si="126"/>
        <v>712</v>
      </c>
      <c r="AK291" s="7">
        <f t="shared" si="127"/>
        <v>350</v>
      </c>
      <c r="AL291" s="7">
        <f t="shared" si="128"/>
        <v>22</v>
      </c>
      <c r="AM291" s="7">
        <f t="shared" si="129"/>
        <v>6</v>
      </c>
      <c r="AN291" s="7">
        <f t="shared" si="130"/>
        <v>24</v>
      </c>
      <c r="AO291" s="83" t="str" cm="1">
        <f t="array" ref="AO291">_xll.Dce_Name_SectI(AE291,AE291,AF291,AG291,AH291,"x","-",$V$14)</f>
        <v>682x350x12x16</v>
      </c>
      <c r="AP291" s="7" t="str">
        <f t="shared" si="131"/>
        <v>712x350x22-6M24</v>
      </c>
      <c r="AQ291" s="7"/>
      <c r="AR291" s="7"/>
      <c r="AS291" s="7"/>
      <c r="AT291" s="29" t="s">
        <v>298</v>
      </c>
      <c r="AU291" s="60">
        <v>-163.27760462602623</v>
      </c>
      <c r="AV291" s="60">
        <v>73.607224449885081</v>
      </c>
      <c r="AW291" s="25">
        <v>1.358111734421015E-2</v>
      </c>
      <c r="AX291" s="25">
        <v>0</v>
      </c>
      <c r="AY291" s="25">
        <v>0</v>
      </c>
      <c r="AZ291" s="25">
        <v>0</v>
      </c>
      <c r="BA291" s="56">
        <f t="shared" si="132"/>
        <v>0</v>
      </c>
      <c r="BB291" s="56">
        <f t="shared" si="133"/>
        <v>0</v>
      </c>
      <c r="BC291" s="4">
        <f>HLOOKUP(AN291,Data!$BW$28:$CF$31,4,FALSE)</f>
        <v>353</v>
      </c>
      <c r="BD291" s="44">
        <f t="shared" si="134"/>
        <v>0</v>
      </c>
      <c r="BE291" s="4" t="str">
        <f t="shared" si="135"/>
        <v>OK</v>
      </c>
      <c r="BF291" s="5">
        <f t="shared" si="136"/>
        <v>3613.4</v>
      </c>
      <c r="BG291" s="44">
        <f t="shared" si="137"/>
        <v>4.5186695252677871E-2</v>
      </c>
      <c r="BH291" s="4" t="str">
        <f t="shared" si="138"/>
        <v>OK</v>
      </c>
      <c r="BI291" s="53" t="str">
        <f t="shared" si="139"/>
        <v>Y</v>
      </c>
      <c r="BJ291" s="53">
        <f t="shared" si="140"/>
        <v>215</v>
      </c>
      <c r="BK291" s="38">
        <f t="shared" si="141"/>
        <v>169</v>
      </c>
      <c r="BL291" s="54">
        <f>noisuy1chieu(BK291/BJ291,Data!$BW$39:$CG$39,Data!$BW$40:$CG$40)</f>
        <v>9.5744185149669647E-2</v>
      </c>
      <c r="BM291" s="55">
        <f t="shared" si="142"/>
        <v>2.8997990924752408E-3</v>
      </c>
      <c r="BN291" s="56">
        <f t="shared" si="143"/>
        <v>6.7991676832085775</v>
      </c>
      <c r="BO291" s="44">
        <f t="shared" si="144"/>
        <v>0.30905307650948077</v>
      </c>
      <c r="BP291" s="4" t="str">
        <f t="shared" si="145"/>
        <v>OK</v>
      </c>
      <c r="BQ291" s="56">
        <f t="shared" si="146"/>
        <v>304.99199999999996</v>
      </c>
      <c r="BR291" s="56">
        <f t="shared" si="147"/>
        <v>73.607225702797066</v>
      </c>
      <c r="BS291" s="23">
        <f t="shared" si="148"/>
        <v>0.2413414965074398</v>
      </c>
      <c r="BT291" s="4" t="str">
        <f t="shared" si="149"/>
        <v>OK</v>
      </c>
      <c r="BU291" s="56">
        <f t="shared" si="150"/>
        <v>81.638802313013116</v>
      </c>
      <c r="BV291" s="54">
        <f t="shared" si="151"/>
        <v>0.16411524885618825</v>
      </c>
      <c r="BW291" s="4" t="str">
        <f t="shared" si="152"/>
        <v>OK</v>
      </c>
      <c r="BX291" s="54">
        <f t="shared" si="153"/>
        <v>7.6065668095648423E-2</v>
      </c>
      <c r="BY291" s="4" t="str">
        <f t="shared" si="154"/>
        <v>OK</v>
      </c>
      <c r="DJ291" s="7"/>
      <c r="DK291" s="7"/>
      <c r="DL291" s="7"/>
      <c r="DM291" s="7"/>
      <c r="DN291" s="7"/>
      <c r="DO291" s="83"/>
      <c r="DP291" s="7"/>
      <c r="DQ291" s="7"/>
      <c r="DR291" s="7"/>
      <c r="DS291" s="7"/>
      <c r="EA291" s="56"/>
      <c r="EB291" s="56"/>
      <c r="EC291" s="4"/>
      <c r="ED291" s="44"/>
      <c r="EE291" s="4"/>
      <c r="EF291" s="5"/>
      <c r="EG291" s="44"/>
      <c r="EH291" s="4"/>
      <c r="EI291" s="53"/>
      <c r="EJ291" s="53"/>
      <c r="EL291" s="54"/>
      <c r="EM291" s="55"/>
      <c r="EN291" s="56"/>
      <c r="EO291" s="44"/>
      <c r="EP291" s="4"/>
      <c r="EQ291" s="56"/>
      <c r="ER291" s="56"/>
      <c r="ET291" s="4"/>
      <c r="EU291" s="56"/>
      <c r="EW291" s="4"/>
      <c r="EY291" s="4"/>
    </row>
    <row r="292" spans="27:155">
      <c r="AA292" s="29" t="s">
        <v>197</v>
      </c>
      <c r="AB292" s="29" t="s">
        <v>289</v>
      </c>
      <c r="AC292" s="29" t="s">
        <v>320</v>
      </c>
      <c r="AD292" s="30">
        <v>0</v>
      </c>
      <c r="AE292" s="24">
        <v>682</v>
      </c>
      <c r="AF292" s="24">
        <v>350</v>
      </c>
      <c r="AG292" s="24">
        <v>12</v>
      </c>
      <c r="AH292" s="24">
        <v>16</v>
      </c>
      <c r="AI292" s="24">
        <v>650</v>
      </c>
      <c r="AJ292" s="7">
        <f t="shared" si="126"/>
        <v>712</v>
      </c>
      <c r="AK292" s="7">
        <f t="shared" si="127"/>
        <v>350</v>
      </c>
      <c r="AL292" s="7">
        <f t="shared" si="128"/>
        <v>22</v>
      </c>
      <c r="AM292" s="7">
        <f t="shared" si="129"/>
        <v>6</v>
      </c>
      <c r="AN292" s="7">
        <f t="shared" si="130"/>
        <v>24</v>
      </c>
      <c r="AO292" s="83" t="str" cm="1">
        <f t="array" ref="AO292">_xll.Dce_Name_SectI(AE292,AE292,AF292,AG292,AH292,"x","-",$V$14)</f>
        <v>682x350x12x16</v>
      </c>
      <c r="AP292" s="7" t="str">
        <f t="shared" si="131"/>
        <v>712x350x22-6M24</v>
      </c>
      <c r="AQ292" s="7"/>
      <c r="AR292" s="7"/>
      <c r="AS292" s="7"/>
      <c r="AT292" s="29" t="s">
        <v>299</v>
      </c>
      <c r="AU292" s="60">
        <v>-206.18507820101507</v>
      </c>
      <c r="AV292" s="60">
        <v>71.878716062765363</v>
      </c>
      <c r="AW292" s="25">
        <v>1.0694647564726793E-2</v>
      </c>
      <c r="AX292" s="25">
        <v>0</v>
      </c>
      <c r="AY292" s="25">
        <v>0</v>
      </c>
      <c r="AZ292" s="25">
        <v>0</v>
      </c>
      <c r="BA292" s="56">
        <f t="shared" si="132"/>
        <v>0</v>
      </c>
      <c r="BB292" s="56">
        <f t="shared" si="133"/>
        <v>0</v>
      </c>
      <c r="BC292" s="4">
        <f>HLOOKUP(AN292,Data!$BW$28:$CF$31,4,FALSE)</f>
        <v>353</v>
      </c>
      <c r="BD292" s="44">
        <f t="shared" si="134"/>
        <v>0</v>
      </c>
      <c r="BE292" s="4" t="str">
        <f t="shared" si="135"/>
        <v>OK</v>
      </c>
      <c r="BF292" s="5">
        <f t="shared" si="136"/>
        <v>3613.4</v>
      </c>
      <c r="BG292" s="44">
        <f t="shared" si="137"/>
        <v>5.7061238224667923E-2</v>
      </c>
      <c r="BH292" s="4" t="str">
        <f t="shared" si="138"/>
        <v>OK</v>
      </c>
      <c r="BI292" s="53" t="str">
        <f t="shared" si="139"/>
        <v>Y</v>
      </c>
      <c r="BJ292" s="53">
        <f t="shared" si="140"/>
        <v>215</v>
      </c>
      <c r="BK292" s="38">
        <f t="shared" si="141"/>
        <v>169</v>
      </c>
      <c r="BL292" s="54">
        <f>noisuy1chieu(BK292/BJ292,Data!$BW$39:$CG$39,Data!$BW$40:$CG$40)</f>
        <v>9.5744185149669647E-2</v>
      </c>
      <c r="BM292" s="55">
        <f t="shared" si="142"/>
        <v>3.6618328889541792E-3</v>
      </c>
      <c r="BN292" s="56">
        <f t="shared" si="143"/>
        <v>7.6404872917760462</v>
      </c>
      <c r="BO292" s="44">
        <f t="shared" si="144"/>
        <v>0.3472948768989112</v>
      </c>
      <c r="BP292" s="4" t="str">
        <f t="shared" si="145"/>
        <v>OK</v>
      </c>
      <c r="BQ292" s="56">
        <f t="shared" si="146"/>
        <v>304.99199999999996</v>
      </c>
      <c r="BR292" s="56">
        <f t="shared" si="147"/>
        <v>71.878716858379789</v>
      </c>
      <c r="BS292" s="23">
        <f t="shared" si="148"/>
        <v>0.23567410574172371</v>
      </c>
      <c r="BT292" s="4" t="str">
        <f t="shared" si="149"/>
        <v>OK</v>
      </c>
      <c r="BU292" s="56">
        <f t="shared" si="150"/>
        <v>103.09253910050754</v>
      </c>
      <c r="BV292" s="54">
        <f t="shared" si="151"/>
        <v>0.20724284568539333</v>
      </c>
      <c r="BW292" s="4" t="str">
        <f t="shared" si="152"/>
        <v>OK</v>
      </c>
      <c r="BX292" s="54">
        <f t="shared" si="153"/>
        <v>7.4279427970382561E-2</v>
      </c>
      <c r="BY292" s="4" t="str">
        <f t="shared" si="154"/>
        <v>OK</v>
      </c>
      <c r="DJ292" s="7"/>
      <c r="DK292" s="7"/>
      <c r="DL292" s="7"/>
      <c r="DM292" s="7"/>
      <c r="DN292" s="7"/>
      <c r="DO292" s="83"/>
      <c r="DP292" s="7"/>
      <c r="DQ292" s="7"/>
      <c r="DR292" s="7"/>
      <c r="DS292" s="7"/>
      <c r="EA292" s="56"/>
      <c r="EB292" s="56"/>
      <c r="EC292" s="4"/>
      <c r="ED292" s="44"/>
      <c r="EE292" s="4"/>
      <c r="EF292" s="5"/>
      <c r="EG292" s="44"/>
      <c r="EH292" s="4"/>
      <c r="EI292" s="53"/>
      <c r="EJ292" s="53"/>
      <c r="EL292" s="54"/>
      <c r="EM292" s="55"/>
      <c r="EN292" s="56"/>
      <c r="EO292" s="44"/>
      <c r="EP292" s="4"/>
      <c r="EQ292" s="56"/>
      <c r="ER292" s="56"/>
      <c r="ET292" s="4"/>
      <c r="EU292" s="56"/>
      <c r="EW292" s="4"/>
      <c r="EY292" s="4"/>
    </row>
    <row r="293" spans="27:155">
      <c r="AA293" s="29" t="s">
        <v>197</v>
      </c>
      <c r="AB293" s="29" t="s">
        <v>289</v>
      </c>
      <c r="AC293" s="29" t="s">
        <v>320</v>
      </c>
      <c r="AD293" s="30">
        <v>0</v>
      </c>
      <c r="AE293" s="24">
        <v>682</v>
      </c>
      <c r="AF293" s="24">
        <v>350</v>
      </c>
      <c r="AG293" s="24">
        <v>12</v>
      </c>
      <c r="AH293" s="24">
        <v>16</v>
      </c>
      <c r="AI293" s="24">
        <v>650</v>
      </c>
      <c r="AJ293" s="7">
        <f t="shared" si="126"/>
        <v>712</v>
      </c>
      <c r="AK293" s="7">
        <f t="shared" si="127"/>
        <v>350</v>
      </c>
      <c r="AL293" s="7">
        <f t="shared" si="128"/>
        <v>22</v>
      </c>
      <c r="AM293" s="7">
        <f t="shared" si="129"/>
        <v>6</v>
      </c>
      <c r="AN293" s="7">
        <f t="shared" si="130"/>
        <v>24</v>
      </c>
      <c r="AO293" s="83" t="str" cm="1">
        <f t="array" ref="AO293">_xll.Dce_Name_SectI(AE293,AE293,AF293,AG293,AH293,"x","-",$V$14)</f>
        <v>682x350x12x16</v>
      </c>
      <c r="AP293" s="7" t="str">
        <f t="shared" si="131"/>
        <v>712x350x22-6M24</v>
      </c>
      <c r="AQ293" s="7"/>
      <c r="AR293" s="7"/>
      <c r="AS293" s="7"/>
      <c r="AT293" s="29" t="s">
        <v>300</v>
      </c>
      <c r="AU293" s="60">
        <v>105.65326490081083</v>
      </c>
      <c r="AV293" s="60">
        <v>42.742356219838555</v>
      </c>
      <c r="AW293" s="25">
        <v>1.9731034091943989E-2</v>
      </c>
      <c r="AX293" s="25">
        <v>0</v>
      </c>
      <c r="AY293" s="25">
        <v>0</v>
      </c>
      <c r="AZ293" s="25">
        <v>0</v>
      </c>
      <c r="BA293" s="56">
        <f t="shared" si="132"/>
        <v>17.608877483468472</v>
      </c>
      <c r="BB293" s="56">
        <f t="shared" si="133"/>
        <v>77.038838990174568</v>
      </c>
      <c r="BC293" s="4">
        <f>HLOOKUP(AN293,Data!$BW$28:$CF$31,4,FALSE)</f>
        <v>353</v>
      </c>
      <c r="BD293" s="44">
        <f t="shared" si="134"/>
        <v>0.21824033708264751</v>
      </c>
      <c r="BE293" s="4" t="str">
        <f t="shared" si="135"/>
        <v>OK</v>
      </c>
      <c r="BF293" s="5">
        <f t="shared" si="136"/>
        <v>3613.4</v>
      </c>
      <c r="BG293" s="44">
        <f t="shared" si="137"/>
        <v>0</v>
      </c>
      <c r="BH293" s="4" t="str">
        <f t="shared" si="138"/>
        <v>OK</v>
      </c>
      <c r="BI293" s="53" t="str">
        <f t="shared" si="139"/>
        <v>Y</v>
      </c>
      <c r="BJ293" s="53">
        <f t="shared" si="140"/>
        <v>215</v>
      </c>
      <c r="BK293" s="38">
        <f t="shared" si="141"/>
        <v>169</v>
      </c>
      <c r="BL293" s="54">
        <f>noisuy1chieu(BK293/BJ293,Data!$BW$39:$CG$39,Data!$BW$40:$CG$40)</f>
        <v>9.5744185149669647E-2</v>
      </c>
      <c r="BM293" s="55">
        <f t="shared" si="142"/>
        <v>0</v>
      </c>
      <c r="BN293" s="56">
        <f t="shared" si="143"/>
        <v>0</v>
      </c>
      <c r="BO293" s="44">
        <f t="shared" si="144"/>
        <v>0</v>
      </c>
      <c r="BP293" s="4" t="str">
        <f t="shared" si="145"/>
        <v>OK</v>
      </c>
      <c r="BQ293" s="56">
        <f t="shared" si="146"/>
        <v>304.99199999999996</v>
      </c>
      <c r="BR293" s="56">
        <f t="shared" si="147"/>
        <v>105.65326490081083</v>
      </c>
      <c r="BS293" s="23">
        <f t="shared" si="148"/>
        <v>0.34641323346451985</v>
      </c>
      <c r="BT293" s="4" t="str">
        <f t="shared" si="149"/>
        <v>OK</v>
      </c>
      <c r="BU293" s="56">
        <f t="shared" si="150"/>
        <v>52.826632450405413</v>
      </c>
      <c r="BV293" s="54">
        <f t="shared" si="151"/>
        <v>0.10619528563871082</v>
      </c>
      <c r="BW293" s="4" t="str">
        <f t="shared" si="152"/>
        <v>OK</v>
      </c>
      <c r="BX293" s="54">
        <f t="shared" si="153"/>
        <v>4.4169933008876179E-2</v>
      </c>
      <c r="BY293" s="4" t="str">
        <f t="shared" si="154"/>
        <v>OK</v>
      </c>
      <c r="DJ293" s="7"/>
      <c r="DK293" s="7"/>
      <c r="DL293" s="7"/>
      <c r="DM293" s="7"/>
      <c r="DN293" s="7"/>
      <c r="DO293" s="83"/>
      <c r="DP293" s="7"/>
      <c r="DQ293" s="7"/>
      <c r="DR293" s="7"/>
      <c r="DS293" s="7"/>
      <c r="EA293" s="56"/>
      <c r="EB293" s="56"/>
      <c r="EC293" s="4"/>
      <c r="ED293" s="44"/>
      <c r="EE293" s="4"/>
      <c r="EF293" s="5"/>
      <c r="EG293" s="44"/>
      <c r="EH293" s="4"/>
      <c r="EI293" s="53"/>
      <c r="EJ293" s="53"/>
      <c r="EL293" s="54"/>
      <c r="EM293" s="55"/>
      <c r="EN293" s="56"/>
      <c r="EO293" s="44"/>
      <c r="EP293" s="4"/>
      <c r="EQ293" s="56"/>
      <c r="ER293" s="56"/>
      <c r="ET293" s="4"/>
      <c r="EU293" s="56"/>
      <c r="EW293" s="4"/>
      <c r="EY293" s="4"/>
    </row>
    <row r="294" spans="27:155">
      <c r="AA294" s="29" t="s">
        <v>197</v>
      </c>
      <c r="AB294" s="29" t="s">
        <v>289</v>
      </c>
      <c r="AC294" s="29" t="s">
        <v>320</v>
      </c>
      <c r="AD294" s="30">
        <v>0</v>
      </c>
      <c r="AE294" s="24">
        <v>682</v>
      </c>
      <c r="AF294" s="24">
        <v>350</v>
      </c>
      <c r="AG294" s="24">
        <v>12</v>
      </c>
      <c r="AH294" s="24">
        <v>16</v>
      </c>
      <c r="AI294" s="24">
        <v>650</v>
      </c>
      <c r="AJ294" s="7">
        <f t="shared" si="126"/>
        <v>712</v>
      </c>
      <c r="AK294" s="7">
        <f t="shared" si="127"/>
        <v>350</v>
      </c>
      <c r="AL294" s="7">
        <f t="shared" si="128"/>
        <v>22</v>
      </c>
      <c r="AM294" s="7">
        <f t="shared" si="129"/>
        <v>6</v>
      </c>
      <c r="AN294" s="7">
        <f t="shared" si="130"/>
        <v>24</v>
      </c>
      <c r="AO294" s="83" t="str" cm="1">
        <f t="array" ref="AO294">_xll.Dce_Name_SectI(AE294,AE294,AF294,AG294,AH294,"x","-",$V$14)</f>
        <v>682x350x12x16</v>
      </c>
      <c r="AP294" s="7" t="str">
        <f t="shared" si="131"/>
        <v>712x350x22-6M24</v>
      </c>
      <c r="AQ294" s="7"/>
      <c r="AR294" s="7"/>
      <c r="AS294" s="7"/>
      <c r="AT294" s="29" t="s">
        <v>301</v>
      </c>
      <c r="AU294" s="60">
        <v>20.492784878784768</v>
      </c>
      <c r="AV294" s="60">
        <v>39.323598233522823</v>
      </c>
      <c r="AW294" s="25">
        <v>9.9204882097817526E-3</v>
      </c>
      <c r="AX294" s="25">
        <v>0</v>
      </c>
      <c r="AY294" s="25">
        <v>0</v>
      </c>
      <c r="AZ294" s="25">
        <v>0</v>
      </c>
      <c r="BA294" s="56">
        <f t="shared" si="132"/>
        <v>3.415464146464128</v>
      </c>
      <c r="BB294" s="56">
        <f t="shared" si="133"/>
        <v>14.942655640780561</v>
      </c>
      <c r="BC294" s="4">
        <f>HLOOKUP(AN294,Data!$BW$28:$CF$31,4,FALSE)</f>
        <v>353</v>
      </c>
      <c r="BD294" s="44">
        <f t="shared" si="134"/>
        <v>4.23304692373387E-2</v>
      </c>
      <c r="BE294" s="4" t="str">
        <f t="shared" si="135"/>
        <v>OK</v>
      </c>
      <c r="BF294" s="5">
        <f t="shared" si="136"/>
        <v>3613.4</v>
      </c>
      <c r="BG294" s="44">
        <f t="shared" si="137"/>
        <v>0</v>
      </c>
      <c r="BH294" s="4" t="str">
        <f t="shared" si="138"/>
        <v>OK</v>
      </c>
      <c r="BI294" s="53" t="str">
        <f t="shared" si="139"/>
        <v>Y</v>
      </c>
      <c r="BJ294" s="53">
        <f t="shared" si="140"/>
        <v>215</v>
      </c>
      <c r="BK294" s="38">
        <f t="shared" si="141"/>
        <v>169</v>
      </c>
      <c r="BL294" s="54">
        <f>noisuy1chieu(BK294/BJ294,Data!$BW$39:$CG$39,Data!$BW$40:$CG$40)</f>
        <v>9.5744185149669647E-2</v>
      </c>
      <c r="BM294" s="55">
        <f t="shared" si="142"/>
        <v>0</v>
      </c>
      <c r="BN294" s="56">
        <f t="shared" si="143"/>
        <v>0</v>
      </c>
      <c r="BO294" s="44">
        <f t="shared" si="144"/>
        <v>0</v>
      </c>
      <c r="BP294" s="4" t="str">
        <f t="shared" si="145"/>
        <v>OK</v>
      </c>
      <c r="BQ294" s="56">
        <f t="shared" si="146"/>
        <v>304.99199999999996</v>
      </c>
      <c r="BR294" s="56">
        <f t="shared" si="147"/>
        <v>39.323599484884461</v>
      </c>
      <c r="BS294" s="23">
        <f t="shared" si="148"/>
        <v>0.12893321623152235</v>
      </c>
      <c r="BT294" s="4" t="str">
        <f t="shared" si="149"/>
        <v>OK</v>
      </c>
      <c r="BU294" s="56">
        <f t="shared" si="150"/>
        <v>10.246392439392384</v>
      </c>
      <c r="BV294" s="54">
        <f t="shared" si="151"/>
        <v>2.05979166453426E-2</v>
      </c>
      <c r="BW294" s="4" t="str">
        <f t="shared" si="152"/>
        <v>OK</v>
      </c>
      <c r="BX294" s="54">
        <f t="shared" si="153"/>
        <v>4.0636986901542313E-2</v>
      </c>
      <c r="BY294" s="4" t="str">
        <f t="shared" si="154"/>
        <v>OK</v>
      </c>
      <c r="DJ294" s="7"/>
      <c r="DK294" s="7"/>
      <c r="DL294" s="7"/>
      <c r="DM294" s="7"/>
      <c r="DN294" s="7"/>
      <c r="DO294" s="83"/>
      <c r="DP294" s="7"/>
      <c r="DQ294" s="7"/>
      <c r="DR294" s="7"/>
      <c r="DS294" s="7"/>
      <c r="EA294" s="56"/>
      <c r="EB294" s="56"/>
      <c r="EC294" s="4"/>
      <c r="ED294" s="44"/>
      <c r="EE294" s="4"/>
      <c r="EF294" s="5"/>
      <c r="EG294" s="44"/>
      <c r="EH294" s="4"/>
      <c r="EI294" s="53"/>
      <c r="EJ294" s="53"/>
      <c r="EL294" s="54"/>
      <c r="EM294" s="55"/>
      <c r="EN294" s="56"/>
      <c r="EO294" s="44"/>
      <c r="EP294" s="4"/>
      <c r="EQ294" s="56"/>
      <c r="ER294" s="56"/>
      <c r="ET294" s="4"/>
      <c r="EU294" s="56"/>
      <c r="EW294" s="4"/>
      <c r="EY294" s="4"/>
    </row>
    <row r="295" spans="27:155">
      <c r="AA295" s="29" t="s">
        <v>197</v>
      </c>
      <c r="AB295" s="29" t="s">
        <v>289</v>
      </c>
      <c r="AC295" s="29" t="s">
        <v>320</v>
      </c>
      <c r="AD295" s="30">
        <v>0</v>
      </c>
      <c r="AE295" s="24">
        <v>682</v>
      </c>
      <c r="AF295" s="24">
        <v>350</v>
      </c>
      <c r="AG295" s="24">
        <v>12</v>
      </c>
      <c r="AH295" s="24">
        <v>16</v>
      </c>
      <c r="AI295" s="24">
        <v>650</v>
      </c>
      <c r="AJ295" s="7">
        <f t="shared" si="126"/>
        <v>712</v>
      </c>
      <c r="AK295" s="7">
        <f t="shared" si="127"/>
        <v>350</v>
      </c>
      <c r="AL295" s="7">
        <f t="shared" si="128"/>
        <v>22</v>
      </c>
      <c r="AM295" s="7">
        <f t="shared" si="129"/>
        <v>6</v>
      </c>
      <c r="AN295" s="7">
        <f t="shared" si="130"/>
        <v>24</v>
      </c>
      <c r="AO295" s="83" t="str" cm="1">
        <f t="array" ref="AO295">_xll.Dce_Name_SectI(AE295,AE295,AF295,AG295,AH295,"x","-",$V$14)</f>
        <v>682x350x12x16</v>
      </c>
      <c r="AP295" s="7" t="str">
        <f t="shared" si="131"/>
        <v>712x350x22-6M24</v>
      </c>
      <c r="AQ295" s="7"/>
      <c r="AR295" s="7"/>
      <c r="AS295" s="7"/>
      <c r="AT295" s="29" t="s">
        <v>302</v>
      </c>
      <c r="AU295" s="60">
        <v>-139.33602163446596</v>
      </c>
      <c r="AV295" s="60">
        <v>38.010278199984057</v>
      </c>
      <c r="AW295" s="25">
        <v>0.11901992382601118</v>
      </c>
      <c r="AX295" s="25">
        <v>0</v>
      </c>
      <c r="AY295" s="25">
        <v>0</v>
      </c>
      <c r="AZ295" s="25">
        <v>0</v>
      </c>
      <c r="BA295" s="56">
        <f t="shared" si="132"/>
        <v>0</v>
      </c>
      <c r="BB295" s="56">
        <f t="shared" si="133"/>
        <v>0</v>
      </c>
      <c r="BC295" s="4">
        <f>HLOOKUP(AN295,Data!$BW$28:$CF$31,4,FALSE)</f>
        <v>353</v>
      </c>
      <c r="BD295" s="44">
        <f t="shared" si="134"/>
        <v>0</v>
      </c>
      <c r="BE295" s="4" t="str">
        <f t="shared" si="135"/>
        <v>OK</v>
      </c>
      <c r="BF295" s="5">
        <f t="shared" si="136"/>
        <v>3613.4</v>
      </c>
      <c r="BG295" s="44">
        <f t="shared" si="137"/>
        <v>3.8560918147580107E-2</v>
      </c>
      <c r="BH295" s="4" t="str">
        <f t="shared" si="138"/>
        <v>OK</v>
      </c>
      <c r="BI295" s="53" t="str">
        <f t="shared" si="139"/>
        <v>Y</v>
      </c>
      <c r="BJ295" s="53">
        <f t="shared" si="140"/>
        <v>215</v>
      </c>
      <c r="BK295" s="38">
        <f t="shared" si="141"/>
        <v>169</v>
      </c>
      <c r="BL295" s="54">
        <f>noisuy1chieu(BK295/BJ295,Data!$BW$39:$CG$39,Data!$BW$40:$CG$40)</f>
        <v>9.5744185149669647E-2</v>
      </c>
      <c r="BM295" s="55">
        <f t="shared" si="142"/>
        <v>2.4745982157820703E-3</v>
      </c>
      <c r="BN295" s="56">
        <f t="shared" si="143"/>
        <v>6.2809327717690371</v>
      </c>
      <c r="BO295" s="44">
        <f t="shared" si="144"/>
        <v>0.28549694417131988</v>
      </c>
      <c r="BP295" s="4" t="str">
        <f t="shared" si="145"/>
        <v>OK</v>
      </c>
      <c r="BQ295" s="56">
        <f t="shared" si="146"/>
        <v>304.99199999999996</v>
      </c>
      <c r="BR295" s="56">
        <f t="shared" si="147"/>
        <v>38.010464540471624</v>
      </c>
      <c r="BS295" s="23">
        <f t="shared" si="148"/>
        <v>0.12462774282758771</v>
      </c>
      <c r="BT295" s="4" t="str">
        <f t="shared" si="149"/>
        <v>OK</v>
      </c>
      <c r="BU295" s="56">
        <f t="shared" si="150"/>
        <v>69.668010817232982</v>
      </c>
      <c r="BV295" s="54">
        <f t="shared" si="151"/>
        <v>0.14005084112758115</v>
      </c>
      <c r="BW295" s="4" t="str">
        <f t="shared" si="152"/>
        <v>OK</v>
      </c>
      <c r="BX295" s="54">
        <f t="shared" si="153"/>
        <v>3.9279993944766479E-2</v>
      </c>
      <c r="BY295" s="4" t="str">
        <f t="shared" si="154"/>
        <v>OK</v>
      </c>
      <c r="DJ295" s="7"/>
      <c r="DK295" s="7"/>
      <c r="DL295" s="7"/>
      <c r="DM295" s="7"/>
      <c r="DN295" s="7"/>
      <c r="DO295" s="83"/>
      <c r="DP295" s="7"/>
      <c r="DQ295" s="7"/>
      <c r="DR295" s="7"/>
      <c r="DS295" s="7"/>
      <c r="EA295" s="56"/>
      <c r="EB295" s="56"/>
      <c r="EC295" s="4"/>
      <c r="ED295" s="44"/>
      <c r="EE295" s="4"/>
      <c r="EF295" s="5"/>
      <c r="EG295" s="44"/>
      <c r="EH295" s="4"/>
      <c r="EI295" s="53"/>
      <c r="EJ295" s="53"/>
      <c r="EL295" s="54"/>
      <c r="EM295" s="55"/>
      <c r="EN295" s="56"/>
      <c r="EO295" s="44"/>
      <c r="EP295" s="4"/>
      <c r="EQ295" s="56"/>
      <c r="ER295" s="56"/>
      <c r="ET295" s="4"/>
      <c r="EU295" s="56"/>
      <c r="EW295" s="4"/>
      <c r="EY295" s="4"/>
    </row>
    <row r="296" spans="27:155">
      <c r="AA296" s="29" t="s">
        <v>197</v>
      </c>
      <c r="AB296" s="29" t="s">
        <v>289</v>
      </c>
      <c r="AC296" s="29" t="s">
        <v>320</v>
      </c>
      <c r="AD296" s="30">
        <v>0</v>
      </c>
      <c r="AE296" s="24">
        <v>682</v>
      </c>
      <c r="AF296" s="24">
        <v>350</v>
      </c>
      <c r="AG296" s="24">
        <v>12</v>
      </c>
      <c r="AH296" s="24">
        <v>16</v>
      </c>
      <c r="AI296" s="24">
        <v>650</v>
      </c>
      <c r="AJ296" s="7">
        <f t="shared" si="126"/>
        <v>712</v>
      </c>
      <c r="AK296" s="7">
        <f t="shared" si="127"/>
        <v>350</v>
      </c>
      <c r="AL296" s="7">
        <f t="shared" si="128"/>
        <v>22</v>
      </c>
      <c r="AM296" s="7">
        <f t="shared" si="129"/>
        <v>6</v>
      </c>
      <c r="AN296" s="7">
        <f t="shared" si="130"/>
        <v>24</v>
      </c>
      <c r="AO296" s="83" t="str" cm="1">
        <f t="array" ref="AO296">_xll.Dce_Name_SectI(AE296,AE296,AF296,AG296,AH296,"x","-",$V$14)</f>
        <v>682x350x12x16</v>
      </c>
      <c r="AP296" s="7" t="str">
        <f t="shared" si="131"/>
        <v>712x350x22-6M24</v>
      </c>
      <c r="AQ296" s="7"/>
      <c r="AR296" s="7"/>
      <c r="AS296" s="7"/>
      <c r="AT296" s="29" t="s">
        <v>303</v>
      </c>
      <c r="AU296" s="60">
        <v>-225.66946102579578</v>
      </c>
      <c r="AV296" s="60">
        <v>34.410404767152961</v>
      </c>
      <c r="AW296" s="25">
        <v>0.13943878871585264</v>
      </c>
      <c r="AX296" s="25">
        <v>0</v>
      </c>
      <c r="AY296" s="25">
        <v>0</v>
      </c>
      <c r="AZ296" s="25">
        <v>0</v>
      </c>
      <c r="BA296" s="56">
        <f t="shared" si="132"/>
        <v>0</v>
      </c>
      <c r="BB296" s="56">
        <f t="shared" si="133"/>
        <v>0</v>
      </c>
      <c r="BC296" s="4">
        <f>HLOOKUP(AN296,Data!$BW$28:$CF$31,4,FALSE)</f>
        <v>353</v>
      </c>
      <c r="BD296" s="44">
        <f t="shared" si="134"/>
        <v>0</v>
      </c>
      <c r="BE296" s="4" t="str">
        <f t="shared" si="135"/>
        <v>OK</v>
      </c>
      <c r="BF296" s="5">
        <f t="shared" si="136"/>
        <v>3613.4</v>
      </c>
      <c r="BG296" s="44">
        <f t="shared" si="137"/>
        <v>6.2453495606851102E-2</v>
      </c>
      <c r="BH296" s="4" t="str">
        <f t="shared" si="138"/>
        <v>OK</v>
      </c>
      <c r="BI296" s="53" t="str">
        <f t="shared" si="139"/>
        <v>Y</v>
      </c>
      <c r="BJ296" s="53">
        <f t="shared" si="140"/>
        <v>215</v>
      </c>
      <c r="BK296" s="38">
        <f t="shared" si="141"/>
        <v>169</v>
      </c>
      <c r="BL296" s="54">
        <f>noisuy1chieu(BK296/BJ296,Data!$BW$39:$CG$39,Data!$BW$40:$CG$40)</f>
        <v>9.5744185149669647E-2</v>
      </c>
      <c r="BM296" s="55">
        <f t="shared" si="142"/>
        <v>4.0078741954894491E-3</v>
      </c>
      <c r="BN296" s="56">
        <f t="shared" si="143"/>
        <v>7.9933501483895553</v>
      </c>
      <c r="BO296" s="44">
        <f t="shared" si="144"/>
        <v>0.36333409765407071</v>
      </c>
      <c r="BP296" s="4" t="str">
        <f t="shared" si="145"/>
        <v>OK</v>
      </c>
      <c r="BQ296" s="56">
        <f t="shared" si="146"/>
        <v>304.99199999999996</v>
      </c>
      <c r="BR296" s="56">
        <f t="shared" si="147"/>
        <v>34.410687284840762</v>
      </c>
      <c r="BS296" s="23">
        <f t="shared" si="148"/>
        <v>0.11282488486531045</v>
      </c>
      <c r="BT296" s="4" t="str">
        <f t="shared" si="149"/>
        <v>OK</v>
      </c>
      <c r="BU296" s="56">
        <f t="shared" si="150"/>
        <v>112.83473051289789</v>
      </c>
      <c r="BV296" s="54">
        <f t="shared" si="151"/>
        <v>0.22682718698818349</v>
      </c>
      <c r="BW296" s="4" t="str">
        <f t="shared" si="152"/>
        <v>OK</v>
      </c>
      <c r="BX296" s="54">
        <f t="shared" si="153"/>
        <v>3.5559986033441592E-2</v>
      </c>
      <c r="BY296" s="4" t="str">
        <f t="shared" si="154"/>
        <v>OK</v>
      </c>
      <c r="DJ296" s="7"/>
      <c r="DK296" s="7"/>
      <c r="DL296" s="7"/>
      <c r="DM296" s="7"/>
      <c r="DN296" s="7"/>
      <c r="DO296" s="83"/>
      <c r="DP296" s="7"/>
      <c r="DQ296" s="7"/>
      <c r="DR296" s="7"/>
      <c r="DS296" s="7"/>
      <c r="EA296" s="56"/>
      <c r="EB296" s="56"/>
      <c r="EC296" s="4"/>
      <c r="ED296" s="44"/>
      <c r="EE296" s="4"/>
      <c r="EF296" s="5"/>
      <c r="EG296" s="44"/>
      <c r="EH296" s="4"/>
      <c r="EI296" s="53"/>
      <c r="EJ296" s="53"/>
      <c r="EL296" s="54"/>
      <c r="EM296" s="55"/>
      <c r="EN296" s="56"/>
      <c r="EO296" s="44"/>
      <c r="EP296" s="4"/>
      <c r="EQ296" s="56"/>
      <c r="ER296" s="56"/>
      <c r="ET296" s="4"/>
      <c r="EU296" s="56"/>
      <c r="EW296" s="4"/>
      <c r="EY296" s="4"/>
    </row>
    <row r="297" spans="27:155">
      <c r="AA297" s="29" t="s">
        <v>197</v>
      </c>
      <c r="AB297" s="29" t="s">
        <v>289</v>
      </c>
      <c r="AC297" s="29" t="s">
        <v>320</v>
      </c>
      <c r="AD297" s="30">
        <v>0</v>
      </c>
      <c r="AE297" s="24">
        <v>682</v>
      </c>
      <c r="AF297" s="24">
        <v>350</v>
      </c>
      <c r="AG297" s="24">
        <v>12</v>
      </c>
      <c r="AH297" s="24">
        <v>16</v>
      </c>
      <c r="AI297" s="24">
        <v>650</v>
      </c>
      <c r="AJ297" s="7">
        <f t="shared" si="126"/>
        <v>712</v>
      </c>
      <c r="AK297" s="7">
        <f t="shared" si="127"/>
        <v>350</v>
      </c>
      <c r="AL297" s="7">
        <f t="shared" si="128"/>
        <v>22</v>
      </c>
      <c r="AM297" s="7">
        <f t="shared" si="129"/>
        <v>6</v>
      </c>
      <c r="AN297" s="7">
        <f t="shared" si="130"/>
        <v>24</v>
      </c>
      <c r="AO297" s="83" t="str" cm="1">
        <f t="array" ref="AO297">_xll.Dce_Name_SectI(AE297,AE297,AF297,AG297,AH297,"x","-",$V$14)</f>
        <v>682x350x12x16</v>
      </c>
      <c r="AP297" s="7" t="str">
        <f t="shared" si="131"/>
        <v>712x350x22-6M24</v>
      </c>
      <c r="AQ297" s="7"/>
      <c r="AR297" s="7"/>
      <c r="AS297" s="7"/>
      <c r="AT297" s="29" t="s">
        <v>304</v>
      </c>
      <c r="AU297" s="60">
        <v>56.500586348469106</v>
      </c>
      <c r="AV297" s="60">
        <v>78.345751243317864</v>
      </c>
      <c r="AW297" s="25">
        <v>3.8745705268600737E-4</v>
      </c>
      <c r="AX297" s="25">
        <v>0</v>
      </c>
      <c r="AY297" s="25">
        <v>0</v>
      </c>
      <c r="AZ297" s="25">
        <v>0</v>
      </c>
      <c r="BA297" s="56">
        <f t="shared" si="132"/>
        <v>9.4167643914115171</v>
      </c>
      <c r="BB297" s="56">
        <f t="shared" si="133"/>
        <v>41.198344212425383</v>
      </c>
      <c r="BC297" s="4">
        <f>HLOOKUP(AN297,Data!$BW$28:$CF$31,4,FALSE)</f>
        <v>353</v>
      </c>
      <c r="BD297" s="44">
        <f t="shared" si="134"/>
        <v>0.11670919040347134</v>
      </c>
      <c r="BE297" s="4" t="str">
        <f t="shared" si="135"/>
        <v>OK</v>
      </c>
      <c r="BF297" s="5">
        <f t="shared" si="136"/>
        <v>3613.4</v>
      </c>
      <c r="BG297" s="44">
        <f t="shared" si="137"/>
        <v>0</v>
      </c>
      <c r="BH297" s="4" t="str">
        <f t="shared" si="138"/>
        <v>OK</v>
      </c>
      <c r="BI297" s="53" t="str">
        <f t="shared" si="139"/>
        <v>Y</v>
      </c>
      <c r="BJ297" s="53">
        <f t="shared" si="140"/>
        <v>215</v>
      </c>
      <c r="BK297" s="38">
        <f t="shared" si="141"/>
        <v>169</v>
      </c>
      <c r="BL297" s="54">
        <f>noisuy1chieu(BK297/BJ297,Data!$BW$39:$CG$39,Data!$BW$40:$CG$40)</f>
        <v>9.5744185149669647E-2</v>
      </c>
      <c r="BM297" s="55">
        <f t="shared" si="142"/>
        <v>0</v>
      </c>
      <c r="BN297" s="56">
        <f t="shared" si="143"/>
        <v>0</v>
      </c>
      <c r="BO297" s="44">
        <f t="shared" si="144"/>
        <v>0</v>
      </c>
      <c r="BP297" s="4" t="str">
        <f t="shared" si="145"/>
        <v>OK</v>
      </c>
      <c r="BQ297" s="56">
        <f t="shared" si="146"/>
        <v>304.99199999999996</v>
      </c>
      <c r="BR297" s="56">
        <f t="shared" si="147"/>
        <v>78.345751244275945</v>
      </c>
      <c r="BS297" s="23">
        <f t="shared" si="148"/>
        <v>0.25687805334000879</v>
      </c>
      <c r="BT297" s="4" t="str">
        <f t="shared" si="149"/>
        <v>OK</v>
      </c>
      <c r="BU297" s="56">
        <f t="shared" si="150"/>
        <v>28.250293174234553</v>
      </c>
      <c r="BV297" s="54">
        <f t="shared" si="151"/>
        <v>5.6790444778619185E-2</v>
      </c>
      <c r="BW297" s="4" t="str">
        <f t="shared" si="152"/>
        <v>OK</v>
      </c>
      <c r="BX297" s="54">
        <f t="shared" si="153"/>
        <v>8.0962457883056338E-2</v>
      </c>
      <c r="BY297" s="4" t="str">
        <f t="shared" si="154"/>
        <v>OK</v>
      </c>
      <c r="DJ297" s="7"/>
      <c r="DK297" s="7"/>
      <c r="DL297" s="7"/>
      <c r="DM297" s="7"/>
      <c r="DN297" s="7"/>
      <c r="DO297" s="83"/>
      <c r="DP297" s="7"/>
      <c r="DQ297" s="7"/>
      <c r="DR297" s="7"/>
      <c r="DS297" s="7"/>
      <c r="EA297" s="56"/>
      <c r="EB297" s="56"/>
      <c r="EC297" s="4"/>
      <c r="ED297" s="44"/>
      <c r="EE297" s="4"/>
      <c r="EF297" s="5"/>
      <c r="EG297" s="44"/>
      <c r="EH297" s="4"/>
      <c r="EI297" s="53"/>
      <c r="EJ297" s="53"/>
      <c r="EL297" s="54"/>
      <c r="EM297" s="55"/>
      <c r="EN297" s="56"/>
      <c r="EO297" s="44"/>
      <c r="EP297" s="4"/>
      <c r="EQ297" s="56"/>
      <c r="ER297" s="56"/>
      <c r="ET297" s="4"/>
      <c r="EU297" s="56"/>
      <c r="EW297" s="4"/>
      <c r="EY297" s="4"/>
    </row>
    <row r="298" spans="27:155">
      <c r="AA298" s="29" t="s">
        <v>197</v>
      </c>
      <c r="AB298" s="29" t="s">
        <v>289</v>
      </c>
      <c r="AC298" s="29" t="s">
        <v>320</v>
      </c>
      <c r="AD298" s="30">
        <v>0</v>
      </c>
      <c r="AE298" s="24">
        <v>682</v>
      </c>
      <c r="AF298" s="24">
        <v>350</v>
      </c>
      <c r="AG298" s="24">
        <v>12</v>
      </c>
      <c r="AH298" s="24">
        <v>16</v>
      </c>
      <c r="AI298" s="24">
        <v>650</v>
      </c>
      <c r="AJ298" s="7">
        <f t="shared" si="126"/>
        <v>712</v>
      </c>
      <c r="AK298" s="7">
        <f t="shared" si="127"/>
        <v>350</v>
      </c>
      <c r="AL298" s="7">
        <f t="shared" si="128"/>
        <v>22</v>
      </c>
      <c r="AM298" s="7">
        <f t="shared" si="129"/>
        <v>6</v>
      </c>
      <c r="AN298" s="7">
        <f t="shared" si="130"/>
        <v>24</v>
      </c>
      <c r="AO298" s="83" t="str" cm="1">
        <f t="array" ref="AO298">_xll.Dce_Name_SectI(AE298,AE298,AF298,AG298,AH298,"x","-",$V$14)</f>
        <v>682x350x12x16</v>
      </c>
      <c r="AP298" s="7" t="str">
        <f t="shared" si="131"/>
        <v>712x350x22-6M24</v>
      </c>
      <c r="AQ298" s="7"/>
      <c r="AR298" s="7"/>
      <c r="AS298" s="7"/>
      <c r="AT298" s="29" t="s">
        <v>305</v>
      </c>
      <c r="AU298" s="60">
        <v>-28.745362702349599</v>
      </c>
      <c r="AV298" s="60">
        <v>81.916849744836696</v>
      </c>
      <c r="AW298" s="25">
        <v>1.1345180863180527E-3</v>
      </c>
      <c r="AX298" s="25">
        <v>0</v>
      </c>
      <c r="AY298" s="25">
        <v>0</v>
      </c>
      <c r="AZ298" s="25">
        <v>0</v>
      </c>
      <c r="BA298" s="56">
        <f t="shared" si="132"/>
        <v>0</v>
      </c>
      <c r="BB298" s="56">
        <f t="shared" si="133"/>
        <v>0</v>
      </c>
      <c r="BC298" s="4">
        <f>HLOOKUP(AN298,Data!$BW$28:$CF$31,4,FALSE)</f>
        <v>353</v>
      </c>
      <c r="BD298" s="44">
        <f t="shared" si="134"/>
        <v>0</v>
      </c>
      <c r="BE298" s="4" t="str">
        <f t="shared" si="135"/>
        <v>OK</v>
      </c>
      <c r="BF298" s="5">
        <f t="shared" si="136"/>
        <v>3613.4</v>
      </c>
      <c r="BG298" s="44">
        <f t="shared" si="137"/>
        <v>7.955211906334643E-3</v>
      </c>
      <c r="BH298" s="4" t="str">
        <f t="shared" si="138"/>
        <v>OK</v>
      </c>
      <c r="BI298" s="53" t="str">
        <f t="shared" si="139"/>
        <v>Y</v>
      </c>
      <c r="BJ298" s="53">
        <f t="shared" si="140"/>
        <v>215</v>
      </c>
      <c r="BK298" s="38">
        <f t="shared" si="141"/>
        <v>169</v>
      </c>
      <c r="BL298" s="54">
        <f>noisuy1chieu(BK298/BJ298,Data!$BW$39:$CG$39,Data!$BW$40:$CG$40)</f>
        <v>9.5744185149669647E-2</v>
      </c>
      <c r="BM298" s="55">
        <f t="shared" si="142"/>
        <v>5.1051567585196056E-4</v>
      </c>
      <c r="BN298" s="56">
        <f t="shared" si="143"/>
        <v>2.8528329257052154</v>
      </c>
      <c r="BO298" s="44">
        <f t="shared" si="144"/>
        <v>0.12967422389569161</v>
      </c>
      <c r="BP298" s="4" t="str">
        <f t="shared" si="145"/>
        <v>OK</v>
      </c>
      <c r="BQ298" s="56">
        <f t="shared" si="146"/>
        <v>304.99199999999996</v>
      </c>
      <c r="BR298" s="56">
        <f t="shared" si="147"/>
        <v>81.916849752693025</v>
      </c>
      <c r="BS298" s="23">
        <f t="shared" si="148"/>
        <v>0.26858688015650584</v>
      </c>
      <c r="BT298" s="4" t="str">
        <f t="shared" si="149"/>
        <v>OK</v>
      </c>
      <c r="BU298" s="56">
        <f t="shared" si="150"/>
        <v>14.3726813511748</v>
      </c>
      <c r="BV298" s="54">
        <f t="shared" si="151"/>
        <v>2.889283171542513E-2</v>
      </c>
      <c r="BW298" s="4" t="str">
        <f t="shared" si="152"/>
        <v>OK</v>
      </c>
      <c r="BX298" s="54">
        <f t="shared" si="153"/>
        <v>8.4652829192184434E-2</v>
      </c>
      <c r="BY298" s="4" t="str">
        <f t="shared" si="154"/>
        <v>OK</v>
      </c>
      <c r="DJ298" s="7"/>
      <c r="DK298" s="7"/>
      <c r="DL298" s="7"/>
      <c r="DM298" s="7"/>
      <c r="DN298" s="7"/>
      <c r="DO298" s="83"/>
      <c r="DP298" s="7"/>
      <c r="DQ298" s="7"/>
      <c r="DR298" s="7"/>
      <c r="DS298" s="7"/>
      <c r="EA298" s="56"/>
      <c r="EB298" s="56"/>
      <c r="EC298" s="4"/>
      <c r="ED298" s="44"/>
      <c r="EE298" s="4"/>
      <c r="EF298" s="5"/>
      <c r="EG298" s="44"/>
      <c r="EH298" s="4"/>
      <c r="EI298" s="53"/>
      <c r="EJ298" s="53"/>
      <c r="EL298" s="54"/>
      <c r="EM298" s="55"/>
      <c r="EN298" s="56"/>
      <c r="EO298" s="44"/>
      <c r="EP298" s="4"/>
      <c r="EQ298" s="56"/>
      <c r="ER298" s="56"/>
      <c r="ET298" s="4"/>
      <c r="EU298" s="56"/>
      <c r="EW298" s="4"/>
      <c r="EY298" s="4"/>
    </row>
    <row r="299" spans="27:155">
      <c r="AA299" s="29" t="s">
        <v>197</v>
      </c>
      <c r="AB299" s="29" t="s">
        <v>289</v>
      </c>
      <c r="AC299" s="29" t="s">
        <v>320</v>
      </c>
      <c r="AD299" s="30">
        <v>0</v>
      </c>
      <c r="AE299" s="24">
        <v>682</v>
      </c>
      <c r="AF299" s="24">
        <v>350</v>
      </c>
      <c r="AG299" s="24">
        <v>12</v>
      </c>
      <c r="AH299" s="24">
        <v>16</v>
      </c>
      <c r="AI299" s="24">
        <v>650</v>
      </c>
      <c r="AJ299" s="7">
        <f t="shared" si="126"/>
        <v>712</v>
      </c>
      <c r="AK299" s="7">
        <f t="shared" si="127"/>
        <v>350</v>
      </c>
      <c r="AL299" s="7">
        <f t="shared" si="128"/>
        <v>22</v>
      </c>
      <c r="AM299" s="7">
        <f t="shared" si="129"/>
        <v>6</v>
      </c>
      <c r="AN299" s="7">
        <f t="shared" si="130"/>
        <v>24</v>
      </c>
      <c r="AO299" s="83" t="str" cm="1">
        <f t="array" ref="AO299">_xll.Dce_Name_SectI(AE299,AE299,AF299,AG299,AH299,"x","-",$V$14)</f>
        <v>682x350x12x16</v>
      </c>
      <c r="AP299" s="7" t="str">
        <f t="shared" si="131"/>
        <v>712x350x22-6M24</v>
      </c>
      <c r="AQ299" s="7"/>
      <c r="AR299" s="7"/>
      <c r="AS299" s="7"/>
      <c r="AT299" s="29" t="s">
        <v>306</v>
      </c>
      <c r="AU299" s="60">
        <v>-36.541899703175659</v>
      </c>
      <c r="AV299" s="60">
        <v>57.349305654743382</v>
      </c>
      <c r="AW299" s="25">
        <v>3.6005619015807549E-3</v>
      </c>
      <c r="AX299" s="25">
        <v>0</v>
      </c>
      <c r="AY299" s="25">
        <v>0</v>
      </c>
      <c r="AZ299" s="25">
        <v>0</v>
      </c>
      <c r="BA299" s="56">
        <f t="shared" si="132"/>
        <v>0</v>
      </c>
      <c r="BB299" s="56">
        <f t="shared" si="133"/>
        <v>0</v>
      </c>
      <c r="BC299" s="4">
        <f>HLOOKUP(AN299,Data!$BW$28:$CF$31,4,FALSE)</f>
        <v>353</v>
      </c>
      <c r="BD299" s="44">
        <f t="shared" si="134"/>
        <v>0</v>
      </c>
      <c r="BE299" s="4" t="str">
        <f t="shared" si="135"/>
        <v>OK</v>
      </c>
      <c r="BF299" s="5">
        <f t="shared" si="136"/>
        <v>3613.4</v>
      </c>
      <c r="BG299" s="44">
        <f t="shared" si="137"/>
        <v>1.0112885288973172E-2</v>
      </c>
      <c r="BH299" s="4" t="str">
        <f t="shared" si="138"/>
        <v>OK</v>
      </c>
      <c r="BI299" s="53" t="str">
        <f t="shared" si="139"/>
        <v>Y</v>
      </c>
      <c r="BJ299" s="53">
        <f t="shared" si="140"/>
        <v>215</v>
      </c>
      <c r="BK299" s="38">
        <f t="shared" si="141"/>
        <v>169</v>
      </c>
      <c r="BL299" s="54">
        <f>noisuy1chieu(BK299/BJ299,Data!$BW$39:$CG$39,Data!$BW$40:$CG$40)</f>
        <v>9.5744185149669647E-2</v>
      </c>
      <c r="BM299" s="55">
        <f t="shared" si="142"/>
        <v>6.4898163982312306E-4</v>
      </c>
      <c r="BN299" s="56">
        <f t="shared" si="143"/>
        <v>3.2165329336293529</v>
      </c>
      <c r="BO299" s="44">
        <f t="shared" si="144"/>
        <v>0.14620604243769786</v>
      </c>
      <c r="BP299" s="4" t="str">
        <f t="shared" si="145"/>
        <v>OK</v>
      </c>
      <c r="BQ299" s="56">
        <f t="shared" si="146"/>
        <v>304.99199999999996</v>
      </c>
      <c r="BR299" s="56">
        <f t="shared" si="147"/>
        <v>57.349305767770439</v>
      </c>
      <c r="BS299" s="23">
        <f t="shared" si="148"/>
        <v>0.18803544279118942</v>
      </c>
      <c r="BT299" s="4" t="str">
        <f t="shared" si="149"/>
        <v>OK</v>
      </c>
      <c r="BU299" s="56">
        <f t="shared" si="150"/>
        <v>18.270949851587829</v>
      </c>
      <c r="BV299" s="54">
        <f t="shared" si="151"/>
        <v>3.6729366389226276E-2</v>
      </c>
      <c r="BW299" s="4" t="str">
        <f t="shared" si="152"/>
        <v>OK</v>
      </c>
      <c r="BX299" s="54">
        <f t="shared" si="153"/>
        <v>5.926474223686596E-2</v>
      </c>
      <c r="BY299" s="4" t="str">
        <f t="shared" si="154"/>
        <v>OK</v>
      </c>
      <c r="DJ299" s="7"/>
      <c r="DK299" s="7"/>
      <c r="DL299" s="7"/>
      <c r="DM299" s="7"/>
      <c r="DN299" s="7"/>
      <c r="DO299" s="83"/>
      <c r="DP299" s="7"/>
      <c r="DQ299" s="7"/>
      <c r="DR299" s="7"/>
      <c r="DS299" s="7"/>
      <c r="EA299" s="56"/>
      <c r="EB299" s="56"/>
      <c r="EC299" s="4"/>
      <c r="ED299" s="44"/>
      <c r="EE299" s="4"/>
      <c r="EF299" s="5"/>
      <c r="EG299" s="44"/>
      <c r="EH299" s="4"/>
      <c r="EI299" s="53"/>
      <c r="EJ299" s="53"/>
      <c r="EL299" s="54"/>
      <c r="EM299" s="55"/>
      <c r="EN299" s="56"/>
      <c r="EO299" s="44"/>
      <c r="EP299" s="4"/>
      <c r="EQ299" s="56"/>
      <c r="ER299" s="56"/>
      <c r="ET299" s="4"/>
      <c r="EU299" s="56"/>
      <c r="EW299" s="4"/>
      <c r="EY299" s="4"/>
    </row>
    <row r="300" spans="27:155">
      <c r="AA300" s="29" t="s">
        <v>197</v>
      </c>
      <c r="AB300" s="29" t="s">
        <v>289</v>
      </c>
      <c r="AC300" s="29" t="s">
        <v>320</v>
      </c>
      <c r="AD300" s="30">
        <v>0</v>
      </c>
      <c r="AE300" s="24">
        <v>682</v>
      </c>
      <c r="AF300" s="24">
        <v>350</v>
      </c>
      <c r="AG300" s="24">
        <v>12</v>
      </c>
      <c r="AH300" s="24">
        <v>16</v>
      </c>
      <c r="AI300" s="24">
        <v>650</v>
      </c>
      <c r="AJ300" s="7">
        <f t="shared" si="126"/>
        <v>712</v>
      </c>
      <c r="AK300" s="7">
        <f t="shared" si="127"/>
        <v>350</v>
      </c>
      <c r="AL300" s="7">
        <f t="shared" si="128"/>
        <v>22</v>
      </c>
      <c r="AM300" s="7">
        <f t="shared" si="129"/>
        <v>6</v>
      </c>
      <c r="AN300" s="7">
        <f t="shared" si="130"/>
        <v>24</v>
      </c>
      <c r="AO300" s="83" t="str" cm="1">
        <f t="array" ref="AO300">_xll.Dce_Name_SectI(AE300,AE300,AF300,AG300,AH300,"x","-",$V$14)</f>
        <v>682x350x12x16</v>
      </c>
      <c r="AP300" s="7" t="str">
        <f t="shared" si="131"/>
        <v>712x350x22-6M24</v>
      </c>
      <c r="AQ300" s="7"/>
      <c r="AR300" s="7"/>
      <c r="AS300" s="7"/>
      <c r="AT300" s="29" t="s">
        <v>307</v>
      </c>
      <c r="AU300" s="60">
        <v>-123.23648237105192</v>
      </c>
      <c r="AV300" s="60">
        <v>53.783431168161975</v>
      </c>
      <c r="AW300" s="25">
        <v>3.1759057976711198E-3</v>
      </c>
      <c r="AX300" s="25">
        <v>0</v>
      </c>
      <c r="AY300" s="25">
        <v>0</v>
      </c>
      <c r="AZ300" s="25">
        <v>0</v>
      </c>
      <c r="BA300" s="56">
        <f t="shared" si="132"/>
        <v>0</v>
      </c>
      <c r="BB300" s="56">
        <f t="shared" si="133"/>
        <v>0</v>
      </c>
      <c r="BC300" s="4">
        <f>HLOOKUP(AN300,Data!$BW$28:$CF$31,4,FALSE)</f>
        <v>353</v>
      </c>
      <c r="BD300" s="44">
        <f t="shared" si="134"/>
        <v>0</v>
      </c>
      <c r="BE300" s="4" t="str">
        <f t="shared" si="135"/>
        <v>OK</v>
      </c>
      <c r="BF300" s="5">
        <f t="shared" si="136"/>
        <v>3613.4</v>
      </c>
      <c r="BG300" s="44">
        <f t="shared" si="137"/>
        <v>3.4105408305488437E-2</v>
      </c>
      <c r="BH300" s="4" t="str">
        <f t="shared" si="138"/>
        <v>OK</v>
      </c>
      <c r="BI300" s="53" t="str">
        <f t="shared" si="139"/>
        <v>Y</v>
      </c>
      <c r="BJ300" s="53">
        <f t="shared" si="140"/>
        <v>215</v>
      </c>
      <c r="BK300" s="38">
        <f t="shared" si="141"/>
        <v>169</v>
      </c>
      <c r="BL300" s="54">
        <f>noisuy1chieu(BK300/BJ300,Data!$BW$39:$CG$39,Data!$BW$40:$CG$40)</f>
        <v>9.5744185149669647E-2</v>
      </c>
      <c r="BM300" s="55">
        <f t="shared" si="142"/>
        <v>2.1886714994253076E-3</v>
      </c>
      <c r="BN300" s="56">
        <f t="shared" si="143"/>
        <v>5.9069335939717371</v>
      </c>
      <c r="BO300" s="44">
        <f t="shared" si="144"/>
        <v>0.26849698154416984</v>
      </c>
      <c r="BP300" s="4" t="str">
        <f t="shared" si="145"/>
        <v>OK</v>
      </c>
      <c r="BQ300" s="56">
        <f t="shared" si="146"/>
        <v>304.99199999999996</v>
      </c>
      <c r="BR300" s="56">
        <f t="shared" si="147"/>
        <v>53.783431261930417</v>
      </c>
      <c r="BS300" s="23">
        <f t="shared" si="148"/>
        <v>0.17634374430126176</v>
      </c>
      <c r="BT300" s="4" t="str">
        <f t="shared" si="149"/>
        <v>OK</v>
      </c>
      <c r="BU300" s="56">
        <f t="shared" si="150"/>
        <v>61.61824118552596</v>
      </c>
      <c r="BV300" s="54">
        <f t="shared" si="151"/>
        <v>0.12386870825800078</v>
      </c>
      <c r="BW300" s="4" t="str">
        <f t="shared" si="152"/>
        <v>OK</v>
      </c>
      <c r="BX300" s="54">
        <f t="shared" si="153"/>
        <v>5.5579769409236965E-2</v>
      </c>
      <c r="BY300" s="4" t="str">
        <f t="shared" si="154"/>
        <v>OK</v>
      </c>
      <c r="DJ300" s="7"/>
      <c r="DK300" s="7"/>
      <c r="DL300" s="7"/>
      <c r="DM300" s="7"/>
      <c r="DN300" s="7"/>
      <c r="DO300" s="83"/>
      <c r="DP300" s="7"/>
      <c r="DQ300" s="7"/>
      <c r="DR300" s="7"/>
      <c r="DS300" s="7"/>
      <c r="EA300" s="56"/>
      <c r="EB300" s="56"/>
      <c r="EC300" s="4"/>
      <c r="ED300" s="44"/>
      <c r="EE300" s="4"/>
      <c r="EF300" s="5"/>
      <c r="EG300" s="44"/>
      <c r="EH300" s="4"/>
      <c r="EI300" s="53"/>
      <c r="EJ300" s="53"/>
      <c r="EL300" s="54"/>
      <c r="EM300" s="55"/>
      <c r="EN300" s="56"/>
      <c r="EO300" s="44"/>
      <c r="EP300" s="4"/>
      <c r="EQ300" s="56"/>
      <c r="ER300" s="56"/>
      <c r="ET300" s="4"/>
      <c r="EU300" s="56"/>
      <c r="EW300" s="4"/>
      <c r="EY300" s="4"/>
    </row>
    <row r="301" spans="27:155">
      <c r="AA301" s="29" t="s">
        <v>197</v>
      </c>
      <c r="AB301" s="29" t="s">
        <v>289</v>
      </c>
      <c r="AC301" s="29" t="s">
        <v>320</v>
      </c>
      <c r="AD301" s="30">
        <v>0</v>
      </c>
      <c r="AE301" s="24">
        <v>682</v>
      </c>
      <c r="AF301" s="24">
        <v>350</v>
      </c>
      <c r="AG301" s="24">
        <v>12</v>
      </c>
      <c r="AH301" s="24">
        <v>16</v>
      </c>
      <c r="AI301" s="24">
        <v>650</v>
      </c>
      <c r="AJ301" s="7">
        <f t="shared" si="126"/>
        <v>712</v>
      </c>
      <c r="AK301" s="7">
        <f t="shared" si="127"/>
        <v>350</v>
      </c>
      <c r="AL301" s="7">
        <f t="shared" si="128"/>
        <v>22</v>
      </c>
      <c r="AM301" s="7">
        <f t="shared" si="129"/>
        <v>6</v>
      </c>
      <c r="AN301" s="7">
        <f t="shared" si="130"/>
        <v>24</v>
      </c>
      <c r="AO301" s="83" t="str" cm="1">
        <f t="array" ref="AO301">_xll.Dce_Name_SectI(AE301,AE301,AF301,AG301,AH301,"x","-",$V$14)</f>
        <v>682x350x12x16</v>
      </c>
      <c r="AP301" s="7" t="str">
        <f t="shared" si="131"/>
        <v>712x350x22-6M24</v>
      </c>
      <c r="AQ301" s="7"/>
      <c r="AR301" s="7"/>
      <c r="AS301" s="7"/>
      <c r="AT301" s="29" t="s">
        <v>308</v>
      </c>
      <c r="AU301" s="60">
        <v>167.28817825437233</v>
      </c>
      <c r="AV301" s="60">
        <v>24.039044847994234</v>
      </c>
      <c r="AW301" s="25">
        <v>1.78860102839003E-2</v>
      </c>
      <c r="AX301" s="25">
        <v>0</v>
      </c>
      <c r="AY301" s="25">
        <v>0</v>
      </c>
      <c r="AZ301" s="25">
        <v>0</v>
      </c>
      <c r="BA301" s="56">
        <f t="shared" si="132"/>
        <v>27.881363042395389</v>
      </c>
      <c r="BB301" s="56">
        <f t="shared" si="133"/>
        <v>121.98096331047984</v>
      </c>
      <c r="BC301" s="4">
        <f>HLOOKUP(AN301,Data!$BW$28:$CF$31,4,FALSE)</f>
        <v>353</v>
      </c>
      <c r="BD301" s="44">
        <f t="shared" si="134"/>
        <v>0.34555513685688338</v>
      </c>
      <c r="BE301" s="4" t="str">
        <f t="shared" si="135"/>
        <v>OK</v>
      </c>
      <c r="BF301" s="5">
        <f t="shared" si="136"/>
        <v>3613.4</v>
      </c>
      <c r="BG301" s="44">
        <f t="shared" si="137"/>
        <v>0</v>
      </c>
      <c r="BH301" s="4" t="str">
        <f t="shared" si="138"/>
        <v>OK</v>
      </c>
      <c r="BI301" s="53" t="str">
        <f t="shared" si="139"/>
        <v>Y</v>
      </c>
      <c r="BJ301" s="53">
        <f t="shared" si="140"/>
        <v>215</v>
      </c>
      <c r="BK301" s="38">
        <f t="shared" si="141"/>
        <v>169</v>
      </c>
      <c r="BL301" s="54">
        <f>noisuy1chieu(BK301/BJ301,Data!$BW$39:$CG$39,Data!$BW$40:$CG$40)</f>
        <v>9.5744185149669647E-2</v>
      </c>
      <c r="BM301" s="55">
        <f t="shared" si="142"/>
        <v>0</v>
      </c>
      <c r="BN301" s="56">
        <f t="shared" si="143"/>
        <v>0</v>
      </c>
      <c r="BO301" s="44">
        <f t="shared" si="144"/>
        <v>0</v>
      </c>
      <c r="BP301" s="4" t="str">
        <f t="shared" si="145"/>
        <v>OK</v>
      </c>
      <c r="BQ301" s="56">
        <f t="shared" si="146"/>
        <v>304.99199999999996</v>
      </c>
      <c r="BR301" s="56">
        <f t="shared" si="147"/>
        <v>167.28817825437233</v>
      </c>
      <c r="BS301" s="23">
        <f t="shared" si="148"/>
        <v>0.54850021723314824</v>
      </c>
      <c r="BT301" s="4" t="str">
        <f t="shared" si="149"/>
        <v>OK</v>
      </c>
      <c r="BU301" s="56">
        <f t="shared" si="150"/>
        <v>83.644089127186163</v>
      </c>
      <c r="BV301" s="54">
        <f t="shared" si="151"/>
        <v>0.16814639746704413</v>
      </c>
      <c r="BW301" s="4" t="str">
        <f t="shared" si="152"/>
        <v>OK</v>
      </c>
      <c r="BX301" s="54">
        <f t="shared" si="153"/>
        <v>2.4841943103036768E-2</v>
      </c>
      <c r="BY301" s="4" t="str">
        <f t="shared" si="154"/>
        <v>OK</v>
      </c>
      <c r="DJ301" s="7"/>
      <c r="DK301" s="7"/>
      <c r="DL301" s="7"/>
      <c r="DM301" s="7"/>
      <c r="DN301" s="7"/>
      <c r="DO301" s="83"/>
      <c r="DP301" s="7"/>
      <c r="DQ301" s="7"/>
      <c r="DR301" s="7"/>
      <c r="DS301" s="7"/>
      <c r="EA301" s="56"/>
      <c r="EB301" s="56"/>
      <c r="EC301" s="4"/>
      <c r="ED301" s="44"/>
      <c r="EE301" s="4"/>
      <c r="EF301" s="5"/>
      <c r="EG301" s="44"/>
      <c r="EH301" s="4"/>
      <c r="EI301" s="53"/>
      <c r="EJ301" s="53"/>
      <c r="EL301" s="54"/>
      <c r="EM301" s="55"/>
      <c r="EN301" s="56"/>
      <c r="EO301" s="44"/>
      <c r="EP301" s="4"/>
      <c r="EQ301" s="56"/>
      <c r="ER301" s="56"/>
      <c r="ET301" s="4"/>
      <c r="EU301" s="56"/>
      <c r="EW301" s="4"/>
      <c r="EY301" s="4"/>
    </row>
    <row r="302" spans="27:155">
      <c r="AA302" s="29" t="s">
        <v>197</v>
      </c>
      <c r="AB302" s="29" t="s">
        <v>289</v>
      </c>
      <c r="AC302" s="29" t="s">
        <v>320</v>
      </c>
      <c r="AD302" s="30">
        <v>0</v>
      </c>
      <c r="AE302" s="24">
        <v>682</v>
      </c>
      <c r="AF302" s="24">
        <v>350</v>
      </c>
      <c r="AG302" s="24">
        <v>12</v>
      </c>
      <c r="AH302" s="24">
        <v>16</v>
      </c>
      <c r="AI302" s="24">
        <v>650</v>
      </c>
      <c r="AJ302" s="7">
        <f t="shared" si="126"/>
        <v>712</v>
      </c>
      <c r="AK302" s="7">
        <f t="shared" si="127"/>
        <v>350</v>
      </c>
      <c r="AL302" s="7">
        <f t="shared" si="128"/>
        <v>22</v>
      </c>
      <c r="AM302" s="7">
        <f t="shared" si="129"/>
        <v>6</v>
      </c>
      <c r="AN302" s="7">
        <f t="shared" si="130"/>
        <v>24</v>
      </c>
      <c r="AO302" s="83" t="str" cm="1">
        <f t="array" ref="AO302">_xll.Dce_Name_SectI(AE302,AE302,AF302,AG302,AH302,"x","-",$V$14)</f>
        <v>682x350x12x16</v>
      </c>
      <c r="AP302" s="7" t="str">
        <f t="shared" si="131"/>
        <v>712x350x22-6M24</v>
      </c>
      <c r="AQ302" s="7"/>
      <c r="AR302" s="7"/>
      <c r="AS302" s="7"/>
      <c r="AT302" s="29" t="s">
        <v>309</v>
      </c>
      <c r="AU302" s="60">
        <v>82.044797227781558</v>
      </c>
      <c r="AV302" s="60">
        <v>20.712019046090859</v>
      </c>
      <c r="AW302" s="25">
        <v>7.9851338844220132E-3</v>
      </c>
      <c r="AX302" s="25">
        <v>0</v>
      </c>
      <c r="AY302" s="25">
        <v>0</v>
      </c>
      <c r="AZ302" s="25">
        <v>0</v>
      </c>
      <c r="BA302" s="56">
        <f t="shared" si="132"/>
        <v>13.674132871296926</v>
      </c>
      <c r="BB302" s="56">
        <f t="shared" si="133"/>
        <v>59.824331311924055</v>
      </c>
      <c r="BC302" s="4">
        <f>HLOOKUP(AN302,Data!$BW$28:$CF$31,4,FALSE)</f>
        <v>353</v>
      </c>
      <c r="BD302" s="44">
        <f t="shared" si="134"/>
        <v>0.16947402637938827</v>
      </c>
      <c r="BE302" s="4" t="str">
        <f t="shared" si="135"/>
        <v>OK</v>
      </c>
      <c r="BF302" s="5">
        <f t="shared" si="136"/>
        <v>3613.4</v>
      </c>
      <c r="BG302" s="44">
        <f t="shared" si="137"/>
        <v>0</v>
      </c>
      <c r="BH302" s="4" t="str">
        <f t="shared" si="138"/>
        <v>OK</v>
      </c>
      <c r="BI302" s="53" t="str">
        <f t="shared" si="139"/>
        <v>Y</v>
      </c>
      <c r="BJ302" s="53">
        <f t="shared" si="140"/>
        <v>215</v>
      </c>
      <c r="BK302" s="38">
        <f t="shared" si="141"/>
        <v>169</v>
      </c>
      <c r="BL302" s="54">
        <f>noisuy1chieu(BK302/BJ302,Data!$BW$39:$CG$39,Data!$BW$40:$CG$40)</f>
        <v>9.5744185149669647E-2</v>
      </c>
      <c r="BM302" s="55">
        <f t="shared" si="142"/>
        <v>0</v>
      </c>
      <c r="BN302" s="56">
        <f t="shared" si="143"/>
        <v>0</v>
      </c>
      <c r="BO302" s="44">
        <f t="shared" si="144"/>
        <v>0</v>
      </c>
      <c r="BP302" s="4" t="str">
        <f t="shared" si="145"/>
        <v>OK</v>
      </c>
      <c r="BQ302" s="56">
        <f t="shared" si="146"/>
        <v>304.99199999999996</v>
      </c>
      <c r="BR302" s="56">
        <f t="shared" si="147"/>
        <v>82.044797227781558</v>
      </c>
      <c r="BS302" s="23">
        <f t="shared" si="148"/>
        <v>0.26900639107839408</v>
      </c>
      <c r="BT302" s="4" t="str">
        <f t="shared" si="149"/>
        <v>OK</v>
      </c>
      <c r="BU302" s="56">
        <f t="shared" si="150"/>
        <v>41.022398613890779</v>
      </c>
      <c r="BV302" s="54">
        <f t="shared" si="151"/>
        <v>8.2465702171665753E-2</v>
      </c>
      <c r="BW302" s="4" t="str">
        <f t="shared" si="152"/>
        <v>OK</v>
      </c>
      <c r="BX302" s="54">
        <f t="shared" si="153"/>
        <v>2.140379111416043E-2</v>
      </c>
      <c r="BY302" s="4" t="str">
        <f t="shared" si="154"/>
        <v>OK</v>
      </c>
      <c r="DJ302" s="7"/>
      <c r="DK302" s="7"/>
      <c r="DL302" s="7"/>
      <c r="DM302" s="7"/>
      <c r="DN302" s="7"/>
      <c r="DO302" s="83"/>
      <c r="DP302" s="7"/>
      <c r="DQ302" s="7"/>
      <c r="DR302" s="7"/>
      <c r="DS302" s="7"/>
      <c r="EA302" s="56"/>
      <c r="EB302" s="56"/>
      <c r="EC302" s="4"/>
      <c r="ED302" s="44"/>
      <c r="EE302" s="4"/>
      <c r="EF302" s="5"/>
      <c r="EG302" s="44"/>
      <c r="EH302" s="4"/>
      <c r="EI302" s="53"/>
      <c r="EJ302" s="53"/>
      <c r="EL302" s="54"/>
      <c r="EM302" s="55"/>
      <c r="EN302" s="56"/>
      <c r="EO302" s="44"/>
      <c r="EP302" s="4"/>
      <c r="EQ302" s="56"/>
      <c r="ER302" s="56"/>
      <c r="ET302" s="4"/>
      <c r="EU302" s="56"/>
      <c r="EW302" s="4"/>
      <c r="EY302" s="4"/>
    </row>
    <row r="303" spans="27:155">
      <c r="AA303" s="29" t="s">
        <v>197</v>
      </c>
      <c r="AB303" s="29" t="s">
        <v>289</v>
      </c>
      <c r="AC303" s="29" t="s">
        <v>320</v>
      </c>
      <c r="AD303" s="30">
        <v>0</v>
      </c>
      <c r="AE303" s="24">
        <v>682</v>
      </c>
      <c r="AF303" s="24">
        <v>350</v>
      </c>
      <c r="AG303" s="24">
        <v>12</v>
      </c>
      <c r="AH303" s="24">
        <v>16</v>
      </c>
      <c r="AI303" s="24">
        <v>650</v>
      </c>
      <c r="AJ303" s="7">
        <f t="shared" si="126"/>
        <v>712</v>
      </c>
      <c r="AK303" s="7">
        <f t="shared" si="127"/>
        <v>350</v>
      </c>
      <c r="AL303" s="7">
        <f t="shared" si="128"/>
        <v>22</v>
      </c>
      <c r="AM303" s="7">
        <f t="shared" si="129"/>
        <v>6</v>
      </c>
      <c r="AN303" s="7">
        <f t="shared" si="130"/>
        <v>24</v>
      </c>
      <c r="AO303" s="83" t="str" cm="1">
        <f t="array" ref="AO303">_xll.Dce_Name_SectI(AE303,AE303,AF303,AG303,AH303,"x","-",$V$14)</f>
        <v>682x350x12x16</v>
      </c>
      <c r="AP303" s="7" t="str">
        <f t="shared" si="131"/>
        <v>712x350x22-6M24</v>
      </c>
      <c r="AQ303" s="7"/>
      <c r="AR303" s="7"/>
      <c r="AS303" s="7"/>
      <c r="AT303" s="29" t="s">
        <v>310</v>
      </c>
      <c r="AU303" s="60">
        <v>-76.859085122263508</v>
      </c>
      <c r="AV303" s="60">
        <v>19.563008059984512</v>
      </c>
      <c r="AW303" s="25">
        <v>0.12047377384242469</v>
      </c>
      <c r="AX303" s="25">
        <v>0</v>
      </c>
      <c r="AY303" s="25">
        <v>0</v>
      </c>
      <c r="AZ303" s="25">
        <v>0</v>
      </c>
      <c r="BA303" s="56">
        <f t="shared" si="132"/>
        <v>0</v>
      </c>
      <c r="BB303" s="56">
        <f t="shared" si="133"/>
        <v>0</v>
      </c>
      <c r="BC303" s="4">
        <f>HLOOKUP(AN303,Data!$BW$28:$CF$31,4,FALSE)</f>
        <v>353</v>
      </c>
      <c r="BD303" s="44">
        <f t="shared" si="134"/>
        <v>0</v>
      </c>
      <c r="BE303" s="4" t="str">
        <f t="shared" si="135"/>
        <v>OK</v>
      </c>
      <c r="BF303" s="5">
        <f t="shared" si="136"/>
        <v>3613.4</v>
      </c>
      <c r="BG303" s="44">
        <f t="shared" si="137"/>
        <v>2.1270572071252422E-2</v>
      </c>
      <c r="BH303" s="4" t="str">
        <f t="shared" si="138"/>
        <v>OK</v>
      </c>
      <c r="BI303" s="53" t="str">
        <f t="shared" si="139"/>
        <v>Y</v>
      </c>
      <c r="BJ303" s="53">
        <f t="shared" si="140"/>
        <v>215</v>
      </c>
      <c r="BK303" s="38">
        <f t="shared" si="141"/>
        <v>169</v>
      </c>
      <c r="BL303" s="54">
        <f>noisuy1chieu(BK303/BJ303,Data!$BW$39:$CG$39,Data!$BW$40:$CG$40)</f>
        <v>9.5744185149669647E-2</v>
      </c>
      <c r="BM303" s="55">
        <f t="shared" si="142"/>
        <v>1.3650120957892275E-3</v>
      </c>
      <c r="BN303" s="56">
        <f t="shared" si="143"/>
        <v>4.6648753891867107</v>
      </c>
      <c r="BO303" s="44">
        <f t="shared" si="144"/>
        <v>0.21203979041757776</v>
      </c>
      <c r="BP303" s="4" t="str">
        <f t="shared" si="145"/>
        <v>OK</v>
      </c>
      <c r="BQ303" s="56">
        <f t="shared" si="146"/>
        <v>304.99199999999996</v>
      </c>
      <c r="BR303" s="56">
        <f t="shared" si="147"/>
        <v>19.563379009905287</v>
      </c>
      <c r="BS303" s="23">
        <f t="shared" si="148"/>
        <v>6.4143908725164234E-2</v>
      </c>
      <c r="BT303" s="4" t="str">
        <f t="shared" si="149"/>
        <v>OK</v>
      </c>
      <c r="BU303" s="56">
        <f t="shared" si="150"/>
        <v>38.429542561131754</v>
      </c>
      <c r="BV303" s="54">
        <f t="shared" si="151"/>
        <v>7.7253386406482202E-2</v>
      </c>
      <c r="BW303" s="4" t="str">
        <f t="shared" si="152"/>
        <v>OK</v>
      </c>
      <c r="BX303" s="54">
        <f t="shared" si="153"/>
        <v>2.021678551784194E-2</v>
      </c>
      <c r="BY303" s="4" t="str">
        <f t="shared" si="154"/>
        <v>OK</v>
      </c>
      <c r="DJ303" s="7"/>
      <c r="DK303" s="7"/>
      <c r="DL303" s="7"/>
      <c r="DM303" s="7"/>
      <c r="DN303" s="7"/>
      <c r="DO303" s="83"/>
      <c r="DP303" s="7"/>
      <c r="DQ303" s="7"/>
      <c r="DR303" s="7"/>
      <c r="DS303" s="7"/>
      <c r="EA303" s="56"/>
      <c r="EB303" s="56"/>
      <c r="EC303" s="4"/>
      <c r="ED303" s="44"/>
      <c r="EE303" s="4"/>
      <c r="EF303" s="5"/>
      <c r="EG303" s="44"/>
      <c r="EH303" s="4"/>
      <c r="EI303" s="53"/>
      <c r="EJ303" s="53"/>
      <c r="EL303" s="54"/>
      <c r="EM303" s="55"/>
      <c r="EN303" s="56"/>
      <c r="EO303" s="44"/>
      <c r="EP303" s="4"/>
      <c r="EQ303" s="56"/>
      <c r="ER303" s="56"/>
      <c r="ET303" s="4"/>
      <c r="EU303" s="56"/>
      <c r="EW303" s="4"/>
      <c r="EY303" s="4"/>
    </row>
    <row r="304" spans="27:155">
      <c r="AA304" s="29" t="s">
        <v>197</v>
      </c>
      <c r="AB304" s="29" t="s">
        <v>289</v>
      </c>
      <c r="AC304" s="29" t="s">
        <v>320</v>
      </c>
      <c r="AD304" s="30">
        <v>0</v>
      </c>
      <c r="AE304" s="24">
        <v>682</v>
      </c>
      <c r="AF304" s="24">
        <v>350</v>
      </c>
      <c r="AG304" s="24">
        <v>12</v>
      </c>
      <c r="AH304" s="24">
        <v>16</v>
      </c>
      <c r="AI304" s="24">
        <v>650</v>
      </c>
      <c r="AJ304" s="7">
        <f t="shared" si="126"/>
        <v>712</v>
      </c>
      <c r="AK304" s="7">
        <f t="shared" si="127"/>
        <v>350</v>
      </c>
      <c r="AL304" s="7">
        <f t="shared" si="128"/>
        <v>22</v>
      </c>
      <c r="AM304" s="7">
        <f t="shared" si="129"/>
        <v>6</v>
      </c>
      <c r="AN304" s="7">
        <f t="shared" si="130"/>
        <v>24</v>
      </c>
      <c r="AO304" s="83" t="str" cm="1">
        <f t="array" ref="AO304">_xll.Dce_Name_SectI(AE304,AE304,AF304,AG304,AH304,"x","-",$V$14)</f>
        <v>682x350x12x16</v>
      </c>
      <c r="AP304" s="7" t="str">
        <f t="shared" si="131"/>
        <v>712x350x22-6M24</v>
      </c>
      <c r="AQ304" s="7"/>
      <c r="AR304" s="7"/>
      <c r="AS304" s="7"/>
      <c r="AT304" s="29" t="s">
        <v>311</v>
      </c>
      <c r="AU304" s="60">
        <v>-163.09303417008607</v>
      </c>
      <c r="AV304" s="60">
        <v>15.861199603816987</v>
      </c>
      <c r="AW304" s="25">
        <v>0.14105318963277069</v>
      </c>
      <c r="AX304" s="25">
        <v>0</v>
      </c>
      <c r="AY304" s="25">
        <v>0</v>
      </c>
      <c r="AZ304" s="25">
        <v>0</v>
      </c>
      <c r="BA304" s="56">
        <f t="shared" si="132"/>
        <v>0</v>
      </c>
      <c r="BB304" s="56">
        <f t="shared" si="133"/>
        <v>0</v>
      </c>
      <c r="BC304" s="4">
        <f>HLOOKUP(AN304,Data!$BW$28:$CF$31,4,FALSE)</f>
        <v>353</v>
      </c>
      <c r="BD304" s="44">
        <f t="shared" si="134"/>
        <v>0</v>
      </c>
      <c r="BE304" s="4" t="str">
        <f t="shared" si="135"/>
        <v>OK</v>
      </c>
      <c r="BF304" s="5">
        <f t="shared" si="136"/>
        <v>3613.4</v>
      </c>
      <c r="BG304" s="44">
        <f t="shared" si="137"/>
        <v>4.5135615810617723E-2</v>
      </c>
      <c r="BH304" s="4" t="str">
        <f t="shared" si="138"/>
        <v>OK</v>
      </c>
      <c r="BI304" s="53" t="str">
        <f t="shared" si="139"/>
        <v>Y</v>
      </c>
      <c r="BJ304" s="53">
        <f t="shared" si="140"/>
        <v>215</v>
      </c>
      <c r="BK304" s="38">
        <f t="shared" si="141"/>
        <v>169</v>
      </c>
      <c r="BL304" s="54">
        <f>noisuy1chieu(BK304/BJ304,Data!$BW$39:$CG$39,Data!$BW$40:$CG$40)</f>
        <v>9.5744185149669647E-2</v>
      </c>
      <c r="BM304" s="55">
        <f t="shared" si="142"/>
        <v>2.8965211337995305E-3</v>
      </c>
      <c r="BN304" s="56">
        <f t="shared" si="143"/>
        <v>6.7953236767770253</v>
      </c>
      <c r="BO304" s="44">
        <f t="shared" si="144"/>
        <v>0.30887834894441024</v>
      </c>
      <c r="BP304" s="4" t="str">
        <f t="shared" si="145"/>
        <v>OK</v>
      </c>
      <c r="BQ304" s="56">
        <f t="shared" si="146"/>
        <v>304.99199999999996</v>
      </c>
      <c r="BR304" s="56">
        <f t="shared" si="147"/>
        <v>15.861826782386375</v>
      </c>
      <c r="BS304" s="23">
        <f t="shared" si="148"/>
        <v>5.2007353577754094E-2</v>
      </c>
      <c r="BT304" s="4" t="str">
        <f t="shared" si="149"/>
        <v>OK</v>
      </c>
      <c r="BU304" s="56">
        <f t="shared" si="150"/>
        <v>81.546517085043035</v>
      </c>
      <c r="BV304" s="54">
        <f t="shared" si="151"/>
        <v>0.16392973151976295</v>
      </c>
      <c r="BW304" s="4" t="str">
        <f t="shared" si="152"/>
        <v>OK</v>
      </c>
      <c r="BX304" s="54">
        <f t="shared" si="153"/>
        <v>1.639160340441714E-2</v>
      </c>
      <c r="BY304" s="4" t="str">
        <f t="shared" si="154"/>
        <v>OK</v>
      </c>
      <c r="DJ304" s="7"/>
      <c r="DK304" s="7"/>
      <c r="DL304" s="7"/>
      <c r="DM304" s="7"/>
      <c r="DN304" s="7"/>
      <c r="DO304" s="83"/>
      <c r="DP304" s="7"/>
      <c r="DQ304" s="7"/>
      <c r="DR304" s="7"/>
      <c r="DS304" s="7"/>
      <c r="EA304" s="56"/>
      <c r="EB304" s="56"/>
      <c r="EC304" s="4"/>
      <c r="ED304" s="44"/>
      <c r="EE304" s="4"/>
      <c r="EF304" s="5"/>
      <c r="EG304" s="44"/>
      <c r="EH304" s="4"/>
      <c r="EI304" s="53"/>
      <c r="EJ304" s="53"/>
      <c r="EL304" s="54"/>
      <c r="EM304" s="55"/>
      <c r="EN304" s="56"/>
      <c r="EO304" s="44"/>
      <c r="EP304" s="4"/>
      <c r="EQ304" s="56"/>
      <c r="ER304" s="56"/>
      <c r="ET304" s="4"/>
      <c r="EU304" s="56"/>
      <c r="EW304" s="4"/>
      <c r="EY304" s="4"/>
    </row>
    <row r="305" spans="27:155">
      <c r="AA305" s="29" t="s">
        <v>197</v>
      </c>
      <c r="AB305" s="29" t="s">
        <v>289</v>
      </c>
      <c r="AC305" s="29" t="s">
        <v>320</v>
      </c>
      <c r="AD305" s="30">
        <v>0</v>
      </c>
      <c r="AE305" s="24">
        <v>682</v>
      </c>
      <c r="AF305" s="24">
        <v>350</v>
      </c>
      <c r="AG305" s="24">
        <v>12</v>
      </c>
      <c r="AH305" s="24">
        <v>16</v>
      </c>
      <c r="AI305" s="24">
        <v>650</v>
      </c>
      <c r="AJ305" s="7">
        <f t="shared" si="126"/>
        <v>712</v>
      </c>
      <c r="AK305" s="7">
        <f t="shared" si="127"/>
        <v>350</v>
      </c>
      <c r="AL305" s="7">
        <f t="shared" si="128"/>
        <v>22</v>
      </c>
      <c r="AM305" s="7">
        <f t="shared" si="129"/>
        <v>6</v>
      </c>
      <c r="AN305" s="7">
        <f t="shared" si="130"/>
        <v>24</v>
      </c>
      <c r="AO305" s="83" t="str" cm="1">
        <f t="array" ref="AO305">_xll.Dce_Name_SectI(AE305,AE305,AF305,AG305,AH305,"x","-",$V$14)</f>
        <v>682x350x12x16</v>
      </c>
      <c r="AP305" s="7" t="str">
        <f t="shared" si="131"/>
        <v>712x350x22-6M24</v>
      </c>
      <c r="AQ305" s="7"/>
      <c r="AR305" s="7"/>
      <c r="AS305" s="7"/>
      <c r="AT305" s="29" t="s">
        <v>312</v>
      </c>
      <c r="AU305" s="60">
        <v>118.0926127306729</v>
      </c>
      <c r="AV305" s="60">
        <v>96.903341063738097</v>
      </c>
      <c r="AW305" s="25">
        <v>2.0258228987160122E-3</v>
      </c>
      <c r="AX305" s="25">
        <v>0</v>
      </c>
      <c r="AY305" s="25">
        <v>0</v>
      </c>
      <c r="AZ305" s="25">
        <v>0</v>
      </c>
      <c r="BA305" s="56">
        <f t="shared" si="132"/>
        <v>19.682102121778815</v>
      </c>
      <c r="BB305" s="56">
        <f t="shared" si="133"/>
        <v>86.10919678278232</v>
      </c>
      <c r="BC305" s="4">
        <f>HLOOKUP(AN305,Data!$BW$28:$CF$31,4,FALSE)</f>
        <v>353</v>
      </c>
      <c r="BD305" s="44">
        <f t="shared" si="134"/>
        <v>0.24393540165094141</v>
      </c>
      <c r="BE305" s="4" t="str">
        <f t="shared" si="135"/>
        <v>OK</v>
      </c>
      <c r="BF305" s="5">
        <f t="shared" si="136"/>
        <v>3613.4</v>
      </c>
      <c r="BG305" s="44">
        <f t="shared" si="137"/>
        <v>0</v>
      </c>
      <c r="BH305" s="4" t="str">
        <f t="shared" si="138"/>
        <v>OK</v>
      </c>
      <c r="BI305" s="53" t="str">
        <f t="shared" si="139"/>
        <v>Y</v>
      </c>
      <c r="BJ305" s="53">
        <f t="shared" si="140"/>
        <v>215</v>
      </c>
      <c r="BK305" s="38">
        <f t="shared" si="141"/>
        <v>169</v>
      </c>
      <c r="BL305" s="54">
        <f>noisuy1chieu(BK305/BJ305,Data!$BW$39:$CG$39,Data!$BW$40:$CG$40)</f>
        <v>9.5744185149669647E-2</v>
      </c>
      <c r="BM305" s="55">
        <f t="shared" si="142"/>
        <v>0</v>
      </c>
      <c r="BN305" s="56">
        <f t="shared" si="143"/>
        <v>0</v>
      </c>
      <c r="BO305" s="44">
        <f t="shared" si="144"/>
        <v>0</v>
      </c>
      <c r="BP305" s="4" t="str">
        <f t="shared" si="145"/>
        <v>OK</v>
      </c>
      <c r="BQ305" s="56">
        <f t="shared" si="146"/>
        <v>304.99199999999996</v>
      </c>
      <c r="BR305" s="56">
        <f t="shared" si="147"/>
        <v>118.0926127306729</v>
      </c>
      <c r="BS305" s="23">
        <f t="shared" si="148"/>
        <v>0.38719905023958961</v>
      </c>
      <c r="BT305" s="4" t="str">
        <f t="shared" si="149"/>
        <v>OK</v>
      </c>
      <c r="BU305" s="56">
        <f t="shared" si="150"/>
        <v>59.046306365336449</v>
      </c>
      <c r="BV305" s="54">
        <f t="shared" si="151"/>
        <v>0.11869844961752074</v>
      </c>
      <c r="BW305" s="4" t="str">
        <f t="shared" si="152"/>
        <v>OK</v>
      </c>
      <c r="BX305" s="54">
        <f t="shared" si="153"/>
        <v>0.10013986140554071</v>
      </c>
      <c r="BY305" s="4" t="str">
        <f t="shared" si="154"/>
        <v>OK</v>
      </c>
      <c r="DJ305" s="7"/>
      <c r="DK305" s="7"/>
      <c r="DL305" s="7"/>
      <c r="DM305" s="7"/>
      <c r="DN305" s="7"/>
      <c r="DO305" s="83"/>
      <c r="DP305" s="7"/>
      <c r="DQ305" s="7"/>
      <c r="DR305" s="7"/>
      <c r="DS305" s="7"/>
      <c r="EA305" s="56"/>
      <c r="EB305" s="56"/>
      <c r="EC305" s="4"/>
      <c r="ED305" s="44"/>
      <c r="EE305" s="4"/>
      <c r="EF305" s="5"/>
      <c r="EG305" s="44"/>
      <c r="EH305" s="4"/>
      <c r="EI305" s="53"/>
      <c r="EJ305" s="53"/>
      <c r="EL305" s="54"/>
      <c r="EM305" s="55"/>
      <c r="EN305" s="56"/>
      <c r="EO305" s="44"/>
      <c r="EP305" s="4"/>
      <c r="EQ305" s="56"/>
      <c r="ER305" s="56"/>
      <c r="ET305" s="4"/>
      <c r="EU305" s="56"/>
      <c r="EW305" s="4"/>
      <c r="EY305" s="4"/>
    </row>
    <row r="306" spans="27:155">
      <c r="AA306" s="29" t="s">
        <v>197</v>
      </c>
      <c r="AB306" s="29" t="s">
        <v>289</v>
      </c>
      <c r="AC306" s="29" t="s">
        <v>320</v>
      </c>
      <c r="AD306" s="30">
        <v>0</v>
      </c>
      <c r="AE306" s="24">
        <v>682</v>
      </c>
      <c r="AF306" s="24">
        <v>350</v>
      </c>
      <c r="AG306" s="24">
        <v>12</v>
      </c>
      <c r="AH306" s="24">
        <v>16</v>
      </c>
      <c r="AI306" s="24">
        <v>650</v>
      </c>
      <c r="AJ306" s="7">
        <f t="shared" si="126"/>
        <v>712</v>
      </c>
      <c r="AK306" s="7">
        <f t="shared" si="127"/>
        <v>350</v>
      </c>
      <c r="AL306" s="7">
        <f t="shared" si="128"/>
        <v>22</v>
      </c>
      <c r="AM306" s="7">
        <f t="shared" si="129"/>
        <v>6</v>
      </c>
      <c r="AN306" s="7">
        <f t="shared" si="130"/>
        <v>24</v>
      </c>
      <c r="AO306" s="83" t="str" cm="1">
        <f t="array" ref="AO306">_xll.Dce_Name_SectI(AE306,AE306,AF306,AG306,AH306,"x","-",$V$14)</f>
        <v>682x350x12x16</v>
      </c>
      <c r="AP306" s="7" t="str">
        <f t="shared" si="131"/>
        <v>712x350x22-6M24</v>
      </c>
      <c r="AQ306" s="7"/>
      <c r="AR306" s="7"/>
      <c r="AS306" s="7"/>
      <c r="AT306" s="29" t="s">
        <v>313</v>
      </c>
      <c r="AU306" s="60">
        <v>33.042329662236895</v>
      </c>
      <c r="AV306" s="60">
        <v>100.47896119454333</v>
      </c>
      <c r="AW306" s="25">
        <v>2.156792632103925E-3</v>
      </c>
      <c r="AX306" s="25">
        <v>0</v>
      </c>
      <c r="AY306" s="25">
        <v>0</v>
      </c>
      <c r="AZ306" s="25">
        <v>0</v>
      </c>
      <c r="BA306" s="56">
        <f t="shared" si="132"/>
        <v>5.5070549437061489</v>
      </c>
      <c r="BB306" s="56">
        <f t="shared" si="133"/>
        <v>24.093365378714402</v>
      </c>
      <c r="BC306" s="4">
        <f>HLOOKUP(AN306,Data!$BW$28:$CF$31,4,FALSE)</f>
        <v>353</v>
      </c>
      <c r="BD306" s="44">
        <f t="shared" si="134"/>
        <v>6.8253159713071956E-2</v>
      </c>
      <c r="BE306" s="4" t="str">
        <f t="shared" si="135"/>
        <v>OK</v>
      </c>
      <c r="BF306" s="5">
        <f t="shared" si="136"/>
        <v>3613.4</v>
      </c>
      <c r="BG306" s="44">
        <f t="shared" si="137"/>
        <v>0</v>
      </c>
      <c r="BH306" s="4" t="str">
        <f t="shared" si="138"/>
        <v>OK</v>
      </c>
      <c r="BI306" s="53" t="str">
        <f t="shared" si="139"/>
        <v>Y</v>
      </c>
      <c r="BJ306" s="53">
        <f t="shared" si="140"/>
        <v>215</v>
      </c>
      <c r="BK306" s="38">
        <f t="shared" si="141"/>
        <v>169</v>
      </c>
      <c r="BL306" s="54">
        <f>noisuy1chieu(BK306/BJ306,Data!$BW$39:$CG$39,Data!$BW$40:$CG$40)</f>
        <v>9.5744185149669647E-2</v>
      </c>
      <c r="BM306" s="55">
        <f t="shared" si="142"/>
        <v>0</v>
      </c>
      <c r="BN306" s="56">
        <f t="shared" si="143"/>
        <v>0</v>
      </c>
      <c r="BO306" s="44">
        <f t="shared" si="144"/>
        <v>0</v>
      </c>
      <c r="BP306" s="4" t="str">
        <f t="shared" si="145"/>
        <v>OK</v>
      </c>
      <c r="BQ306" s="56">
        <f t="shared" si="146"/>
        <v>304.99199999999996</v>
      </c>
      <c r="BR306" s="56">
        <f t="shared" si="147"/>
        <v>100.47896121769124</v>
      </c>
      <c r="BS306" s="23">
        <f t="shared" si="148"/>
        <v>0.32944785836248575</v>
      </c>
      <c r="BT306" s="4" t="str">
        <f t="shared" si="149"/>
        <v>OK</v>
      </c>
      <c r="BU306" s="56">
        <f t="shared" si="150"/>
        <v>16.521164831118448</v>
      </c>
      <c r="BV306" s="54">
        <f t="shared" si="151"/>
        <v>3.3211842908441584E-2</v>
      </c>
      <c r="BW306" s="4" t="str">
        <f t="shared" si="152"/>
        <v>OK</v>
      </c>
      <c r="BX306" s="54">
        <f t="shared" si="153"/>
        <v>0.10383490535889059</v>
      </c>
      <c r="BY306" s="4" t="str">
        <f t="shared" si="154"/>
        <v>OK</v>
      </c>
      <c r="DJ306" s="7"/>
      <c r="DK306" s="7"/>
      <c r="DL306" s="7"/>
      <c r="DM306" s="7"/>
      <c r="DN306" s="7"/>
      <c r="DO306" s="83"/>
      <c r="DP306" s="7"/>
      <c r="DQ306" s="7"/>
      <c r="DR306" s="7"/>
      <c r="DS306" s="7"/>
      <c r="EA306" s="56"/>
      <c r="EB306" s="56"/>
      <c r="EC306" s="4"/>
      <c r="ED306" s="44"/>
      <c r="EE306" s="4"/>
      <c r="EF306" s="5"/>
      <c r="EG306" s="44"/>
      <c r="EH306" s="4"/>
      <c r="EI306" s="53"/>
      <c r="EJ306" s="53"/>
      <c r="EL306" s="54"/>
      <c r="EM306" s="55"/>
      <c r="EN306" s="56"/>
      <c r="EO306" s="44"/>
      <c r="EP306" s="4"/>
      <c r="EQ306" s="56"/>
      <c r="ER306" s="56"/>
      <c r="ET306" s="4"/>
      <c r="EU306" s="56"/>
      <c r="EW306" s="4"/>
      <c r="EY306" s="4"/>
    </row>
    <row r="307" spans="27:155">
      <c r="AA307" s="29" t="s">
        <v>197</v>
      </c>
      <c r="AB307" s="29" t="s">
        <v>289</v>
      </c>
      <c r="AC307" s="29" t="s">
        <v>320</v>
      </c>
      <c r="AD307" s="30">
        <v>0</v>
      </c>
      <c r="AE307" s="24">
        <v>682</v>
      </c>
      <c r="AF307" s="24">
        <v>350</v>
      </c>
      <c r="AG307" s="24">
        <v>12</v>
      </c>
      <c r="AH307" s="24">
        <v>16</v>
      </c>
      <c r="AI307" s="24">
        <v>650</v>
      </c>
      <c r="AJ307" s="7">
        <f t="shared" si="126"/>
        <v>712</v>
      </c>
      <c r="AK307" s="7">
        <f t="shared" si="127"/>
        <v>350</v>
      </c>
      <c r="AL307" s="7">
        <f t="shared" si="128"/>
        <v>22</v>
      </c>
      <c r="AM307" s="7">
        <f t="shared" si="129"/>
        <v>6</v>
      </c>
      <c r="AN307" s="7">
        <f t="shared" si="130"/>
        <v>24</v>
      </c>
      <c r="AO307" s="83" t="str" cm="1">
        <f t="array" ref="AO307">_xll.Dce_Name_SectI(AE307,AE307,AF307,AG307,AH307,"x","-",$V$14)</f>
        <v>682x350x12x16</v>
      </c>
      <c r="AP307" s="7" t="str">
        <f t="shared" si="131"/>
        <v>712x350x22-6M24</v>
      </c>
      <c r="AQ307" s="7"/>
      <c r="AR307" s="7"/>
      <c r="AS307" s="7"/>
      <c r="AT307" s="29" t="s">
        <v>314</v>
      </c>
      <c r="AU307" s="60">
        <v>25.190721634469686</v>
      </c>
      <c r="AV307" s="60">
        <v>38.792725121628315</v>
      </c>
      <c r="AW307" s="25">
        <v>4.8830678258293611E-3</v>
      </c>
      <c r="AX307" s="25">
        <v>0</v>
      </c>
      <c r="AY307" s="25">
        <v>0</v>
      </c>
      <c r="AZ307" s="25">
        <v>0</v>
      </c>
      <c r="BA307" s="56">
        <f t="shared" si="132"/>
        <v>4.1984536057449473</v>
      </c>
      <c r="BB307" s="56">
        <f t="shared" si="133"/>
        <v>18.368234525134145</v>
      </c>
      <c r="BC307" s="4">
        <f>HLOOKUP(AN307,Data!$BW$28:$CF$31,4,FALSE)</f>
        <v>353</v>
      </c>
      <c r="BD307" s="44">
        <f t="shared" si="134"/>
        <v>5.2034658711428171E-2</v>
      </c>
      <c r="BE307" s="4" t="str">
        <f t="shared" si="135"/>
        <v>OK</v>
      </c>
      <c r="BF307" s="5">
        <f t="shared" si="136"/>
        <v>3613.4</v>
      </c>
      <c r="BG307" s="44">
        <f t="shared" si="137"/>
        <v>0</v>
      </c>
      <c r="BH307" s="4" t="str">
        <f t="shared" si="138"/>
        <v>OK</v>
      </c>
      <c r="BI307" s="53" t="str">
        <f t="shared" si="139"/>
        <v>Y</v>
      </c>
      <c r="BJ307" s="53">
        <f t="shared" si="140"/>
        <v>215</v>
      </c>
      <c r="BK307" s="38">
        <f t="shared" si="141"/>
        <v>169</v>
      </c>
      <c r="BL307" s="54">
        <f>noisuy1chieu(BK307/BJ307,Data!$BW$39:$CG$39,Data!$BW$40:$CG$40)</f>
        <v>9.5744185149669647E-2</v>
      </c>
      <c r="BM307" s="55">
        <f t="shared" si="142"/>
        <v>0</v>
      </c>
      <c r="BN307" s="56">
        <f t="shared" si="143"/>
        <v>0</v>
      </c>
      <c r="BO307" s="44">
        <f t="shared" si="144"/>
        <v>0</v>
      </c>
      <c r="BP307" s="4" t="str">
        <f t="shared" si="145"/>
        <v>OK</v>
      </c>
      <c r="BQ307" s="56">
        <f t="shared" si="146"/>
        <v>304.99199999999996</v>
      </c>
      <c r="BR307" s="56">
        <f t="shared" si="147"/>
        <v>38.792725428958505</v>
      </c>
      <c r="BS307" s="23">
        <f t="shared" si="148"/>
        <v>0.12719259990084497</v>
      </c>
      <c r="BT307" s="4" t="str">
        <f t="shared" si="149"/>
        <v>OK</v>
      </c>
      <c r="BU307" s="56">
        <f t="shared" si="150"/>
        <v>12.595360817234843</v>
      </c>
      <c r="BV307" s="54">
        <f t="shared" si="151"/>
        <v>2.5319954683172601E-2</v>
      </c>
      <c r="BW307" s="4" t="str">
        <f t="shared" si="152"/>
        <v>OK</v>
      </c>
      <c r="BX307" s="54">
        <f t="shared" si="153"/>
        <v>4.008838193303417E-2</v>
      </c>
      <c r="BY307" s="4" t="str">
        <f t="shared" si="154"/>
        <v>OK</v>
      </c>
      <c r="DJ307" s="7"/>
      <c r="DK307" s="7"/>
      <c r="DL307" s="7"/>
      <c r="DM307" s="7"/>
      <c r="DN307" s="7"/>
      <c r="DO307" s="83"/>
      <c r="DP307" s="7"/>
      <c r="DQ307" s="7"/>
      <c r="DR307" s="7"/>
      <c r="DS307" s="7"/>
      <c r="EA307" s="56"/>
      <c r="EB307" s="56"/>
      <c r="EC307" s="4"/>
      <c r="ED307" s="44"/>
      <c r="EE307" s="4"/>
      <c r="EF307" s="5"/>
      <c r="EG307" s="44"/>
      <c r="EH307" s="4"/>
      <c r="EI307" s="53"/>
      <c r="EJ307" s="53"/>
      <c r="EL307" s="54"/>
      <c r="EM307" s="55"/>
      <c r="EN307" s="56"/>
      <c r="EO307" s="44"/>
      <c r="EP307" s="4"/>
      <c r="EQ307" s="56"/>
      <c r="ER307" s="56"/>
      <c r="ET307" s="4"/>
      <c r="EU307" s="56"/>
      <c r="EW307" s="4"/>
      <c r="EY307" s="4"/>
    </row>
    <row r="308" spans="27:155">
      <c r="AA308" s="29" t="s">
        <v>197</v>
      </c>
      <c r="AB308" s="29" t="s">
        <v>289</v>
      </c>
      <c r="AC308" s="29" t="s">
        <v>320</v>
      </c>
      <c r="AD308" s="30">
        <v>0</v>
      </c>
      <c r="AE308" s="24">
        <v>682</v>
      </c>
      <c r="AF308" s="24">
        <v>350</v>
      </c>
      <c r="AG308" s="24">
        <v>12</v>
      </c>
      <c r="AH308" s="24">
        <v>16</v>
      </c>
      <c r="AI308" s="24">
        <v>650</v>
      </c>
      <c r="AJ308" s="7">
        <f t="shared" si="126"/>
        <v>712</v>
      </c>
      <c r="AK308" s="7">
        <f t="shared" si="127"/>
        <v>350</v>
      </c>
      <c r="AL308" s="7">
        <f t="shared" si="128"/>
        <v>22</v>
      </c>
      <c r="AM308" s="7">
        <f t="shared" si="129"/>
        <v>6</v>
      </c>
      <c r="AN308" s="7">
        <f t="shared" si="130"/>
        <v>24</v>
      </c>
      <c r="AO308" s="83" t="str" cm="1">
        <f t="array" ref="AO308">_xll.Dce_Name_SectI(AE308,AE308,AF308,AG308,AH308,"x","-",$V$14)</f>
        <v>682x350x12x16</v>
      </c>
      <c r="AP308" s="7" t="str">
        <f t="shared" si="131"/>
        <v>712x350x22-6M24</v>
      </c>
      <c r="AQ308" s="7"/>
      <c r="AR308" s="7"/>
      <c r="AS308" s="7"/>
      <c r="AT308" s="29" t="s">
        <v>315</v>
      </c>
      <c r="AU308" s="60">
        <v>-60.103681084171896</v>
      </c>
      <c r="AV308" s="60">
        <v>35.214923443124519</v>
      </c>
      <c r="AW308" s="25">
        <v>2.7433201564742494E-4</v>
      </c>
      <c r="AX308" s="25">
        <v>0</v>
      </c>
      <c r="AY308" s="25">
        <v>0</v>
      </c>
      <c r="AZ308" s="25">
        <v>0</v>
      </c>
      <c r="BA308" s="56">
        <f t="shared" si="132"/>
        <v>0</v>
      </c>
      <c r="BB308" s="56">
        <f t="shared" si="133"/>
        <v>0</v>
      </c>
      <c r="BC308" s="4">
        <f>HLOOKUP(AN308,Data!$BW$28:$CF$31,4,FALSE)</f>
        <v>353</v>
      </c>
      <c r="BD308" s="44">
        <f t="shared" si="134"/>
        <v>0</v>
      </c>
      <c r="BE308" s="4" t="str">
        <f t="shared" si="135"/>
        <v>OK</v>
      </c>
      <c r="BF308" s="5">
        <f t="shared" si="136"/>
        <v>3613.4</v>
      </c>
      <c r="BG308" s="44">
        <f t="shared" si="137"/>
        <v>1.6633553186520145E-2</v>
      </c>
      <c r="BH308" s="4" t="str">
        <f t="shared" si="138"/>
        <v>OK</v>
      </c>
      <c r="BI308" s="53" t="str">
        <f t="shared" si="139"/>
        <v>Y</v>
      </c>
      <c r="BJ308" s="53">
        <f t="shared" si="140"/>
        <v>215</v>
      </c>
      <c r="BK308" s="38">
        <f t="shared" si="141"/>
        <v>169</v>
      </c>
      <c r="BL308" s="54">
        <f>noisuy1chieu(BK308/BJ308,Data!$BW$39:$CG$39,Data!$BW$40:$CG$40)</f>
        <v>9.5744185149669647E-2</v>
      </c>
      <c r="BM308" s="55">
        <f t="shared" si="142"/>
        <v>1.0674372658852785E-3</v>
      </c>
      <c r="BN308" s="56">
        <f t="shared" si="143"/>
        <v>4.1251807030666816</v>
      </c>
      <c r="BO308" s="44">
        <f t="shared" si="144"/>
        <v>0.18750821377575824</v>
      </c>
      <c r="BP308" s="4" t="str">
        <f t="shared" si="145"/>
        <v>OK</v>
      </c>
      <c r="BQ308" s="56">
        <f t="shared" si="146"/>
        <v>304.99199999999996</v>
      </c>
      <c r="BR308" s="56">
        <f t="shared" si="147"/>
        <v>35.214923444193069</v>
      </c>
      <c r="BS308" s="23">
        <f t="shared" si="148"/>
        <v>0.11546179389686639</v>
      </c>
      <c r="BT308" s="4" t="str">
        <f t="shared" si="149"/>
        <v>OK</v>
      </c>
      <c r="BU308" s="56">
        <f t="shared" si="150"/>
        <v>30.051840542085948</v>
      </c>
      <c r="BV308" s="54">
        <f t="shared" si="151"/>
        <v>6.041202405494836E-2</v>
      </c>
      <c r="BW308" s="4" t="str">
        <f t="shared" si="152"/>
        <v>OK</v>
      </c>
      <c r="BX308" s="54">
        <f t="shared" si="153"/>
        <v>3.6391083254994495E-2</v>
      </c>
      <c r="BY308" s="4" t="str">
        <f t="shared" si="154"/>
        <v>OK</v>
      </c>
      <c r="DJ308" s="7"/>
      <c r="DK308" s="7"/>
      <c r="DL308" s="7"/>
      <c r="DM308" s="7"/>
      <c r="DN308" s="7"/>
      <c r="DO308" s="83"/>
      <c r="DP308" s="7"/>
      <c r="DQ308" s="7"/>
      <c r="DR308" s="7"/>
      <c r="DS308" s="7"/>
      <c r="EA308" s="56"/>
      <c r="EB308" s="56"/>
      <c r="EC308" s="4"/>
      <c r="ED308" s="44"/>
      <c r="EE308" s="4"/>
      <c r="EF308" s="5"/>
      <c r="EG308" s="44"/>
      <c r="EH308" s="4"/>
      <c r="EI308" s="53"/>
      <c r="EJ308" s="53"/>
      <c r="EL308" s="54"/>
      <c r="EM308" s="55"/>
      <c r="EN308" s="56"/>
      <c r="EO308" s="44"/>
      <c r="EP308" s="4"/>
      <c r="EQ308" s="56"/>
      <c r="ER308" s="56"/>
      <c r="ET308" s="4"/>
      <c r="EU308" s="56"/>
      <c r="EW308" s="4"/>
      <c r="EY308" s="4"/>
    </row>
    <row r="309" spans="27:155">
      <c r="AA309" s="29" t="s">
        <v>197</v>
      </c>
      <c r="AB309" s="29" t="s">
        <v>329</v>
      </c>
      <c r="AC309" s="29" t="s">
        <v>320</v>
      </c>
      <c r="AD309" s="30">
        <v>0</v>
      </c>
      <c r="AE309" s="24">
        <v>682</v>
      </c>
      <c r="AF309" s="24">
        <v>350</v>
      </c>
      <c r="AG309" s="24">
        <v>12</v>
      </c>
      <c r="AH309" s="24">
        <v>16</v>
      </c>
      <c r="AI309" s="24">
        <v>650</v>
      </c>
      <c r="AJ309" s="7">
        <f t="shared" si="126"/>
        <v>712</v>
      </c>
      <c r="AK309" s="7">
        <f t="shared" si="127"/>
        <v>350</v>
      </c>
      <c r="AL309" s="7">
        <f t="shared" si="128"/>
        <v>22</v>
      </c>
      <c r="AM309" s="7">
        <f t="shared" si="129"/>
        <v>6</v>
      </c>
      <c r="AN309" s="7">
        <f t="shared" si="130"/>
        <v>24</v>
      </c>
      <c r="AO309" s="83" t="str" cm="1">
        <f t="array" ref="AO309">_xll.Dce_Name_SectI(AE309,AE309,AF309,AG309,AH309,"x","-",$V$14)</f>
        <v>682x350x12x16</v>
      </c>
      <c r="AP309" s="7" t="str">
        <f t="shared" si="131"/>
        <v>712x350x22-6M24</v>
      </c>
      <c r="AQ309" s="7"/>
      <c r="AR309" s="7"/>
      <c r="AS309" s="7"/>
      <c r="AT309" s="29" t="s">
        <v>290</v>
      </c>
      <c r="AU309" s="60">
        <v>-153.29602078503888</v>
      </c>
      <c r="AV309" s="60">
        <v>35.088533549971466</v>
      </c>
      <c r="AW309" s="25">
        <v>4.8145198198377197E-2</v>
      </c>
      <c r="AX309" s="25">
        <v>0</v>
      </c>
      <c r="AY309" s="25">
        <v>0</v>
      </c>
      <c r="AZ309" s="25">
        <v>0</v>
      </c>
      <c r="BA309" s="56">
        <f t="shared" si="132"/>
        <v>0</v>
      </c>
      <c r="BB309" s="56">
        <f t="shared" si="133"/>
        <v>0</v>
      </c>
      <c r="BC309" s="4">
        <f>HLOOKUP(AN309,Data!$BW$28:$CF$31,4,FALSE)</f>
        <v>353</v>
      </c>
      <c r="BD309" s="44">
        <f t="shared" si="134"/>
        <v>0</v>
      </c>
      <c r="BE309" s="4" t="str">
        <f t="shared" si="135"/>
        <v>OK</v>
      </c>
      <c r="BF309" s="5">
        <f t="shared" si="136"/>
        <v>3613.4</v>
      </c>
      <c r="BG309" s="44">
        <f t="shared" si="137"/>
        <v>4.2424315266795506E-2</v>
      </c>
      <c r="BH309" s="4" t="str">
        <f t="shared" si="138"/>
        <v>OK</v>
      </c>
      <c r="BI309" s="53" t="str">
        <f t="shared" si="139"/>
        <v>Y</v>
      </c>
      <c r="BJ309" s="53">
        <f t="shared" si="140"/>
        <v>215</v>
      </c>
      <c r="BK309" s="38">
        <f t="shared" si="141"/>
        <v>169</v>
      </c>
      <c r="BL309" s="54">
        <f>noisuy1chieu(BK309/BJ309,Data!$BW$39:$CG$39,Data!$BW$40:$CG$40)</f>
        <v>9.5744185149669647E-2</v>
      </c>
      <c r="BM309" s="55">
        <f t="shared" si="142"/>
        <v>2.7225268460464923E-3</v>
      </c>
      <c r="BN309" s="56">
        <f t="shared" si="143"/>
        <v>6.5880651099920682</v>
      </c>
      <c r="BO309" s="44">
        <f t="shared" si="144"/>
        <v>0.29945750499963947</v>
      </c>
      <c r="BP309" s="4" t="str">
        <f t="shared" si="145"/>
        <v>OK</v>
      </c>
      <c r="BQ309" s="56">
        <f t="shared" si="146"/>
        <v>304.99199999999996</v>
      </c>
      <c r="BR309" s="56">
        <f t="shared" si="147"/>
        <v>35.088566580120975</v>
      </c>
      <c r="BS309" s="23">
        <f t="shared" si="148"/>
        <v>0.11504749822985842</v>
      </c>
      <c r="BT309" s="4" t="str">
        <f t="shared" si="149"/>
        <v>OK</v>
      </c>
      <c r="BU309" s="56">
        <f t="shared" si="150"/>
        <v>76.648010392519438</v>
      </c>
      <c r="BV309" s="54">
        <f t="shared" si="151"/>
        <v>0.15408245764887879</v>
      </c>
      <c r="BW309" s="4" t="str">
        <f t="shared" si="152"/>
        <v>OK</v>
      </c>
      <c r="BX309" s="54">
        <f t="shared" si="153"/>
        <v>3.6260506138517876E-2</v>
      </c>
      <c r="BY309" s="4" t="str">
        <f t="shared" si="154"/>
        <v>OK</v>
      </c>
      <c r="DJ309" s="7"/>
      <c r="DK309" s="7"/>
      <c r="DL309" s="7"/>
      <c r="DM309" s="7"/>
      <c r="DN309" s="7"/>
      <c r="DO309" s="83"/>
      <c r="DP309" s="7"/>
      <c r="DQ309" s="7"/>
      <c r="DR309" s="7"/>
      <c r="DS309" s="7"/>
      <c r="EA309" s="56"/>
      <c r="EB309" s="56"/>
      <c r="EC309" s="4"/>
      <c r="ED309" s="44"/>
      <c r="EE309" s="4"/>
      <c r="EF309" s="5"/>
      <c r="EG309" s="44"/>
      <c r="EH309" s="4"/>
      <c r="EI309" s="53"/>
      <c r="EJ309" s="53"/>
      <c r="EL309" s="54"/>
      <c r="EM309" s="55"/>
      <c r="EN309" s="56"/>
      <c r="EO309" s="44"/>
      <c r="EP309" s="4"/>
      <c r="EQ309" s="56"/>
      <c r="ER309" s="56"/>
      <c r="ET309" s="4"/>
      <c r="EU309" s="56"/>
      <c r="EW309" s="4"/>
      <c r="EY309" s="4"/>
    </row>
    <row r="310" spans="27:155">
      <c r="AA310" s="29" t="s">
        <v>197</v>
      </c>
      <c r="AB310" s="29" t="s">
        <v>329</v>
      </c>
      <c r="AC310" s="29" t="s">
        <v>320</v>
      </c>
      <c r="AD310" s="30">
        <v>0</v>
      </c>
      <c r="AE310" s="24">
        <v>682</v>
      </c>
      <c r="AF310" s="24">
        <v>350</v>
      </c>
      <c r="AG310" s="24">
        <v>12</v>
      </c>
      <c r="AH310" s="24">
        <v>16</v>
      </c>
      <c r="AI310" s="24">
        <v>650</v>
      </c>
      <c r="AJ310" s="7">
        <f t="shared" si="126"/>
        <v>712</v>
      </c>
      <c r="AK310" s="7">
        <f t="shared" si="127"/>
        <v>350</v>
      </c>
      <c r="AL310" s="7">
        <f t="shared" si="128"/>
        <v>22</v>
      </c>
      <c r="AM310" s="7">
        <f t="shared" si="129"/>
        <v>6</v>
      </c>
      <c r="AN310" s="7">
        <f t="shared" si="130"/>
        <v>24</v>
      </c>
      <c r="AO310" s="83" t="str" cm="1">
        <f t="array" ref="AO310">_xll.Dce_Name_SectI(AE310,AE310,AF310,AG310,AH310,"x","-",$V$14)</f>
        <v>682x350x12x16</v>
      </c>
      <c r="AP310" s="7" t="str">
        <f t="shared" si="131"/>
        <v>712x350x22-6M24</v>
      </c>
      <c r="AQ310" s="7"/>
      <c r="AR310" s="7"/>
      <c r="AS310" s="7"/>
      <c r="AT310" s="29" t="s">
        <v>291</v>
      </c>
      <c r="AU310" s="60">
        <v>-226.70351859831089</v>
      </c>
      <c r="AV310" s="60">
        <v>65.573779593606758</v>
      </c>
      <c r="AW310" s="25">
        <v>8.1018276769283096E-2</v>
      </c>
      <c r="AX310" s="25">
        <v>0</v>
      </c>
      <c r="AY310" s="25">
        <v>0</v>
      </c>
      <c r="AZ310" s="25">
        <v>0</v>
      </c>
      <c r="BA310" s="56">
        <f t="shared" si="132"/>
        <v>0</v>
      </c>
      <c r="BB310" s="56">
        <f t="shared" si="133"/>
        <v>0</v>
      </c>
      <c r="BC310" s="4">
        <f>HLOOKUP(AN310,Data!$BW$28:$CF$31,4,FALSE)</f>
        <v>353</v>
      </c>
      <c r="BD310" s="44">
        <f t="shared" si="134"/>
        <v>0</v>
      </c>
      <c r="BE310" s="4" t="str">
        <f t="shared" si="135"/>
        <v>OK</v>
      </c>
      <c r="BF310" s="5">
        <f t="shared" si="136"/>
        <v>3613.4</v>
      </c>
      <c r="BG310" s="44">
        <f t="shared" si="137"/>
        <v>6.2739668621882683E-2</v>
      </c>
      <c r="BH310" s="4" t="str">
        <f t="shared" si="138"/>
        <v>OK</v>
      </c>
      <c r="BI310" s="53" t="str">
        <f t="shared" si="139"/>
        <v>Y</v>
      </c>
      <c r="BJ310" s="53">
        <f t="shared" si="140"/>
        <v>215</v>
      </c>
      <c r="BK310" s="38">
        <f t="shared" si="141"/>
        <v>169</v>
      </c>
      <c r="BL310" s="54">
        <f>noisuy1chieu(BK310/BJ310,Data!$BW$39:$CG$39,Data!$BW$40:$CG$40)</f>
        <v>9.5744185149669647E-2</v>
      </c>
      <c r="BM310" s="55">
        <f t="shared" si="142"/>
        <v>4.0262389872636455E-3</v>
      </c>
      <c r="BN310" s="56">
        <f t="shared" si="143"/>
        <v>8.0116426928275057</v>
      </c>
      <c r="BO310" s="44">
        <f t="shared" si="144"/>
        <v>0.36416557694670482</v>
      </c>
      <c r="BP310" s="4" t="str">
        <f t="shared" si="145"/>
        <v>OK</v>
      </c>
      <c r="BQ310" s="56">
        <f t="shared" si="146"/>
        <v>304.99199999999996</v>
      </c>
      <c r="BR310" s="56">
        <f t="shared" si="147"/>
        <v>65.573829643784634</v>
      </c>
      <c r="BS310" s="23">
        <f t="shared" si="148"/>
        <v>0.21500180215803905</v>
      </c>
      <c r="BT310" s="4" t="str">
        <f t="shared" si="149"/>
        <v>OK</v>
      </c>
      <c r="BU310" s="56">
        <f t="shared" si="150"/>
        <v>113.35175929915545</v>
      </c>
      <c r="BV310" s="54">
        <f t="shared" si="151"/>
        <v>0.22786654946678941</v>
      </c>
      <c r="BW310" s="4" t="str">
        <f t="shared" si="152"/>
        <v>OK</v>
      </c>
      <c r="BX310" s="54">
        <f t="shared" si="153"/>
        <v>6.7763960858739078E-2</v>
      </c>
      <c r="BY310" s="4" t="str">
        <f t="shared" si="154"/>
        <v>OK</v>
      </c>
      <c r="DJ310" s="7"/>
      <c r="DK310" s="7"/>
      <c r="DL310" s="7"/>
      <c r="DM310" s="7"/>
      <c r="DN310" s="7"/>
      <c r="DO310" s="83"/>
      <c r="DP310" s="7"/>
      <c r="DQ310" s="7"/>
      <c r="DR310" s="7"/>
      <c r="DS310" s="7"/>
      <c r="EA310" s="56"/>
      <c r="EB310" s="56"/>
      <c r="EC310" s="4"/>
      <c r="ED310" s="44"/>
      <c r="EE310" s="4"/>
      <c r="EF310" s="5"/>
      <c r="EG310" s="44"/>
      <c r="EH310" s="4"/>
      <c r="EI310" s="53"/>
      <c r="EJ310" s="53"/>
      <c r="EL310" s="54"/>
      <c r="EM310" s="55"/>
      <c r="EN310" s="56"/>
      <c r="EO310" s="44"/>
      <c r="EP310" s="4"/>
      <c r="EQ310" s="56"/>
      <c r="ER310" s="56"/>
      <c r="ET310" s="4"/>
      <c r="EU310" s="56"/>
      <c r="EW310" s="4"/>
      <c r="EY310" s="4"/>
    </row>
    <row r="311" spans="27:155">
      <c r="AA311" s="29" t="s">
        <v>197</v>
      </c>
      <c r="AB311" s="29" t="s">
        <v>329</v>
      </c>
      <c r="AC311" s="29" t="s">
        <v>320</v>
      </c>
      <c r="AD311" s="30">
        <v>0</v>
      </c>
      <c r="AE311" s="24">
        <v>682</v>
      </c>
      <c r="AF311" s="24">
        <v>350</v>
      </c>
      <c r="AG311" s="24">
        <v>12</v>
      </c>
      <c r="AH311" s="24">
        <v>16</v>
      </c>
      <c r="AI311" s="24">
        <v>650</v>
      </c>
      <c r="AJ311" s="7">
        <f t="shared" si="126"/>
        <v>712</v>
      </c>
      <c r="AK311" s="7">
        <f t="shared" si="127"/>
        <v>350</v>
      </c>
      <c r="AL311" s="7">
        <f t="shared" si="128"/>
        <v>22</v>
      </c>
      <c r="AM311" s="7">
        <f t="shared" si="129"/>
        <v>6</v>
      </c>
      <c r="AN311" s="7">
        <f t="shared" si="130"/>
        <v>24</v>
      </c>
      <c r="AO311" s="83" t="str" cm="1">
        <f t="array" ref="AO311">_xll.Dce_Name_SectI(AE311,AE311,AF311,AG311,AH311,"x","-",$V$14)</f>
        <v>682x350x12x16</v>
      </c>
      <c r="AP311" s="7" t="str">
        <f t="shared" si="131"/>
        <v>712x350x22-6M24</v>
      </c>
      <c r="AQ311" s="7"/>
      <c r="AR311" s="7"/>
      <c r="AS311" s="7"/>
      <c r="AT311" s="29" t="s">
        <v>292</v>
      </c>
      <c r="AU311" s="60">
        <v>-206.98146227430723</v>
      </c>
      <c r="AV311" s="60">
        <v>62.358644319011056</v>
      </c>
      <c r="AW311" s="25">
        <v>0.28472773390055217</v>
      </c>
      <c r="AX311" s="25">
        <v>0</v>
      </c>
      <c r="AY311" s="25">
        <v>0</v>
      </c>
      <c r="AZ311" s="25">
        <v>0</v>
      </c>
      <c r="BA311" s="56">
        <f t="shared" si="132"/>
        <v>0</v>
      </c>
      <c r="BB311" s="56">
        <f t="shared" si="133"/>
        <v>0</v>
      </c>
      <c r="BC311" s="4">
        <f>HLOOKUP(AN311,Data!$BW$28:$CF$31,4,FALSE)</f>
        <v>353</v>
      </c>
      <c r="BD311" s="44">
        <f t="shared" si="134"/>
        <v>0</v>
      </c>
      <c r="BE311" s="4" t="str">
        <f t="shared" si="135"/>
        <v>OK</v>
      </c>
      <c r="BF311" s="5">
        <f t="shared" si="136"/>
        <v>3613.4</v>
      </c>
      <c r="BG311" s="44">
        <f t="shared" si="137"/>
        <v>5.7281635654593245E-2</v>
      </c>
      <c r="BH311" s="4" t="str">
        <f t="shared" si="138"/>
        <v>OK</v>
      </c>
      <c r="BI311" s="53" t="str">
        <f t="shared" si="139"/>
        <v>Y</v>
      </c>
      <c r="BJ311" s="53">
        <f t="shared" si="140"/>
        <v>215</v>
      </c>
      <c r="BK311" s="38">
        <f t="shared" si="141"/>
        <v>169</v>
      </c>
      <c r="BL311" s="54">
        <f>noisuy1chieu(BK311/BJ311,Data!$BW$39:$CG$39,Data!$BW$40:$CG$40)</f>
        <v>9.5744185149669647E-2</v>
      </c>
      <c r="BM311" s="55">
        <f t="shared" si="142"/>
        <v>3.675976615635396E-3</v>
      </c>
      <c r="BN311" s="56">
        <f t="shared" si="143"/>
        <v>7.6552286547500534</v>
      </c>
      <c r="BO311" s="44">
        <f t="shared" si="144"/>
        <v>0.34796493885227514</v>
      </c>
      <c r="BP311" s="4" t="str">
        <f t="shared" si="145"/>
        <v>OK</v>
      </c>
      <c r="BQ311" s="56">
        <f t="shared" si="146"/>
        <v>304.99199999999996</v>
      </c>
      <c r="BR311" s="56">
        <f t="shared" si="147"/>
        <v>62.359294344847918</v>
      </c>
      <c r="BS311" s="23">
        <f t="shared" si="148"/>
        <v>0.20446206570942163</v>
      </c>
      <c r="BT311" s="4" t="str">
        <f t="shared" si="149"/>
        <v>OK</v>
      </c>
      <c r="BU311" s="56">
        <f t="shared" si="150"/>
        <v>103.49073113715362</v>
      </c>
      <c r="BV311" s="54">
        <f t="shared" si="151"/>
        <v>0.20804331535588369</v>
      </c>
      <c r="BW311" s="4" t="str">
        <f t="shared" si="152"/>
        <v>OK</v>
      </c>
      <c r="BX311" s="54">
        <f t="shared" si="153"/>
        <v>6.4442061781630214E-2</v>
      </c>
      <c r="BY311" s="4" t="str">
        <f t="shared" si="154"/>
        <v>OK</v>
      </c>
      <c r="DJ311" s="7"/>
      <c r="DK311" s="7"/>
      <c r="DL311" s="7"/>
      <c r="DM311" s="7"/>
      <c r="DN311" s="7"/>
      <c r="DO311" s="83"/>
      <c r="DP311" s="7"/>
      <c r="DQ311" s="7"/>
      <c r="DR311" s="7"/>
      <c r="DS311" s="7"/>
      <c r="EA311" s="56"/>
      <c r="EB311" s="56"/>
      <c r="EC311" s="4"/>
      <c r="ED311" s="44"/>
      <c r="EE311" s="4"/>
      <c r="EF311" s="5"/>
      <c r="EG311" s="44"/>
      <c r="EH311" s="4"/>
      <c r="EI311" s="53"/>
      <c r="EJ311" s="53"/>
      <c r="EL311" s="54"/>
      <c r="EM311" s="55"/>
      <c r="EN311" s="56"/>
      <c r="EO311" s="44"/>
      <c r="EP311" s="4"/>
      <c r="EQ311" s="56"/>
      <c r="ER311" s="56"/>
      <c r="ET311" s="4"/>
      <c r="EU311" s="56"/>
      <c r="EW311" s="4"/>
      <c r="EY311" s="4"/>
    </row>
    <row r="312" spans="27:155">
      <c r="AA312" s="29" t="s">
        <v>197</v>
      </c>
      <c r="AB312" s="29" t="s">
        <v>329</v>
      </c>
      <c r="AC312" s="29" t="s">
        <v>320</v>
      </c>
      <c r="AD312" s="30">
        <v>0</v>
      </c>
      <c r="AE312" s="24">
        <v>682</v>
      </c>
      <c r="AF312" s="24">
        <v>350</v>
      </c>
      <c r="AG312" s="24">
        <v>12</v>
      </c>
      <c r="AH312" s="24">
        <v>16</v>
      </c>
      <c r="AI312" s="24">
        <v>650</v>
      </c>
      <c r="AJ312" s="7">
        <f t="shared" si="126"/>
        <v>712</v>
      </c>
      <c r="AK312" s="7">
        <f t="shared" si="127"/>
        <v>350</v>
      </c>
      <c r="AL312" s="7">
        <f t="shared" si="128"/>
        <v>22</v>
      </c>
      <c r="AM312" s="7">
        <f t="shared" si="129"/>
        <v>6</v>
      </c>
      <c r="AN312" s="7">
        <f t="shared" si="130"/>
        <v>24</v>
      </c>
      <c r="AO312" s="83" t="str" cm="1">
        <f t="array" ref="AO312">_xll.Dce_Name_SectI(AE312,AE312,AF312,AG312,AH312,"x","-",$V$14)</f>
        <v>682x350x12x16</v>
      </c>
      <c r="AP312" s="7" t="str">
        <f t="shared" si="131"/>
        <v>712x350x22-6M24</v>
      </c>
      <c r="AQ312" s="7"/>
      <c r="AR312" s="7"/>
      <c r="AS312" s="7"/>
      <c r="AT312" s="29" t="s">
        <v>293</v>
      </c>
      <c r="AU312" s="60">
        <v>-249.77909457067531</v>
      </c>
      <c r="AV312" s="60">
        <v>60.679251798839942</v>
      </c>
      <c r="AW312" s="25">
        <v>0.22022247639555168</v>
      </c>
      <c r="AX312" s="25">
        <v>0</v>
      </c>
      <c r="AY312" s="25">
        <v>0</v>
      </c>
      <c r="AZ312" s="25">
        <v>0</v>
      </c>
      <c r="BA312" s="56">
        <f t="shared" si="132"/>
        <v>0</v>
      </c>
      <c r="BB312" s="56">
        <f t="shared" si="133"/>
        <v>0</v>
      </c>
      <c r="BC312" s="4">
        <f>HLOOKUP(AN312,Data!$BW$28:$CF$31,4,FALSE)</f>
        <v>353</v>
      </c>
      <c r="BD312" s="44">
        <f t="shared" si="134"/>
        <v>0</v>
      </c>
      <c r="BE312" s="4" t="str">
        <f t="shared" si="135"/>
        <v>OK</v>
      </c>
      <c r="BF312" s="5">
        <f t="shared" si="136"/>
        <v>3613.4</v>
      </c>
      <c r="BG312" s="44">
        <f t="shared" si="137"/>
        <v>6.9125780309590781E-2</v>
      </c>
      <c r="BH312" s="4" t="str">
        <f t="shared" si="138"/>
        <v>OK</v>
      </c>
      <c r="BI312" s="53" t="str">
        <f t="shared" si="139"/>
        <v>Y</v>
      </c>
      <c r="BJ312" s="53">
        <f t="shared" si="140"/>
        <v>215</v>
      </c>
      <c r="BK312" s="38">
        <f t="shared" si="141"/>
        <v>169</v>
      </c>
      <c r="BL312" s="54">
        <f>noisuy1chieu(BK312/BJ312,Data!$BW$39:$CG$39,Data!$BW$40:$CG$40)</f>
        <v>9.5744185149669647E-2</v>
      </c>
      <c r="BM312" s="55">
        <f t="shared" si="142"/>
        <v>4.4360596385174898E-3</v>
      </c>
      <c r="BN312" s="56">
        <f t="shared" si="143"/>
        <v>8.4095060103839998</v>
      </c>
      <c r="BO312" s="44">
        <f t="shared" si="144"/>
        <v>0.38225027319927274</v>
      </c>
      <c r="BP312" s="4" t="str">
        <f t="shared" si="145"/>
        <v>OK</v>
      </c>
      <c r="BQ312" s="56">
        <f t="shared" si="146"/>
        <v>304.99199999999996</v>
      </c>
      <c r="BR312" s="56">
        <f t="shared" si="147"/>
        <v>60.679651422912201</v>
      </c>
      <c r="BS312" s="23">
        <f t="shared" si="148"/>
        <v>0.19895489528549015</v>
      </c>
      <c r="BT312" s="4" t="str">
        <f t="shared" si="149"/>
        <v>OK</v>
      </c>
      <c r="BU312" s="56">
        <f t="shared" si="150"/>
        <v>124.88954728533766</v>
      </c>
      <c r="BV312" s="54">
        <f t="shared" si="151"/>
        <v>0.25106050740044722</v>
      </c>
      <c r="BW312" s="4" t="str">
        <f t="shared" si="152"/>
        <v>OK</v>
      </c>
      <c r="BX312" s="54">
        <f t="shared" si="153"/>
        <v>6.2706319674801808E-2</v>
      </c>
      <c r="BY312" s="4" t="str">
        <f t="shared" si="154"/>
        <v>OK</v>
      </c>
      <c r="DJ312" s="7"/>
      <c r="DK312" s="7"/>
      <c r="DL312" s="7"/>
      <c r="DM312" s="7"/>
      <c r="DN312" s="7"/>
      <c r="DO312" s="83"/>
      <c r="DP312" s="7"/>
      <c r="DQ312" s="7"/>
      <c r="DR312" s="7"/>
      <c r="DS312" s="7"/>
      <c r="EA312" s="56"/>
      <c r="EB312" s="56"/>
      <c r="EC312" s="4"/>
      <c r="ED312" s="44"/>
      <c r="EE312" s="4"/>
      <c r="EF312" s="5"/>
      <c r="EG312" s="44"/>
      <c r="EH312" s="4"/>
      <c r="EI312" s="53"/>
      <c r="EJ312" s="53"/>
      <c r="EL312" s="54"/>
      <c r="EM312" s="55"/>
      <c r="EN312" s="56"/>
      <c r="EO312" s="44"/>
      <c r="EP312" s="4"/>
      <c r="EQ312" s="56"/>
      <c r="ER312" s="56"/>
      <c r="ET312" s="4"/>
      <c r="EU312" s="56"/>
      <c r="EW312" s="4"/>
      <c r="EY312" s="4"/>
    </row>
    <row r="313" spans="27:155">
      <c r="AA313" s="29" t="s">
        <v>197</v>
      </c>
      <c r="AB313" s="29" t="s">
        <v>329</v>
      </c>
      <c r="AC313" s="29" t="s">
        <v>320</v>
      </c>
      <c r="AD313" s="30">
        <v>0</v>
      </c>
      <c r="AE313" s="24">
        <v>682</v>
      </c>
      <c r="AF313" s="24">
        <v>350</v>
      </c>
      <c r="AG313" s="24">
        <v>12</v>
      </c>
      <c r="AH313" s="24">
        <v>16</v>
      </c>
      <c r="AI313" s="24">
        <v>650</v>
      </c>
      <c r="AJ313" s="7">
        <f t="shared" si="126"/>
        <v>712</v>
      </c>
      <c r="AK313" s="7">
        <f t="shared" si="127"/>
        <v>350</v>
      </c>
      <c r="AL313" s="7">
        <f t="shared" si="128"/>
        <v>22</v>
      </c>
      <c r="AM313" s="7">
        <f t="shared" si="129"/>
        <v>6</v>
      </c>
      <c r="AN313" s="7">
        <f t="shared" si="130"/>
        <v>24</v>
      </c>
      <c r="AO313" s="83" t="str" cm="1">
        <f t="array" ref="AO313">_xll.Dce_Name_SectI(AE313,AE313,AF313,AG313,AH313,"x","-",$V$14)</f>
        <v>682x350x12x16</v>
      </c>
      <c r="AP313" s="7" t="str">
        <f t="shared" si="131"/>
        <v>712x350x22-6M24</v>
      </c>
      <c r="AQ313" s="7"/>
      <c r="AR313" s="7"/>
      <c r="AS313" s="7"/>
      <c r="AT313" s="29" t="s">
        <v>294</v>
      </c>
      <c r="AU313" s="60">
        <v>-95.837315856300364</v>
      </c>
      <c r="AV313" s="60">
        <v>68.481966353829378</v>
      </c>
      <c r="AW313" s="25">
        <v>4.3486050885260086E-2</v>
      </c>
      <c r="AX313" s="25">
        <v>0</v>
      </c>
      <c r="AY313" s="25">
        <v>0</v>
      </c>
      <c r="AZ313" s="25">
        <v>0</v>
      </c>
      <c r="BA313" s="56">
        <f t="shared" si="132"/>
        <v>0</v>
      </c>
      <c r="BB313" s="56">
        <f t="shared" si="133"/>
        <v>0</v>
      </c>
      <c r="BC313" s="4">
        <f>HLOOKUP(AN313,Data!$BW$28:$CF$31,4,FALSE)</f>
        <v>353</v>
      </c>
      <c r="BD313" s="44">
        <f t="shared" si="134"/>
        <v>0</v>
      </c>
      <c r="BE313" s="4" t="str">
        <f t="shared" si="135"/>
        <v>OK</v>
      </c>
      <c r="BF313" s="5">
        <f t="shared" si="136"/>
        <v>3613.4</v>
      </c>
      <c r="BG313" s="44">
        <f t="shared" si="137"/>
        <v>2.6522753045967885E-2</v>
      </c>
      <c r="BH313" s="4" t="str">
        <f t="shared" si="138"/>
        <v>OK</v>
      </c>
      <c r="BI313" s="53" t="str">
        <f t="shared" si="139"/>
        <v>Y</v>
      </c>
      <c r="BJ313" s="53">
        <f t="shared" si="140"/>
        <v>215</v>
      </c>
      <c r="BK313" s="38">
        <f t="shared" si="141"/>
        <v>169</v>
      </c>
      <c r="BL313" s="54">
        <f>noisuy1chieu(BK313/BJ313,Data!$BW$39:$CG$39,Data!$BW$40:$CG$40)</f>
        <v>9.5744185149669647E-2</v>
      </c>
      <c r="BM313" s="55">
        <f t="shared" si="142"/>
        <v>1.7020641758059231E-3</v>
      </c>
      <c r="BN313" s="56">
        <f t="shared" si="143"/>
        <v>5.2090648321835591</v>
      </c>
      <c r="BO313" s="44">
        <f t="shared" si="144"/>
        <v>0.23677567419016177</v>
      </c>
      <c r="BP313" s="4" t="str">
        <f t="shared" si="145"/>
        <v>OK</v>
      </c>
      <c r="BQ313" s="56">
        <f t="shared" si="146"/>
        <v>304.99199999999996</v>
      </c>
      <c r="BR313" s="56">
        <f t="shared" si="147"/>
        <v>68.481980160649854</v>
      </c>
      <c r="BS313" s="23">
        <f t="shared" si="148"/>
        <v>0.22453697198828121</v>
      </c>
      <c r="BT313" s="4" t="str">
        <f t="shared" si="149"/>
        <v>OK</v>
      </c>
      <c r="BU313" s="56">
        <f t="shared" si="150"/>
        <v>47.918657928150182</v>
      </c>
      <c r="BV313" s="54">
        <f t="shared" si="151"/>
        <v>9.6328978964937417E-2</v>
      </c>
      <c r="BW313" s="4" t="str">
        <f t="shared" si="152"/>
        <v>OK</v>
      </c>
      <c r="BX313" s="54">
        <f t="shared" si="153"/>
        <v>7.0769242064163629E-2</v>
      </c>
      <c r="BY313" s="4" t="str">
        <f t="shared" si="154"/>
        <v>OK</v>
      </c>
      <c r="DJ313" s="7"/>
      <c r="DK313" s="7"/>
      <c r="DL313" s="7"/>
      <c r="DM313" s="7"/>
      <c r="DN313" s="7"/>
      <c r="DO313" s="83"/>
      <c r="DP313" s="7"/>
      <c r="DQ313" s="7"/>
      <c r="DR313" s="7"/>
      <c r="DS313" s="7"/>
      <c r="EA313" s="56"/>
      <c r="EB313" s="56"/>
      <c r="EC313" s="4"/>
      <c r="ED313" s="44"/>
      <c r="EE313" s="4"/>
      <c r="EF313" s="5"/>
      <c r="EG313" s="44"/>
      <c r="EH313" s="4"/>
      <c r="EI313" s="53"/>
      <c r="EJ313" s="53"/>
      <c r="EL313" s="54"/>
      <c r="EM313" s="55"/>
      <c r="EN313" s="56"/>
      <c r="EO313" s="44"/>
      <c r="EP313" s="4"/>
      <c r="EQ313" s="56"/>
      <c r="ER313" s="56"/>
      <c r="ET313" s="4"/>
      <c r="EU313" s="56"/>
      <c r="EW313" s="4"/>
      <c r="EY313" s="4"/>
    </row>
    <row r="314" spans="27:155">
      <c r="AA314" s="29" t="s">
        <v>197</v>
      </c>
      <c r="AB314" s="29" t="s">
        <v>329</v>
      </c>
      <c r="AC314" s="29" t="s">
        <v>320</v>
      </c>
      <c r="AD314" s="30">
        <v>0</v>
      </c>
      <c r="AE314" s="24">
        <v>682</v>
      </c>
      <c r="AF314" s="24">
        <v>350</v>
      </c>
      <c r="AG314" s="24">
        <v>12</v>
      </c>
      <c r="AH314" s="24">
        <v>16</v>
      </c>
      <c r="AI314" s="24">
        <v>650</v>
      </c>
      <c r="AJ314" s="7">
        <f t="shared" si="126"/>
        <v>712</v>
      </c>
      <c r="AK314" s="7">
        <f t="shared" si="127"/>
        <v>350</v>
      </c>
      <c r="AL314" s="7">
        <f t="shared" si="128"/>
        <v>22</v>
      </c>
      <c r="AM314" s="7">
        <f t="shared" si="129"/>
        <v>6</v>
      </c>
      <c r="AN314" s="7">
        <f t="shared" si="130"/>
        <v>24</v>
      </c>
      <c r="AO314" s="83" t="str" cm="1">
        <f t="array" ref="AO314">_xll.Dce_Name_SectI(AE314,AE314,AF314,AG314,AH314,"x","-",$V$14)</f>
        <v>682x350x12x16</v>
      </c>
      <c r="AP314" s="7" t="str">
        <f t="shared" si="131"/>
        <v>712x350x22-6M24</v>
      </c>
      <c r="AQ314" s="7"/>
      <c r="AR314" s="7"/>
      <c r="AS314" s="7"/>
      <c r="AT314" s="29" t="s">
        <v>295</v>
      </c>
      <c r="AU314" s="60">
        <v>-138.03504813180953</v>
      </c>
      <c r="AV314" s="60">
        <v>66.672838462872122</v>
      </c>
      <c r="AW314" s="25">
        <v>1.796387566883717E-3</v>
      </c>
      <c r="AX314" s="25">
        <v>0</v>
      </c>
      <c r="AY314" s="25">
        <v>0</v>
      </c>
      <c r="AZ314" s="25">
        <v>0</v>
      </c>
      <c r="BA314" s="56">
        <f t="shared" si="132"/>
        <v>0</v>
      </c>
      <c r="BB314" s="56">
        <f t="shared" si="133"/>
        <v>0</v>
      </c>
      <c r="BC314" s="4">
        <f>HLOOKUP(AN314,Data!$BW$28:$CF$31,4,FALSE)</f>
        <v>353</v>
      </c>
      <c r="BD314" s="44">
        <f t="shared" si="134"/>
        <v>0</v>
      </c>
      <c r="BE314" s="4" t="str">
        <f t="shared" si="135"/>
        <v>OK</v>
      </c>
      <c r="BF314" s="5">
        <f t="shared" si="136"/>
        <v>3613.4</v>
      </c>
      <c r="BG314" s="44">
        <f t="shared" si="137"/>
        <v>3.8200876773069554E-2</v>
      </c>
      <c r="BH314" s="4" t="str">
        <f t="shared" si="138"/>
        <v>OK</v>
      </c>
      <c r="BI314" s="53" t="str">
        <f t="shared" si="139"/>
        <v>Y</v>
      </c>
      <c r="BJ314" s="53">
        <f t="shared" si="140"/>
        <v>215</v>
      </c>
      <c r="BK314" s="38">
        <f t="shared" si="141"/>
        <v>169</v>
      </c>
      <c r="BL314" s="54">
        <f>noisuy1chieu(BK314/BJ314,Data!$BW$39:$CG$39,Data!$BW$40:$CG$40)</f>
        <v>9.5744185149669647E-2</v>
      </c>
      <c r="BM314" s="55">
        <f t="shared" si="142"/>
        <v>2.4514930153415188E-3</v>
      </c>
      <c r="BN314" s="56">
        <f t="shared" si="143"/>
        <v>6.2515416265384545</v>
      </c>
      <c r="BO314" s="44">
        <f t="shared" si="144"/>
        <v>0.28416098302447518</v>
      </c>
      <c r="BP314" s="4" t="str">
        <f t="shared" si="145"/>
        <v>OK</v>
      </c>
      <c r="BQ314" s="56">
        <f t="shared" si="146"/>
        <v>304.99199999999996</v>
      </c>
      <c r="BR314" s="56">
        <f t="shared" si="147"/>
        <v>66.67283848707244</v>
      </c>
      <c r="BS314" s="23">
        <f t="shared" si="148"/>
        <v>0.21860520435641737</v>
      </c>
      <c r="BT314" s="4" t="str">
        <f t="shared" si="149"/>
        <v>OK</v>
      </c>
      <c r="BU314" s="56">
        <f t="shared" si="150"/>
        <v>69.017524065904766</v>
      </c>
      <c r="BV314" s="54">
        <f t="shared" si="151"/>
        <v>0.1387431933908766</v>
      </c>
      <c r="BW314" s="4" t="str">
        <f t="shared" si="152"/>
        <v>OK</v>
      </c>
      <c r="BX314" s="54">
        <f t="shared" si="153"/>
        <v>6.8899676015906547E-2</v>
      </c>
      <c r="BY314" s="4" t="str">
        <f t="shared" si="154"/>
        <v>OK</v>
      </c>
      <c r="DJ314" s="7"/>
      <c r="DK314" s="7"/>
      <c r="DL314" s="7"/>
      <c r="DM314" s="7"/>
      <c r="DN314" s="7"/>
      <c r="DO314" s="83"/>
      <c r="DP314" s="7"/>
      <c r="DQ314" s="7"/>
      <c r="DR314" s="7"/>
      <c r="DS314" s="7"/>
      <c r="EA314" s="56"/>
      <c r="EB314" s="56"/>
      <c r="EC314" s="4"/>
      <c r="ED314" s="44"/>
      <c r="EE314" s="4"/>
      <c r="EF314" s="5"/>
      <c r="EG314" s="44"/>
      <c r="EH314" s="4"/>
      <c r="EI314" s="53"/>
      <c r="EJ314" s="53"/>
      <c r="EL314" s="54"/>
      <c r="EM314" s="55"/>
      <c r="EN314" s="56"/>
      <c r="EO314" s="44"/>
      <c r="EP314" s="4"/>
      <c r="EQ314" s="56"/>
      <c r="ER314" s="56"/>
      <c r="ET314" s="4"/>
      <c r="EU314" s="56"/>
      <c r="EW314" s="4"/>
      <c r="EY314" s="4"/>
    </row>
    <row r="315" spans="27:155">
      <c r="AA315" s="29" t="s">
        <v>197</v>
      </c>
      <c r="AB315" s="29" t="s">
        <v>329</v>
      </c>
      <c r="AC315" s="29" t="s">
        <v>320</v>
      </c>
      <c r="AD315" s="30">
        <v>0</v>
      </c>
      <c r="AE315" s="24">
        <v>682</v>
      </c>
      <c r="AF315" s="24">
        <v>350</v>
      </c>
      <c r="AG315" s="24">
        <v>12</v>
      </c>
      <c r="AH315" s="24">
        <v>16</v>
      </c>
      <c r="AI315" s="24">
        <v>650</v>
      </c>
      <c r="AJ315" s="7">
        <f t="shared" si="126"/>
        <v>712</v>
      </c>
      <c r="AK315" s="7">
        <f t="shared" si="127"/>
        <v>350</v>
      </c>
      <c r="AL315" s="7">
        <f t="shared" si="128"/>
        <v>22</v>
      </c>
      <c r="AM315" s="7">
        <f t="shared" si="129"/>
        <v>6</v>
      </c>
      <c r="AN315" s="7">
        <f t="shared" si="130"/>
        <v>24</v>
      </c>
      <c r="AO315" s="83" t="str" cm="1">
        <f t="array" ref="AO315">_xll.Dce_Name_SectI(AE315,AE315,AF315,AG315,AH315,"x","-",$V$14)</f>
        <v>682x350x12x16</v>
      </c>
      <c r="AP315" s="7" t="str">
        <f t="shared" si="131"/>
        <v>712x350x22-6M24</v>
      </c>
      <c r="AQ315" s="7"/>
      <c r="AR315" s="7"/>
      <c r="AS315" s="7"/>
      <c r="AT315" s="29" t="s">
        <v>296</v>
      </c>
      <c r="AU315" s="60">
        <v>-161.29519973698132</v>
      </c>
      <c r="AV315" s="60">
        <v>73.9330792084736</v>
      </c>
      <c r="AW315" s="25">
        <v>2.8739453802504311E-2</v>
      </c>
      <c r="AX315" s="25">
        <v>0</v>
      </c>
      <c r="AY315" s="25">
        <v>0</v>
      </c>
      <c r="AZ315" s="25">
        <v>0</v>
      </c>
      <c r="BA315" s="56">
        <f t="shared" si="132"/>
        <v>0</v>
      </c>
      <c r="BB315" s="56">
        <f t="shared" si="133"/>
        <v>0</v>
      </c>
      <c r="BC315" s="4">
        <f>HLOOKUP(AN315,Data!$BW$28:$CF$31,4,FALSE)</f>
        <v>353</v>
      </c>
      <c r="BD315" s="44">
        <f t="shared" si="134"/>
        <v>0</v>
      </c>
      <c r="BE315" s="4" t="str">
        <f t="shared" si="135"/>
        <v>OK</v>
      </c>
      <c r="BF315" s="5">
        <f t="shared" si="136"/>
        <v>3613.4</v>
      </c>
      <c r="BG315" s="44">
        <f t="shared" si="137"/>
        <v>4.4638069335523695E-2</v>
      </c>
      <c r="BH315" s="4" t="str">
        <f t="shared" si="138"/>
        <v>OK</v>
      </c>
      <c r="BI315" s="53" t="str">
        <f t="shared" si="139"/>
        <v>Y</v>
      </c>
      <c r="BJ315" s="53">
        <f t="shared" si="140"/>
        <v>215</v>
      </c>
      <c r="BK315" s="38">
        <f t="shared" si="141"/>
        <v>169</v>
      </c>
      <c r="BL315" s="54">
        <f>noisuy1chieu(BK315/BJ315,Data!$BW$39:$CG$39,Data!$BW$40:$CG$40)</f>
        <v>9.5744185149669647E-2</v>
      </c>
      <c r="BM315" s="55">
        <f t="shared" si="142"/>
        <v>2.8645917172118807E-3</v>
      </c>
      <c r="BN315" s="56">
        <f t="shared" si="143"/>
        <v>6.7577662128425091</v>
      </c>
      <c r="BO315" s="44">
        <f t="shared" si="144"/>
        <v>0.30717119149284133</v>
      </c>
      <c r="BP315" s="4" t="str">
        <f t="shared" si="145"/>
        <v>OK</v>
      </c>
      <c r="BQ315" s="56">
        <f t="shared" si="146"/>
        <v>304.99199999999996</v>
      </c>
      <c r="BR315" s="56">
        <f t="shared" si="147"/>
        <v>73.93308479431002</v>
      </c>
      <c r="BS315" s="23">
        <f t="shared" si="148"/>
        <v>0.24240991499550818</v>
      </c>
      <c r="BT315" s="4" t="str">
        <f t="shared" si="149"/>
        <v>OK</v>
      </c>
      <c r="BU315" s="56">
        <f t="shared" si="150"/>
        <v>80.647599868490659</v>
      </c>
      <c r="BV315" s="54">
        <f t="shared" si="151"/>
        <v>0.16212267386438514</v>
      </c>
      <c r="BW315" s="4" t="str">
        <f t="shared" si="152"/>
        <v>OK</v>
      </c>
      <c r="BX315" s="54">
        <f t="shared" si="153"/>
        <v>7.6402410708405699E-2</v>
      </c>
      <c r="BY315" s="4" t="str">
        <f t="shared" si="154"/>
        <v>OK</v>
      </c>
      <c r="DJ315" s="7"/>
      <c r="DK315" s="7"/>
      <c r="DL315" s="7"/>
      <c r="DM315" s="7"/>
      <c r="DN315" s="7"/>
      <c r="DO315" s="83"/>
      <c r="DP315" s="7"/>
      <c r="DQ315" s="7"/>
      <c r="DR315" s="7"/>
      <c r="DS315" s="7"/>
      <c r="EA315" s="56"/>
      <c r="EB315" s="56"/>
      <c r="EC315" s="4"/>
      <c r="ED315" s="44"/>
      <c r="EE315" s="4"/>
      <c r="EF315" s="5"/>
      <c r="EG315" s="44"/>
      <c r="EH315" s="4"/>
      <c r="EI315" s="53"/>
      <c r="EJ315" s="53"/>
      <c r="EL315" s="54"/>
      <c r="EM315" s="55"/>
      <c r="EN315" s="56"/>
      <c r="EO315" s="44"/>
      <c r="EP315" s="4"/>
      <c r="EQ315" s="56"/>
      <c r="ER315" s="56"/>
      <c r="ET315" s="4"/>
      <c r="EU315" s="56"/>
      <c r="EW315" s="4"/>
      <c r="EY315" s="4"/>
    </row>
    <row r="316" spans="27:155">
      <c r="AA316" s="29" t="s">
        <v>197</v>
      </c>
      <c r="AB316" s="29" t="s">
        <v>329</v>
      </c>
      <c r="AC316" s="29" t="s">
        <v>320</v>
      </c>
      <c r="AD316" s="30">
        <v>0</v>
      </c>
      <c r="AE316" s="24">
        <v>682</v>
      </c>
      <c r="AF316" s="24">
        <v>350</v>
      </c>
      <c r="AG316" s="24">
        <v>12</v>
      </c>
      <c r="AH316" s="24">
        <v>16</v>
      </c>
      <c r="AI316" s="24">
        <v>650</v>
      </c>
      <c r="AJ316" s="7">
        <f t="shared" si="126"/>
        <v>712</v>
      </c>
      <c r="AK316" s="7">
        <f t="shared" si="127"/>
        <v>350</v>
      </c>
      <c r="AL316" s="7">
        <f t="shared" si="128"/>
        <v>22</v>
      </c>
      <c r="AM316" s="7">
        <f t="shared" si="129"/>
        <v>6</v>
      </c>
      <c r="AN316" s="7">
        <f t="shared" si="130"/>
        <v>24</v>
      </c>
      <c r="AO316" s="83" t="str" cm="1">
        <f t="array" ref="AO316">_xll.Dce_Name_SectI(AE316,AE316,AF316,AG316,AH316,"x","-",$V$14)</f>
        <v>682x350x12x16</v>
      </c>
      <c r="AP316" s="7" t="str">
        <f t="shared" si="131"/>
        <v>712x350x22-6M24</v>
      </c>
      <c r="AQ316" s="7"/>
      <c r="AR316" s="7"/>
      <c r="AS316" s="7"/>
      <c r="AT316" s="29" t="s">
        <v>297</v>
      </c>
      <c r="AU316" s="60">
        <v>-203.763560364038</v>
      </c>
      <c r="AV316" s="60">
        <v>72.205763642196388</v>
      </c>
      <c r="AW316" s="25">
        <v>4.6361314282791243E-2</v>
      </c>
      <c r="AX316" s="25">
        <v>0</v>
      </c>
      <c r="AY316" s="25">
        <v>0</v>
      </c>
      <c r="AZ316" s="25">
        <v>0</v>
      </c>
      <c r="BA316" s="56">
        <f t="shared" si="132"/>
        <v>0</v>
      </c>
      <c r="BB316" s="56">
        <f t="shared" si="133"/>
        <v>0</v>
      </c>
      <c r="BC316" s="4">
        <f>HLOOKUP(AN316,Data!$BW$28:$CF$31,4,FALSE)</f>
        <v>353</v>
      </c>
      <c r="BD316" s="44">
        <f t="shared" si="134"/>
        <v>0</v>
      </c>
      <c r="BE316" s="4" t="str">
        <f t="shared" si="135"/>
        <v>OK</v>
      </c>
      <c r="BF316" s="5">
        <f t="shared" si="136"/>
        <v>3613.4</v>
      </c>
      <c r="BG316" s="44">
        <f t="shared" si="137"/>
        <v>5.6391088826046938E-2</v>
      </c>
      <c r="BH316" s="4" t="str">
        <f t="shared" si="138"/>
        <v>OK</v>
      </c>
      <c r="BI316" s="53" t="str">
        <f t="shared" si="139"/>
        <v>Y</v>
      </c>
      <c r="BJ316" s="53">
        <f t="shared" si="140"/>
        <v>215</v>
      </c>
      <c r="BK316" s="38">
        <f t="shared" si="141"/>
        <v>169</v>
      </c>
      <c r="BL316" s="54">
        <f>noisuy1chieu(BK316/BJ316,Data!$BW$39:$CG$39,Data!$BW$40:$CG$40)</f>
        <v>9.5744185149669647E-2</v>
      </c>
      <c r="BM316" s="55">
        <f t="shared" si="142"/>
        <v>3.6188268977641333E-3</v>
      </c>
      <c r="BN316" s="56">
        <f t="shared" si="143"/>
        <v>7.5954883514945299</v>
      </c>
      <c r="BO316" s="44">
        <f t="shared" si="144"/>
        <v>0.34524947052247862</v>
      </c>
      <c r="BP316" s="4" t="str">
        <f t="shared" si="145"/>
        <v>OK</v>
      </c>
      <c r="BQ316" s="56">
        <f t="shared" si="146"/>
        <v>304.99199999999996</v>
      </c>
      <c r="BR316" s="56">
        <f t="shared" si="147"/>
        <v>72.205778525850633</v>
      </c>
      <c r="BS316" s="23">
        <f t="shared" si="148"/>
        <v>0.23674646720520748</v>
      </c>
      <c r="BT316" s="4" t="str">
        <f t="shared" si="149"/>
        <v>OK</v>
      </c>
      <c r="BU316" s="56">
        <f t="shared" si="150"/>
        <v>101.881780182019</v>
      </c>
      <c r="BV316" s="54">
        <f t="shared" si="151"/>
        <v>0.2048089050152358</v>
      </c>
      <c r="BW316" s="4" t="str">
        <f t="shared" si="152"/>
        <v>OK</v>
      </c>
      <c r="BX316" s="54">
        <f t="shared" si="153"/>
        <v>7.4617413324498436E-2</v>
      </c>
      <c r="BY316" s="4" t="str">
        <f t="shared" si="154"/>
        <v>OK</v>
      </c>
      <c r="DJ316" s="7"/>
      <c r="DK316" s="7"/>
      <c r="DL316" s="7"/>
      <c r="DM316" s="7"/>
      <c r="DN316" s="7"/>
      <c r="DO316" s="83"/>
      <c r="DP316" s="7"/>
      <c r="DQ316" s="7"/>
      <c r="DR316" s="7"/>
      <c r="DS316" s="7"/>
      <c r="EA316" s="56"/>
      <c r="EB316" s="56"/>
      <c r="EC316" s="4"/>
      <c r="ED316" s="44"/>
      <c r="EE316" s="4"/>
      <c r="EF316" s="5"/>
      <c r="EG316" s="44"/>
      <c r="EH316" s="4"/>
      <c r="EI316" s="53"/>
      <c r="EJ316" s="53"/>
      <c r="EL316" s="54"/>
      <c r="EM316" s="55"/>
      <c r="EN316" s="56"/>
      <c r="EO316" s="44"/>
      <c r="EP316" s="4"/>
      <c r="EQ316" s="56"/>
      <c r="ER316" s="56"/>
      <c r="ET316" s="4"/>
      <c r="EU316" s="56"/>
      <c r="EW316" s="4"/>
      <c r="EY316" s="4"/>
    </row>
    <row r="317" spans="27:155">
      <c r="AA317" s="29" t="s">
        <v>197</v>
      </c>
      <c r="AB317" s="29" t="s">
        <v>329</v>
      </c>
      <c r="AC317" s="29" t="s">
        <v>320</v>
      </c>
      <c r="AD317" s="30">
        <v>0</v>
      </c>
      <c r="AE317" s="24">
        <v>682</v>
      </c>
      <c r="AF317" s="24">
        <v>350</v>
      </c>
      <c r="AG317" s="24">
        <v>12</v>
      </c>
      <c r="AH317" s="24">
        <v>16</v>
      </c>
      <c r="AI317" s="24">
        <v>650</v>
      </c>
      <c r="AJ317" s="7">
        <f t="shared" si="126"/>
        <v>712</v>
      </c>
      <c r="AK317" s="7">
        <f t="shared" si="127"/>
        <v>350</v>
      </c>
      <c r="AL317" s="7">
        <f t="shared" si="128"/>
        <v>22</v>
      </c>
      <c r="AM317" s="7">
        <f t="shared" si="129"/>
        <v>6</v>
      </c>
      <c r="AN317" s="7">
        <f t="shared" si="130"/>
        <v>24</v>
      </c>
      <c r="AO317" s="83" t="str" cm="1">
        <f t="array" ref="AO317">_xll.Dce_Name_SectI(AE317,AE317,AF317,AG317,AH317,"x","-",$V$14)</f>
        <v>682x350x12x16</v>
      </c>
      <c r="AP317" s="7" t="str">
        <f t="shared" si="131"/>
        <v>712x350x22-6M24</v>
      </c>
      <c r="AQ317" s="7"/>
      <c r="AR317" s="7"/>
      <c r="AS317" s="7"/>
      <c r="AT317" s="29" t="s">
        <v>298</v>
      </c>
      <c r="AU317" s="60">
        <v>-116.32269132986161</v>
      </c>
      <c r="AV317" s="60">
        <v>6.0521151997599585</v>
      </c>
      <c r="AW317" s="25">
        <v>4.0320226042477307E-2</v>
      </c>
      <c r="AX317" s="25">
        <v>0</v>
      </c>
      <c r="AY317" s="25">
        <v>0</v>
      </c>
      <c r="AZ317" s="25">
        <v>0</v>
      </c>
      <c r="BA317" s="56">
        <f t="shared" si="132"/>
        <v>0</v>
      </c>
      <c r="BB317" s="56">
        <f t="shared" si="133"/>
        <v>0</v>
      </c>
      <c r="BC317" s="4">
        <f>HLOOKUP(AN317,Data!$BW$28:$CF$31,4,FALSE)</f>
        <v>353</v>
      </c>
      <c r="BD317" s="44">
        <f t="shared" si="134"/>
        <v>0</v>
      </c>
      <c r="BE317" s="4" t="str">
        <f t="shared" si="135"/>
        <v>OK</v>
      </c>
      <c r="BF317" s="5">
        <f t="shared" si="136"/>
        <v>3613.4</v>
      </c>
      <c r="BG317" s="44">
        <f t="shared" si="137"/>
        <v>3.2192032802862015E-2</v>
      </c>
      <c r="BH317" s="4" t="str">
        <f t="shared" si="138"/>
        <v>OK</v>
      </c>
      <c r="BI317" s="53" t="str">
        <f t="shared" si="139"/>
        <v>Y</v>
      </c>
      <c r="BJ317" s="53">
        <f t="shared" si="140"/>
        <v>215</v>
      </c>
      <c r="BK317" s="38">
        <f t="shared" si="141"/>
        <v>169</v>
      </c>
      <c r="BL317" s="54">
        <f>noisuy1chieu(BK317/BJ317,Data!$BW$39:$CG$39,Data!$BW$40:$CG$40)</f>
        <v>9.5744185149669647E-2</v>
      </c>
      <c r="BM317" s="55">
        <f t="shared" si="142"/>
        <v>2.0658830433309965E-3</v>
      </c>
      <c r="BN317" s="56">
        <f t="shared" si="143"/>
        <v>5.7388472150293977</v>
      </c>
      <c r="BO317" s="44">
        <f t="shared" si="144"/>
        <v>0.26085669159224534</v>
      </c>
      <c r="BP317" s="4" t="str">
        <f t="shared" si="145"/>
        <v>OK</v>
      </c>
      <c r="BQ317" s="56">
        <f t="shared" si="146"/>
        <v>304.99199999999996</v>
      </c>
      <c r="BR317" s="56">
        <f t="shared" si="147"/>
        <v>6.052249508388897</v>
      </c>
      <c r="BS317" s="23">
        <f t="shared" si="148"/>
        <v>1.9843961508462182E-2</v>
      </c>
      <c r="BT317" s="4" t="str">
        <f t="shared" si="149"/>
        <v>OK</v>
      </c>
      <c r="BU317" s="56">
        <f t="shared" si="150"/>
        <v>58.161345664930806</v>
      </c>
      <c r="BV317" s="54">
        <f t="shared" si="151"/>
        <v>0.11691944819344095</v>
      </c>
      <c r="BW317" s="4" t="str">
        <f t="shared" si="152"/>
        <v>OK</v>
      </c>
      <c r="BX317" s="54">
        <f t="shared" si="153"/>
        <v>6.2543914397206702E-3</v>
      </c>
      <c r="BY317" s="4" t="str">
        <f t="shared" si="154"/>
        <v>OK</v>
      </c>
      <c r="DJ317" s="7"/>
      <c r="DK317" s="7"/>
      <c r="DL317" s="7"/>
      <c r="DM317" s="7"/>
      <c r="DN317" s="7"/>
      <c r="DO317" s="83"/>
      <c r="DP317" s="7"/>
      <c r="DQ317" s="7"/>
      <c r="DR317" s="7"/>
      <c r="DS317" s="7"/>
      <c r="EA317" s="56"/>
      <c r="EB317" s="56"/>
      <c r="EC317" s="4"/>
      <c r="ED317" s="44"/>
      <c r="EE317" s="4"/>
      <c r="EF317" s="5"/>
      <c r="EG317" s="44"/>
      <c r="EH317" s="4"/>
      <c r="EI317" s="53"/>
      <c r="EJ317" s="53"/>
      <c r="EL317" s="54"/>
      <c r="EM317" s="55"/>
      <c r="EN317" s="56"/>
      <c r="EO317" s="44"/>
      <c r="EP317" s="4"/>
      <c r="EQ317" s="56"/>
      <c r="ER317" s="56"/>
      <c r="ET317" s="4"/>
      <c r="EU317" s="56"/>
      <c r="EW317" s="4"/>
      <c r="EY317" s="4"/>
    </row>
    <row r="318" spans="27:155">
      <c r="AA318" s="29" t="s">
        <v>197</v>
      </c>
      <c r="AB318" s="29" t="s">
        <v>329</v>
      </c>
      <c r="AC318" s="29" t="s">
        <v>320</v>
      </c>
      <c r="AD318" s="30">
        <v>0</v>
      </c>
      <c r="AE318" s="24">
        <v>682</v>
      </c>
      <c r="AF318" s="24">
        <v>350</v>
      </c>
      <c r="AG318" s="24">
        <v>12</v>
      </c>
      <c r="AH318" s="24">
        <v>16</v>
      </c>
      <c r="AI318" s="24">
        <v>650</v>
      </c>
      <c r="AJ318" s="7">
        <f t="shared" si="126"/>
        <v>712</v>
      </c>
      <c r="AK318" s="7">
        <f t="shared" si="127"/>
        <v>350</v>
      </c>
      <c r="AL318" s="7">
        <f t="shared" si="128"/>
        <v>22</v>
      </c>
      <c r="AM318" s="7">
        <f t="shared" si="129"/>
        <v>6</v>
      </c>
      <c r="AN318" s="7">
        <f t="shared" si="130"/>
        <v>24</v>
      </c>
      <c r="AO318" s="83" t="str" cm="1">
        <f t="array" ref="AO318">_xll.Dce_Name_SectI(AE318,AE318,AF318,AG318,AH318,"x","-",$V$14)</f>
        <v>682x350x12x16</v>
      </c>
      <c r="AP318" s="7" t="str">
        <f t="shared" si="131"/>
        <v>712x350x22-6M24</v>
      </c>
      <c r="AQ318" s="7"/>
      <c r="AR318" s="7"/>
      <c r="AS318" s="7"/>
      <c r="AT318" s="29" t="s">
        <v>299</v>
      </c>
      <c r="AU318" s="60">
        <v>-158.77276430486714</v>
      </c>
      <c r="AV318" s="60">
        <v>4.3224654922457759</v>
      </c>
      <c r="AW318" s="25">
        <v>5.588584970792173E-2</v>
      </c>
      <c r="AX318" s="25">
        <v>0</v>
      </c>
      <c r="AY318" s="25">
        <v>0</v>
      </c>
      <c r="AZ318" s="25">
        <v>0</v>
      </c>
      <c r="BA318" s="56">
        <f t="shared" si="132"/>
        <v>0</v>
      </c>
      <c r="BB318" s="56">
        <f t="shared" si="133"/>
        <v>0</v>
      </c>
      <c r="BC318" s="4">
        <f>HLOOKUP(AN318,Data!$BW$28:$CF$31,4,FALSE)</f>
        <v>353</v>
      </c>
      <c r="BD318" s="44">
        <f t="shared" si="134"/>
        <v>0</v>
      </c>
      <c r="BE318" s="4" t="str">
        <f t="shared" si="135"/>
        <v>OK</v>
      </c>
      <c r="BF318" s="5">
        <f t="shared" si="136"/>
        <v>3613.4</v>
      </c>
      <c r="BG318" s="44">
        <f t="shared" si="137"/>
        <v>4.39399912284461E-2</v>
      </c>
      <c r="BH318" s="4" t="str">
        <f t="shared" si="138"/>
        <v>OK</v>
      </c>
      <c r="BI318" s="53" t="str">
        <f t="shared" si="139"/>
        <v>Y</v>
      </c>
      <c r="BJ318" s="53">
        <f t="shared" si="140"/>
        <v>215</v>
      </c>
      <c r="BK318" s="38">
        <f t="shared" si="141"/>
        <v>169</v>
      </c>
      <c r="BL318" s="54">
        <f>noisuy1chieu(BK318/BJ318,Data!$BW$39:$CG$39,Data!$BW$40:$CG$40)</f>
        <v>9.5744185149669647E-2</v>
      </c>
      <c r="BM318" s="55">
        <f t="shared" si="142"/>
        <v>2.8197934364334147E-3</v>
      </c>
      <c r="BN318" s="56">
        <f t="shared" si="143"/>
        <v>6.7047168990766925</v>
      </c>
      <c r="BO318" s="44">
        <f t="shared" si="144"/>
        <v>0.3047598590489406</v>
      </c>
      <c r="BP318" s="4" t="str">
        <f t="shared" si="145"/>
        <v>OK</v>
      </c>
      <c r="BQ318" s="56">
        <f t="shared" si="146"/>
        <v>304.99199999999996</v>
      </c>
      <c r="BR318" s="56">
        <f t="shared" si="147"/>
        <v>4.3228267557066289</v>
      </c>
      <c r="BS318" s="23">
        <f t="shared" si="148"/>
        <v>1.4173574243608454E-2</v>
      </c>
      <c r="BT318" s="4" t="str">
        <f t="shared" si="149"/>
        <v>OK</v>
      </c>
      <c r="BU318" s="56">
        <f t="shared" si="150"/>
        <v>79.386382152433569</v>
      </c>
      <c r="BV318" s="54">
        <f t="shared" si="151"/>
        <v>0.15958729787321202</v>
      </c>
      <c r="BW318" s="4" t="str">
        <f t="shared" si="152"/>
        <v>OK</v>
      </c>
      <c r="BX318" s="54">
        <f t="shared" si="153"/>
        <v>4.4672068821373073E-3</v>
      </c>
      <c r="BY318" s="4" t="str">
        <f t="shared" si="154"/>
        <v>OK</v>
      </c>
      <c r="DJ318" s="7"/>
      <c r="DK318" s="7"/>
      <c r="DL318" s="7"/>
      <c r="DM318" s="7"/>
      <c r="DN318" s="7"/>
      <c r="DO318" s="83"/>
      <c r="DP318" s="7"/>
      <c r="DQ318" s="7"/>
      <c r="DR318" s="7"/>
      <c r="DS318" s="7"/>
      <c r="EA318" s="56"/>
      <c r="EB318" s="56"/>
      <c r="EC318" s="4"/>
      <c r="ED318" s="44"/>
      <c r="EE318" s="4"/>
      <c r="EF318" s="5"/>
      <c r="EG318" s="44"/>
      <c r="EH318" s="4"/>
      <c r="EI318" s="53"/>
      <c r="EJ318" s="53"/>
      <c r="EL318" s="54"/>
      <c r="EM318" s="55"/>
      <c r="EN318" s="56"/>
      <c r="EO318" s="44"/>
      <c r="EP318" s="4"/>
      <c r="EQ318" s="56"/>
      <c r="ER318" s="56"/>
      <c r="ET318" s="4"/>
      <c r="EU318" s="56"/>
      <c r="EW318" s="4"/>
      <c r="EY318" s="4"/>
    </row>
    <row r="319" spans="27:155">
      <c r="AA319" s="29" t="s">
        <v>197</v>
      </c>
      <c r="AB319" s="29" t="s">
        <v>329</v>
      </c>
      <c r="AC319" s="29" t="s">
        <v>320</v>
      </c>
      <c r="AD319" s="30">
        <v>0</v>
      </c>
      <c r="AE319" s="24">
        <v>682</v>
      </c>
      <c r="AF319" s="24">
        <v>350</v>
      </c>
      <c r="AG319" s="24">
        <v>12</v>
      </c>
      <c r="AH319" s="24">
        <v>16</v>
      </c>
      <c r="AI319" s="24">
        <v>650</v>
      </c>
      <c r="AJ319" s="7">
        <f t="shared" si="126"/>
        <v>712</v>
      </c>
      <c r="AK319" s="7">
        <f t="shared" si="127"/>
        <v>350</v>
      </c>
      <c r="AL319" s="7">
        <f t="shared" si="128"/>
        <v>22</v>
      </c>
      <c r="AM319" s="7">
        <f t="shared" si="129"/>
        <v>6</v>
      </c>
      <c r="AN319" s="7">
        <f t="shared" si="130"/>
        <v>24</v>
      </c>
      <c r="AO319" s="83" t="str" cm="1">
        <f t="array" ref="AO319">_xll.Dce_Name_SectI(AE319,AE319,AF319,AG319,AH319,"x","-",$V$14)</f>
        <v>682x350x12x16</v>
      </c>
      <c r="AP319" s="7" t="str">
        <f t="shared" si="131"/>
        <v>712x350x22-6M24</v>
      </c>
      <c r="AQ319" s="7"/>
      <c r="AR319" s="7"/>
      <c r="AS319" s="7"/>
      <c r="AT319" s="29" t="s">
        <v>300</v>
      </c>
      <c r="AU319" s="60">
        <v>-117.38137554499139</v>
      </c>
      <c r="AV319" s="60">
        <v>34.595457428436404</v>
      </c>
      <c r="AW319" s="25">
        <v>0.48818242646840998</v>
      </c>
      <c r="AX319" s="25">
        <v>0</v>
      </c>
      <c r="AY319" s="25">
        <v>0</v>
      </c>
      <c r="AZ319" s="25">
        <v>0</v>
      </c>
      <c r="BA319" s="56">
        <f t="shared" si="132"/>
        <v>0</v>
      </c>
      <c r="BB319" s="56">
        <f t="shared" si="133"/>
        <v>0</v>
      </c>
      <c r="BC319" s="4">
        <f>HLOOKUP(AN319,Data!$BW$28:$CF$31,4,FALSE)</f>
        <v>353</v>
      </c>
      <c r="BD319" s="44">
        <f t="shared" si="134"/>
        <v>0</v>
      </c>
      <c r="BE319" s="4" t="str">
        <f t="shared" si="135"/>
        <v>OK</v>
      </c>
      <c r="BF319" s="5">
        <f t="shared" si="136"/>
        <v>3613.4</v>
      </c>
      <c r="BG319" s="44">
        <f t="shared" si="137"/>
        <v>3.2485021183647364E-2</v>
      </c>
      <c r="BH319" s="4" t="str">
        <f t="shared" si="138"/>
        <v>OK</v>
      </c>
      <c r="BI319" s="53" t="str">
        <f t="shared" si="139"/>
        <v>Y</v>
      </c>
      <c r="BJ319" s="53">
        <f t="shared" si="140"/>
        <v>215</v>
      </c>
      <c r="BK319" s="38">
        <f t="shared" si="141"/>
        <v>169</v>
      </c>
      <c r="BL319" s="54">
        <f>noisuy1chieu(BK319/BJ319,Data!$BW$39:$CG$39,Data!$BW$40:$CG$40)</f>
        <v>9.5744185149669647E-2</v>
      </c>
      <c r="BM319" s="55">
        <f t="shared" si="142"/>
        <v>2.0846852025939444E-3</v>
      </c>
      <c r="BN319" s="56">
        <f t="shared" si="143"/>
        <v>5.7649034619333142</v>
      </c>
      <c r="BO319" s="44">
        <f t="shared" si="144"/>
        <v>0.26204106645151426</v>
      </c>
      <c r="BP319" s="4" t="str">
        <f t="shared" si="145"/>
        <v>OK</v>
      </c>
      <c r="BQ319" s="56">
        <f t="shared" si="146"/>
        <v>304.99199999999996</v>
      </c>
      <c r="BR319" s="56">
        <f t="shared" si="147"/>
        <v>34.598901669912415</v>
      </c>
      <c r="BS319" s="23">
        <f t="shared" si="148"/>
        <v>0.11344199739636587</v>
      </c>
      <c r="BT319" s="4" t="str">
        <f t="shared" si="149"/>
        <v>OK</v>
      </c>
      <c r="BU319" s="56">
        <f t="shared" si="150"/>
        <v>58.690687772495693</v>
      </c>
      <c r="BV319" s="54">
        <f t="shared" si="151"/>
        <v>0.11798356365388081</v>
      </c>
      <c r="BW319" s="4" t="str">
        <f t="shared" si="152"/>
        <v>OK</v>
      </c>
      <c r="BX319" s="54">
        <f t="shared" si="153"/>
        <v>3.5754486679390317E-2</v>
      </c>
      <c r="BY319" s="4" t="str">
        <f t="shared" si="154"/>
        <v>OK</v>
      </c>
      <c r="DJ319" s="7"/>
      <c r="DK319" s="7"/>
      <c r="DL319" s="7"/>
      <c r="DM319" s="7"/>
      <c r="DN319" s="7"/>
      <c r="DO319" s="83"/>
      <c r="DP319" s="7"/>
      <c r="DQ319" s="7"/>
      <c r="DR319" s="7"/>
      <c r="DS319" s="7"/>
      <c r="EA319" s="56"/>
      <c r="EB319" s="56"/>
      <c r="EC319" s="4"/>
      <c r="ED319" s="44"/>
      <c r="EE319" s="4"/>
      <c r="EF319" s="5"/>
      <c r="EG319" s="44"/>
      <c r="EH319" s="4"/>
      <c r="EI319" s="53"/>
      <c r="EJ319" s="53"/>
      <c r="EL319" s="54"/>
      <c r="EM319" s="55"/>
      <c r="EN319" s="56"/>
      <c r="EO319" s="44"/>
      <c r="EP319" s="4"/>
      <c r="EQ319" s="56"/>
      <c r="ER319" s="56"/>
      <c r="ET319" s="4"/>
      <c r="EU319" s="56"/>
      <c r="EW319" s="4"/>
      <c r="EY319" s="4"/>
    </row>
    <row r="320" spans="27:155">
      <c r="AA320" s="29" t="s">
        <v>197</v>
      </c>
      <c r="AB320" s="29" t="s">
        <v>329</v>
      </c>
      <c r="AC320" s="29" t="s">
        <v>320</v>
      </c>
      <c r="AD320" s="30">
        <v>0</v>
      </c>
      <c r="AE320" s="24">
        <v>682</v>
      </c>
      <c r="AF320" s="24">
        <v>350</v>
      </c>
      <c r="AG320" s="24">
        <v>12</v>
      </c>
      <c r="AH320" s="24">
        <v>16</v>
      </c>
      <c r="AI320" s="24">
        <v>650</v>
      </c>
      <c r="AJ320" s="7">
        <f t="shared" si="126"/>
        <v>712</v>
      </c>
      <c r="AK320" s="7">
        <f t="shared" si="127"/>
        <v>350</v>
      </c>
      <c r="AL320" s="7">
        <f t="shared" si="128"/>
        <v>22</v>
      </c>
      <c r="AM320" s="7">
        <f t="shared" si="129"/>
        <v>6</v>
      </c>
      <c r="AN320" s="7">
        <f t="shared" si="130"/>
        <v>24</v>
      </c>
      <c r="AO320" s="83" t="str" cm="1">
        <f t="array" ref="AO320">_xll.Dce_Name_SectI(AE320,AE320,AF320,AG320,AH320,"x","-",$V$14)</f>
        <v>682x350x12x16</v>
      </c>
      <c r="AP320" s="7" t="str">
        <f t="shared" si="131"/>
        <v>712x350x22-6M24</v>
      </c>
      <c r="AQ320" s="7"/>
      <c r="AR320" s="7"/>
      <c r="AS320" s="7"/>
      <c r="AT320" s="29" t="s">
        <v>301</v>
      </c>
      <c r="AU320" s="60">
        <v>-202.8243638710743</v>
      </c>
      <c r="AV320" s="60">
        <v>31.162776642041994</v>
      </c>
      <c r="AW320" s="25">
        <v>0.3613213960432255</v>
      </c>
      <c r="AX320" s="25">
        <v>0</v>
      </c>
      <c r="AY320" s="25">
        <v>0</v>
      </c>
      <c r="AZ320" s="25">
        <v>0</v>
      </c>
      <c r="BA320" s="56">
        <f t="shared" si="132"/>
        <v>0</v>
      </c>
      <c r="BB320" s="56">
        <f t="shared" si="133"/>
        <v>0</v>
      </c>
      <c r="BC320" s="4">
        <f>HLOOKUP(AN320,Data!$BW$28:$CF$31,4,FALSE)</f>
        <v>353</v>
      </c>
      <c r="BD320" s="44">
        <f t="shared" si="134"/>
        <v>0</v>
      </c>
      <c r="BE320" s="4" t="str">
        <f t="shared" si="135"/>
        <v>OK</v>
      </c>
      <c r="BF320" s="5">
        <f t="shared" si="136"/>
        <v>3613.4</v>
      </c>
      <c r="BG320" s="44">
        <f t="shared" si="137"/>
        <v>5.6131168392946892E-2</v>
      </c>
      <c r="BH320" s="4" t="str">
        <f t="shared" si="138"/>
        <v>OK</v>
      </c>
      <c r="BI320" s="53" t="str">
        <f t="shared" si="139"/>
        <v>Y</v>
      </c>
      <c r="BJ320" s="53">
        <f t="shared" si="140"/>
        <v>215</v>
      </c>
      <c r="BK320" s="38">
        <f t="shared" si="141"/>
        <v>169</v>
      </c>
      <c r="BL320" s="54">
        <f>noisuy1chieu(BK320/BJ320,Data!$BW$39:$CG$39,Data!$BW$40:$CG$40)</f>
        <v>9.5744185149669647E-2</v>
      </c>
      <c r="BM320" s="55">
        <f t="shared" si="142"/>
        <v>3.6021468322757276E-3</v>
      </c>
      <c r="BN320" s="56">
        <f t="shared" si="143"/>
        <v>7.577963394619478</v>
      </c>
      <c r="BO320" s="44">
        <f t="shared" si="144"/>
        <v>0.34445288157361265</v>
      </c>
      <c r="BP320" s="4" t="str">
        <f t="shared" si="145"/>
        <v>OK</v>
      </c>
      <c r="BQ320" s="56">
        <f t="shared" si="146"/>
        <v>304.99199999999996</v>
      </c>
      <c r="BR320" s="56">
        <f t="shared" si="147"/>
        <v>31.164871268674233</v>
      </c>
      <c r="BS320" s="23">
        <f t="shared" si="148"/>
        <v>0.10218258599790891</v>
      </c>
      <c r="BT320" s="4" t="str">
        <f t="shared" si="149"/>
        <v>OK</v>
      </c>
      <c r="BU320" s="56">
        <f t="shared" si="150"/>
        <v>101.41218193553715</v>
      </c>
      <c r="BV320" s="54">
        <f t="shared" si="151"/>
        <v>0.20386489027101762</v>
      </c>
      <c r="BW320" s="4" t="str">
        <f t="shared" si="152"/>
        <v>OK</v>
      </c>
      <c r="BX320" s="54">
        <f t="shared" si="153"/>
        <v>3.2205761479698079E-2</v>
      </c>
      <c r="BY320" s="4" t="str">
        <f t="shared" si="154"/>
        <v>OK</v>
      </c>
      <c r="DJ320" s="7"/>
      <c r="DK320" s="7"/>
      <c r="DL320" s="7"/>
      <c r="DM320" s="7"/>
      <c r="DN320" s="7"/>
      <c r="DO320" s="83"/>
      <c r="DP320" s="7"/>
      <c r="DQ320" s="7"/>
      <c r="DR320" s="7"/>
      <c r="DS320" s="7"/>
      <c r="EA320" s="56"/>
      <c r="EB320" s="56"/>
      <c r="EC320" s="4"/>
      <c r="ED320" s="44"/>
      <c r="EE320" s="4"/>
      <c r="EF320" s="5"/>
      <c r="EG320" s="44"/>
      <c r="EH320" s="4"/>
      <c r="EI320" s="53"/>
      <c r="EJ320" s="53"/>
      <c r="EL320" s="54"/>
      <c r="EM320" s="55"/>
      <c r="EN320" s="56"/>
      <c r="EO320" s="44"/>
      <c r="EP320" s="4"/>
      <c r="EQ320" s="56"/>
      <c r="ER320" s="56"/>
      <c r="ET320" s="4"/>
      <c r="EU320" s="56"/>
      <c r="EW320" s="4"/>
      <c r="EY320" s="4"/>
    </row>
    <row r="321" spans="27:155">
      <c r="AA321" s="29" t="s">
        <v>197</v>
      </c>
      <c r="AB321" s="29" t="s">
        <v>329</v>
      </c>
      <c r="AC321" s="29" t="s">
        <v>320</v>
      </c>
      <c r="AD321" s="30">
        <v>0</v>
      </c>
      <c r="AE321" s="24">
        <v>682</v>
      </c>
      <c r="AF321" s="24">
        <v>350</v>
      </c>
      <c r="AG321" s="24">
        <v>12</v>
      </c>
      <c r="AH321" s="24">
        <v>16</v>
      </c>
      <c r="AI321" s="24">
        <v>650</v>
      </c>
      <c r="AJ321" s="7">
        <f t="shared" si="126"/>
        <v>712</v>
      </c>
      <c r="AK321" s="7">
        <f t="shared" si="127"/>
        <v>350</v>
      </c>
      <c r="AL321" s="7">
        <f t="shared" si="128"/>
        <v>22</v>
      </c>
      <c r="AM321" s="7">
        <f t="shared" si="129"/>
        <v>6</v>
      </c>
      <c r="AN321" s="7">
        <f t="shared" si="130"/>
        <v>24</v>
      </c>
      <c r="AO321" s="83" t="str" cm="1">
        <f t="array" ref="AO321">_xll.Dce_Name_SectI(AE321,AE321,AF321,AG321,AH321,"x","-",$V$14)</f>
        <v>682x350x12x16</v>
      </c>
      <c r="AP321" s="7" t="str">
        <f t="shared" si="131"/>
        <v>712x350x22-6M24</v>
      </c>
      <c r="AQ321" s="7"/>
      <c r="AR321" s="7"/>
      <c r="AS321" s="7"/>
      <c r="AT321" s="29" t="s">
        <v>302</v>
      </c>
      <c r="AU321" s="60">
        <v>97.457632120539444</v>
      </c>
      <c r="AV321" s="60">
        <v>47.370409114448094</v>
      </c>
      <c r="AW321" s="25">
        <v>8.3205420756218285E-3</v>
      </c>
      <c r="AX321" s="25">
        <v>0</v>
      </c>
      <c r="AY321" s="25">
        <v>0</v>
      </c>
      <c r="AZ321" s="25">
        <v>0</v>
      </c>
      <c r="BA321" s="56">
        <f t="shared" si="132"/>
        <v>16.242938686756574</v>
      </c>
      <c r="BB321" s="56">
        <f t="shared" si="133"/>
        <v>71.062856754560016</v>
      </c>
      <c r="BC321" s="4">
        <f>HLOOKUP(AN321,Data!$BW$28:$CF$31,4,FALSE)</f>
        <v>353</v>
      </c>
      <c r="BD321" s="44">
        <f t="shared" si="134"/>
        <v>0.20131120893643065</v>
      </c>
      <c r="BE321" s="4" t="str">
        <f t="shared" si="135"/>
        <v>OK</v>
      </c>
      <c r="BF321" s="5">
        <f t="shared" si="136"/>
        <v>3613.4</v>
      </c>
      <c r="BG321" s="44">
        <f t="shared" si="137"/>
        <v>0</v>
      </c>
      <c r="BH321" s="4" t="str">
        <f t="shared" si="138"/>
        <v>OK</v>
      </c>
      <c r="BI321" s="53" t="str">
        <f t="shared" si="139"/>
        <v>Y</v>
      </c>
      <c r="BJ321" s="53">
        <f t="shared" si="140"/>
        <v>215</v>
      </c>
      <c r="BK321" s="38">
        <f t="shared" si="141"/>
        <v>169</v>
      </c>
      <c r="BL321" s="54">
        <f>noisuy1chieu(BK321/BJ321,Data!$BW$39:$CG$39,Data!$BW$40:$CG$40)</f>
        <v>9.5744185149669647E-2</v>
      </c>
      <c r="BM321" s="55">
        <f t="shared" si="142"/>
        <v>0</v>
      </c>
      <c r="BN321" s="56">
        <f t="shared" si="143"/>
        <v>0</v>
      </c>
      <c r="BO321" s="44">
        <f t="shared" si="144"/>
        <v>0</v>
      </c>
      <c r="BP321" s="4" t="str">
        <f t="shared" si="145"/>
        <v>OK</v>
      </c>
      <c r="BQ321" s="56">
        <f t="shared" si="146"/>
        <v>304.99199999999996</v>
      </c>
      <c r="BR321" s="56">
        <f t="shared" si="147"/>
        <v>97.457632120539444</v>
      </c>
      <c r="BS321" s="23">
        <f t="shared" si="148"/>
        <v>0.31954160148639787</v>
      </c>
      <c r="BT321" s="4" t="str">
        <f t="shared" si="149"/>
        <v>OK</v>
      </c>
      <c r="BU321" s="56">
        <f t="shared" si="150"/>
        <v>48.728816060269722</v>
      </c>
      <c r="BV321" s="54">
        <f t="shared" si="151"/>
        <v>9.7957607750497999E-2</v>
      </c>
      <c r="BW321" s="4" t="str">
        <f t="shared" si="152"/>
        <v>OK</v>
      </c>
      <c r="BX321" s="54">
        <f t="shared" si="153"/>
        <v>4.8952556470314088E-2</v>
      </c>
      <c r="BY321" s="4" t="str">
        <f t="shared" si="154"/>
        <v>OK</v>
      </c>
      <c r="DJ321" s="7"/>
      <c r="DK321" s="7"/>
      <c r="DL321" s="7"/>
      <c r="DM321" s="7"/>
      <c r="DN321" s="7"/>
      <c r="DO321" s="83"/>
      <c r="DP321" s="7"/>
      <c r="DQ321" s="7"/>
      <c r="DR321" s="7"/>
      <c r="DS321" s="7"/>
      <c r="EA321" s="56"/>
      <c r="EB321" s="56"/>
      <c r="EC321" s="4"/>
      <c r="ED321" s="44"/>
      <c r="EE321" s="4"/>
      <c r="EF321" s="5"/>
      <c r="EG321" s="44"/>
      <c r="EH321" s="4"/>
      <c r="EI321" s="53"/>
      <c r="EJ321" s="53"/>
      <c r="EL321" s="54"/>
      <c r="EM321" s="55"/>
      <c r="EN321" s="56"/>
      <c r="EO321" s="44"/>
      <c r="EP321" s="4"/>
      <c r="EQ321" s="56"/>
      <c r="ER321" s="56"/>
      <c r="ET321" s="4"/>
      <c r="EU321" s="56"/>
      <c r="EW321" s="4"/>
      <c r="EY321" s="4"/>
    </row>
    <row r="322" spans="27:155">
      <c r="AA322" s="29" t="s">
        <v>197</v>
      </c>
      <c r="AB322" s="29" t="s">
        <v>329</v>
      </c>
      <c r="AC322" s="29" t="s">
        <v>320</v>
      </c>
      <c r="AD322" s="30">
        <v>0</v>
      </c>
      <c r="AE322" s="24">
        <v>682</v>
      </c>
      <c r="AF322" s="24">
        <v>350</v>
      </c>
      <c r="AG322" s="24">
        <v>12</v>
      </c>
      <c r="AH322" s="24">
        <v>16</v>
      </c>
      <c r="AI322" s="24">
        <v>650</v>
      </c>
      <c r="AJ322" s="7">
        <f t="shared" si="126"/>
        <v>712</v>
      </c>
      <c r="AK322" s="7">
        <f t="shared" si="127"/>
        <v>350</v>
      </c>
      <c r="AL322" s="7">
        <f t="shared" si="128"/>
        <v>22</v>
      </c>
      <c r="AM322" s="7">
        <f t="shared" si="129"/>
        <v>6</v>
      </c>
      <c r="AN322" s="7">
        <f t="shared" si="130"/>
        <v>24</v>
      </c>
      <c r="AO322" s="83" t="str" cm="1">
        <f t="array" ref="AO322">_xll.Dce_Name_SectI(AE322,AE322,AF322,AG322,AH322,"x","-",$V$14)</f>
        <v>682x350x12x16</v>
      </c>
      <c r="AP322" s="7" t="str">
        <f t="shared" si="131"/>
        <v>712x350x22-6M24</v>
      </c>
      <c r="AQ322" s="7"/>
      <c r="AR322" s="7"/>
      <c r="AS322" s="7"/>
      <c r="AT322" s="29" t="s">
        <v>303</v>
      </c>
      <c r="AU322" s="60">
        <v>13.186681457368644</v>
      </c>
      <c r="AV322" s="60">
        <v>43.771612666270201</v>
      </c>
      <c r="AW322" s="25">
        <v>9.0837742215465589E-2</v>
      </c>
      <c r="AX322" s="25">
        <v>0</v>
      </c>
      <c r="AY322" s="25">
        <v>0</v>
      </c>
      <c r="AZ322" s="25">
        <v>0</v>
      </c>
      <c r="BA322" s="56">
        <f t="shared" si="132"/>
        <v>2.1977802428947739</v>
      </c>
      <c r="BB322" s="56">
        <f t="shared" si="133"/>
        <v>9.6152885626646363</v>
      </c>
      <c r="BC322" s="4">
        <f>HLOOKUP(AN322,Data!$BW$28:$CF$31,4,FALSE)</f>
        <v>353</v>
      </c>
      <c r="BD322" s="44">
        <f t="shared" si="134"/>
        <v>2.7238777797916818E-2</v>
      </c>
      <c r="BE322" s="4" t="str">
        <f t="shared" si="135"/>
        <v>OK</v>
      </c>
      <c r="BF322" s="5">
        <f t="shared" si="136"/>
        <v>3613.4</v>
      </c>
      <c r="BG322" s="44">
        <f t="shared" si="137"/>
        <v>0</v>
      </c>
      <c r="BH322" s="4" t="str">
        <f t="shared" si="138"/>
        <v>OK</v>
      </c>
      <c r="BI322" s="53" t="str">
        <f t="shared" si="139"/>
        <v>Y</v>
      </c>
      <c r="BJ322" s="53">
        <f t="shared" si="140"/>
        <v>215</v>
      </c>
      <c r="BK322" s="38">
        <f t="shared" si="141"/>
        <v>169</v>
      </c>
      <c r="BL322" s="54">
        <f>noisuy1chieu(BK322/BJ322,Data!$BW$39:$CG$39,Data!$BW$40:$CG$40)</f>
        <v>9.5744185149669647E-2</v>
      </c>
      <c r="BM322" s="55">
        <f t="shared" si="142"/>
        <v>0</v>
      </c>
      <c r="BN322" s="56">
        <f t="shared" si="143"/>
        <v>0</v>
      </c>
      <c r="BO322" s="44">
        <f t="shared" si="144"/>
        <v>0</v>
      </c>
      <c r="BP322" s="4" t="str">
        <f t="shared" si="145"/>
        <v>OK</v>
      </c>
      <c r="BQ322" s="56">
        <f t="shared" si="146"/>
        <v>304.99199999999996</v>
      </c>
      <c r="BR322" s="56">
        <f t="shared" si="147"/>
        <v>43.771706922410466</v>
      </c>
      <c r="BS322" s="23">
        <f t="shared" si="148"/>
        <v>0.14351755758318405</v>
      </c>
      <c r="BT322" s="4" t="str">
        <f t="shared" si="149"/>
        <v>OK</v>
      </c>
      <c r="BU322" s="56">
        <f t="shared" si="150"/>
        <v>6.5933407286843222</v>
      </c>
      <c r="BV322" s="54">
        <f t="shared" si="151"/>
        <v>1.3254331565679876E-2</v>
      </c>
      <c r="BW322" s="4" t="str">
        <f t="shared" si="152"/>
        <v>OK</v>
      </c>
      <c r="BX322" s="54">
        <f t="shared" si="153"/>
        <v>4.5233658773985684E-2</v>
      </c>
      <c r="BY322" s="4" t="str">
        <f t="shared" si="154"/>
        <v>OK</v>
      </c>
      <c r="DJ322" s="7"/>
      <c r="DK322" s="7"/>
      <c r="DL322" s="7"/>
      <c r="DM322" s="7"/>
      <c r="DN322" s="7"/>
      <c r="DO322" s="83"/>
      <c r="DP322" s="7"/>
      <c r="DQ322" s="7"/>
      <c r="DR322" s="7"/>
      <c r="DS322" s="7"/>
      <c r="EA322" s="56"/>
      <c r="EB322" s="56"/>
      <c r="EC322" s="4"/>
      <c r="ED322" s="44"/>
      <c r="EE322" s="4"/>
      <c r="EF322" s="5"/>
      <c r="EG322" s="44"/>
      <c r="EH322" s="4"/>
      <c r="EI322" s="53"/>
      <c r="EJ322" s="53"/>
      <c r="EL322" s="54"/>
      <c r="EM322" s="55"/>
      <c r="EN322" s="56"/>
      <c r="EO322" s="44"/>
      <c r="EP322" s="4"/>
      <c r="EQ322" s="56"/>
      <c r="ER322" s="56"/>
      <c r="ET322" s="4"/>
      <c r="EU322" s="56"/>
      <c r="EW322" s="4"/>
      <c r="EY322" s="4"/>
    </row>
    <row r="323" spans="27:155">
      <c r="AA323" s="29" t="s">
        <v>197</v>
      </c>
      <c r="AB323" s="29" t="s">
        <v>329</v>
      </c>
      <c r="AC323" s="29" t="s">
        <v>320</v>
      </c>
      <c r="AD323" s="30">
        <v>0</v>
      </c>
      <c r="AE323" s="24">
        <v>682</v>
      </c>
      <c r="AF323" s="24">
        <v>350</v>
      </c>
      <c r="AG323" s="24">
        <v>12</v>
      </c>
      <c r="AH323" s="24">
        <v>16</v>
      </c>
      <c r="AI323" s="24">
        <v>650</v>
      </c>
      <c r="AJ323" s="7">
        <f t="shared" si="126"/>
        <v>712</v>
      </c>
      <c r="AK323" s="7">
        <f t="shared" si="127"/>
        <v>350</v>
      </c>
      <c r="AL323" s="7">
        <f t="shared" si="128"/>
        <v>22</v>
      </c>
      <c r="AM323" s="7">
        <f t="shared" si="129"/>
        <v>6</v>
      </c>
      <c r="AN323" s="7">
        <f t="shared" si="130"/>
        <v>24</v>
      </c>
      <c r="AO323" s="83" t="str" cm="1">
        <f t="array" ref="AO323">_xll.Dce_Name_SectI(AE323,AE323,AF323,AG323,AH323,"x","-",$V$14)</f>
        <v>682x350x12x16</v>
      </c>
      <c r="AP323" s="7" t="str">
        <f t="shared" si="131"/>
        <v>712x350x22-6M24</v>
      </c>
      <c r="AQ323" s="7"/>
      <c r="AR323" s="7"/>
      <c r="AS323" s="7"/>
      <c r="AT323" s="29" t="s">
        <v>304</v>
      </c>
      <c r="AU323" s="60">
        <v>-31.073580483345875</v>
      </c>
      <c r="AV323" s="60">
        <v>57.974373443787215</v>
      </c>
      <c r="AW323" s="25">
        <v>1.0406232894555091E-2</v>
      </c>
      <c r="AX323" s="25">
        <v>0</v>
      </c>
      <c r="AY323" s="25">
        <v>0</v>
      </c>
      <c r="AZ323" s="25">
        <v>0</v>
      </c>
      <c r="BA323" s="56">
        <f t="shared" si="132"/>
        <v>0</v>
      </c>
      <c r="BB323" s="56">
        <f t="shared" si="133"/>
        <v>0</v>
      </c>
      <c r="BC323" s="4">
        <f>HLOOKUP(AN323,Data!$BW$28:$CF$31,4,FALSE)</f>
        <v>353</v>
      </c>
      <c r="BD323" s="44">
        <f t="shared" si="134"/>
        <v>0</v>
      </c>
      <c r="BE323" s="4" t="str">
        <f t="shared" si="135"/>
        <v>OK</v>
      </c>
      <c r="BF323" s="5">
        <f t="shared" si="136"/>
        <v>3613.4</v>
      </c>
      <c r="BG323" s="44">
        <f t="shared" si="137"/>
        <v>8.5995407326467793E-3</v>
      </c>
      <c r="BH323" s="4" t="str">
        <f t="shared" si="138"/>
        <v>OK</v>
      </c>
      <c r="BI323" s="53" t="str">
        <f t="shared" si="139"/>
        <v>Y</v>
      </c>
      <c r="BJ323" s="53">
        <f t="shared" si="140"/>
        <v>215</v>
      </c>
      <c r="BK323" s="38">
        <f t="shared" si="141"/>
        <v>169</v>
      </c>
      <c r="BL323" s="54">
        <f>noisuy1chieu(BK323/BJ323,Data!$BW$39:$CG$39,Data!$BW$40:$CG$40)</f>
        <v>9.5744185149669647E-2</v>
      </c>
      <c r="BM323" s="55">
        <f t="shared" si="142"/>
        <v>5.5186466442808016E-4</v>
      </c>
      <c r="BN323" s="56">
        <f t="shared" si="143"/>
        <v>2.9661157220158629</v>
      </c>
      <c r="BO323" s="44">
        <f t="shared" si="144"/>
        <v>0.13482344190981196</v>
      </c>
      <c r="BP323" s="4" t="str">
        <f t="shared" si="145"/>
        <v>OK</v>
      </c>
      <c r="BQ323" s="56">
        <f t="shared" si="146"/>
        <v>304.99199999999996</v>
      </c>
      <c r="BR323" s="56">
        <f t="shared" si="147"/>
        <v>57.974374377731607</v>
      </c>
      <c r="BS323" s="23">
        <f t="shared" si="148"/>
        <v>0.1900849018260532</v>
      </c>
      <c r="BT323" s="4" t="str">
        <f t="shared" si="149"/>
        <v>OK</v>
      </c>
      <c r="BU323" s="56">
        <f t="shared" si="150"/>
        <v>15.536790241672938</v>
      </c>
      <c r="BV323" s="54">
        <f t="shared" si="151"/>
        <v>3.1232993683104445E-2</v>
      </c>
      <c r="BW323" s="4" t="str">
        <f t="shared" si="152"/>
        <v>OK</v>
      </c>
      <c r="BX323" s="54">
        <f t="shared" si="153"/>
        <v>5.9910687807675687E-2</v>
      </c>
      <c r="BY323" s="4" t="str">
        <f t="shared" si="154"/>
        <v>OK</v>
      </c>
      <c r="DJ323" s="7"/>
      <c r="DK323" s="7"/>
      <c r="DL323" s="7"/>
      <c r="DM323" s="7"/>
      <c r="DN323" s="7"/>
      <c r="DO323" s="83"/>
      <c r="DP323" s="7"/>
      <c r="DQ323" s="7"/>
      <c r="DR323" s="7"/>
      <c r="DS323" s="7"/>
      <c r="EA323" s="56"/>
      <c r="EB323" s="56"/>
      <c r="EC323" s="4"/>
      <c r="ED323" s="44"/>
      <c r="EE323" s="4"/>
      <c r="EF323" s="5"/>
      <c r="EG323" s="44"/>
      <c r="EH323" s="4"/>
      <c r="EI323" s="53"/>
      <c r="EJ323" s="53"/>
      <c r="EL323" s="54"/>
      <c r="EM323" s="55"/>
      <c r="EN323" s="56"/>
      <c r="EO323" s="44"/>
      <c r="EP323" s="4"/>
      <c r="EQ323" s="56"/>
      <c r="ER323" s="56"/>
      <c r="ET323" s="4"/>
      <c r="EU323" s="56"/>
      <c r="EW323" s="4"/>
      <c r="EY323" s="4"/>
    </row>
    <row r="324" spans="27:155">
      <c r="AA324" s="29" t="s">
        <v>197</v>
      </c>
      <c r="AB324" s="29" t="s">
        <v>329</v>
      </c>
      <c r="AC324" s="29" t="s">
        <v>320</v>
      </c>
      <c r="AD324" s="30">
        <v>0</v>
      </c>
      <c r="AE324" s="24">
        <v>682</v>
      </c>
      <c r="AF324" s="24">
        <v>350</v>
      </c>
      <c r="AG324" s="24">
        <v>12</v>
      </c>
      <c r="AH324" s="24">
        <v>16</v>
      </c>
      <c r="AI324" s="24">
        <v>650</v>
      </c>
      <c r="AJ324" s="7">
        <f t="shared" si="126"/>
        <v>712</v>
      </c>
      <c r="AK324" s="7">
        <f t="shared" si="127"/>
        <v>350</v>
      </c>
      <c r="AL324" s="7">
        <f t="shared" si="128"/>
        <v>22</v>
      </c>
      <c r="AM324" s="7">
        <f t="shared" si="129"/>
        <v>6</v>
      </c>
      <c r="AN324" s="7">
        <f t="shared" si="130"/>
        <v>24</v>
      </c>
      <c r="AO324" s="83" t="str" cm="1">
        <f t="array" ref="AO324">_xll.Dce_Name_SectI(AE324,AE324,AF324,AG324,AH324,"x","-",$V$14)</f>
        <v>682x350x12x16</v>
      </c>
      <c r="AP324" s="7" t="str">
        <f t="shared" si="131"/>
        <v>712x350x22-6M24</v>
      </c>
      <c r="AQ324" s="7"/>
      <c r="AR324" s="7"/>
      <c r="AS324" s="7"/>
      <c r="AT324" s="29" t="s">
        <v>305</v>
      </c>
      <c r="AU324" s="60">
        <v>-115.3657201532771</v>
      </c>
      <c r="AV324" s="60">
        <v>54.414975136124554</v>
      </c>
      <c r="AW324" s="25">
        <v>1.671858520859746E-2</v>
      </c>
      <c r="AX324" s="25">
        <v>0</v>
      </c>
      <c r="AY324" s="25">
        <v>0</v>
      </c>
      <c r="AZ324" s="25">
        <v>0</v>
      </c>
      <c r="BA324" s="56">
        <f t="shared" si="132"/>
        <v>0</v>
      </c>
      <c r="BB324" s="56">
        <f t="shared" si="133"/>
        <v>0</v>
      </c>
      <c r="BC324" s="4">
        <f>HLOOKUP(AN324,Data!$BW$28:$CF$31,4,FALSE)</f>
        <v>353</v>
      </c>
      <c r="BD324" s="44">
        <f t="shared" si="134"/>
        <v>0</v>
      </c>
      <c r="BE324" s="4" t="str">
        <f t="shared" si="135"/>
        <v>OK</v>
      </c>
      <c r="BF324" s="5">
        <f t="shared" si="136"/>
        <v>3613.4</v>
      </c>
      <c r="BG324" s="44">
        <f t="shared" si="137"/>
        <v>3.1927193267636322E-2</v>
      </c>
      <c r="BH324" s="4" t="str">
        <f t="shared" si="138"/>
        <v>OK</v>
      </c>
      <c r="BI324" s="53" t="str">
        <f t="shared" si="139"/>
        <v>Y</v>
      </c>
      <c r="BJ324" s="53">
        <f t="shared" si="140"/>
        <v>215</v>
      </c>
      <c r="BK324" s="38">
        <f t="shared" si="141"/>
        <v>169</v>
      </c>
      <c r="BL324" s="54">
        <f>noisuy1chieu(BK324/BJ324,Data!$BW$39:$CG$39,Data!$BW$40:$CG$40)</f>
        <v>9.5744185149669647E-2</v>
      </c>
      <c r="BM324" s="55">
        <f t="shared" si="142"/>
        <v>2.0488873006770008E-3</v>
      </c>
      <c r="BN324" s="56">
        <f t="shared" si="143"/>
        <v>5.7151920996087657</v>
      </c>
      <c r="BO324" s="44">
        <f t="shared" si="144"/>
        <v>0.25978145907312572</v>
      </c>
      <c r="BP324" s="4" t="str">
        <f t="shared" si="145"/>
        <v>OK</v>
      </c>
      <c r="BQ324" s="56">
        <f t="shared" si="146"/>
        <v>304.99199999999996</v>
      </c>
      <c r="BR324" s="56">
        <f t="shared" si="147"/>
        <v>54.41497770445325</v>
      </c>
      <c r="BS324" s="23">
        <f t="shared" si="148"/>
        <v>0.17841444268850742</v>
      </c>
      <c r="BT324" s="4" t="str">
        <f t="shared" si="149"/>
        <v>OK</v>
      </c>
      <c r="BU324" s="56">
        <f t="shared" si="150"/>
        <v>57.682860076638548</v>
      </c>
      <c r="BV324" s="54">
        <f t="shared" si="151"/>
        <v>0.11595756757819622</v>
      </c>
      <c r="BW324" s="4" t="str">
        <f t="shared" si="152"/>
        <v>OK</v>
      </c>
      <c r="BX324" s="54">
        <f t="shared" si="153"/>
        <v>5.6232409168788501E-2</v>
      </c>
      <c r="BY324" s="4" t="str">
        <f t="shared" si="154"/>
        <v>OK</v>
      </c>
      <c r="DJ324" s="7"/>
      <c r="DK324" s="7"/>
      <c r="DL324" s="7"/>
      <c r="DM324" s="7"/>
      <c r="DN324" s="7"/>
      <c r="DO324" s="83"/>
      <c r="DP324" s="7"/>
      <c r="DQ324" s="7"/>
      <c r="DR324" s="7"/>
      <c r="DS324" s="7"/>
      <c r="EA324" s="56"/>
      <c r="EB324" s="56"/>
      <c r="EC324" s="4"/>
      <c r="ED324" s="44"/>
      <c r="EE324" s="4"/>
      <c r="EF324" s="5"/>
      <c r="EG324" s="44"/>
      <c r="EH324" s="4"/>
      <c r="EI324" s="53"/>
      <c r="EJ324" s="53"/>
      <c r="EL324" s="54"/>
      <c r="EM324" s="55"/>
      <c r="EN324" s="56"/>
      <c r="EO324" s="44"/>
      <c r="EP324" s="4"/>
      <c r="EQ324" s="56"/>
      <c r="ER324" s="56"/>
      <c r="ET324" s="4"/>
      <c r="EU324" s="56"/>
      <c r="EW324" s="4"/>
      <c r="EY324" s="4"/>
    </row>
    <row r="325" spans="27:155">
      <c r="AA325" s="29" t="s">
        <v>197</v>
      </c>
      <c r="AB325" s="29" t="s">
        <v>329</v>
      </c>
      <c r="AC325" s="29" t="s">
        <v>320</v>
      </c>
      <c r="AD325" s="30">
        <v>0</v>
      </c>
      <c r="AE325" s="24">
        <v>682</v>
      </c>
      <c r="AF325" s="24">
        <v>350</v>
      </c>
      <c r="AG325" s="24">
        <v>12</v>
      </c>
      <c r="AH325" s="24">
        <v>16</v>
      </c>
      <c r="AI325" s="24">
        <v>650</v>
      </c>
      <c r="AJ325" s="7">
        <f t="shared" si="126"/>
        <v>712</v>
      </c>
      <c r="AK325" s="7">
        <f t="shared" si="127"/>
        <v>350</v>
      </c>
      <c r="AL325" s="7">
        <f t="shared" si="128"/>
        <v>22</v>
      </c>
      <c r="AM325" s="7">
        <f t="shared" si="129"/>
        <v>6</v>
      </c>
      <c r="AN325" s="7">
        <f t="shared" si="130"/>
        <v>24</v>
      </c>
      <c r="AO325" s="83" t="str" cm="1">
        <f t="array" ref="AO325">_xll.Dce_Name_SectI(AE325,AE325,AF325,AG325,AH325,"x","-",$V$14)</f>
        <v>682x350x12x16</v>
      </c>
      <c r="AP325" s="7" t="str">
        <f t="shared" si="131"/>
        <v>712x350x22-6M24</v>
      </c>
      <c r="AQ325" s="7"/>
      <c r="AR325" s="7"/>
      <c r="AS325" s="7"/>
      <c r="AT325" s="29" t="s">
        <v>306</v>
      </c>
      <c r="AU325" s="60">
        <v>59.67731001512913</v>
      </c>
      <c r="AV325" s="60">
        <v>77.776246303084818</v>
      </c>
      <c r="AW325" s="25">
        <v>2.2263074432457709E-2</v>
      </c>
      <c r="AX325" s="25">
        <v>0</v>
      </c>
      <c r="AY325" s="25">
        <v>0</v>
      </c>
      <c r="AZ325" s="25">
        <v>0</v>
      </c>
      <c r="BA325" s="56">
        <f t="shared" si="132"/>
        <v>9.946218335854855</v>
      </c>
      <c r="BB325" s="56">
        <f t="shared" si="133"/>
        <v>43.514705219364991</v>
      </c>
      <c r="BC325" s="4">
        <f>HLOOKUP(AN325,Data!$BW$28:$CF$31,4,FALSE)</f>
        <v>353</v>
      </c>
      <c r="BD325" s="44">
        <f t="shared" si="134"/>
        <v>0.12327111960160055</v>
      </c>
      <c r="BE325" s="4" t="str">
        <f t="shared" si="135"/>
        <v>OK</v>
      </c>
      <c r="BF325" s="5">
        <f t="shared" si="136"/>
        <v>3613.4</v>
      </c>
      <c r="BG325" s="44">
        <f t="shared" si="137"/>
        <v>0</v>
      </c>
      <c r="BH325" s="4" t="str">
        <f t="shared" si="138"/>
        <v>OK</v>
      </c>
      <c r="BI325" s="53" t="str">
        <f t="shared" si="139"/>
        <v>Y</v>
      </c>
      <c r="BJ325" s="53">
        <f t="shared" si="140"/>
        <v>215</v>
      </c>
      <c r="BK325" s="38">
        <f t="shared" si="141"/>
        <v>169</v>
      </c>
      <c r="BL325" s="54">
        <f>noisuy1chieu(BK325/BJ325,Data!$BW$39:$CG$39,Data!$BW$40:$CG$40)</f>
        <v>9.5744185149669647E-2</v>
      </c>
      <c r="BM325" s="55">
        <f t="shared" si="142"/>
        <v>0</v>
      </c>
      <c r="BN325" s="56">
        <f t="shared" si="143"/>
        <v>0</v>
      </c>
      <c r="BO325" s="44">
        <f t="shared" si="144"/>
        <v>0</v>
      </c>
      <c r="BP325" s="4" t="str">
        <f t="shared" si="145"/>
        <v>OK</v>
      </c>
      <c r="BQ325" s="56">
        <f t="shared" si="146"/>
        <v>304.99199999999996</v>
      </c>
      <c r="BR325" s="56">
        <f t="shared" si="147"/>
        <v>77.776249489433454</v>
      </c>
      <c r="BS325" s="23">
        <f t="shared" si="148"/>
        <v>0.25501078549415546</v>
      </c>
      <c r="BT325" s="4" t="str">
        <f t="shared" si="149"/>
        <v>OK</v>
      </c>
      <c r="BU325" s="56">
        <f t="shared" si="150"/>
        <v>29.838655007564565</v>
      </c>
      <c r="BV325" s="54">
        <f t="shared" si="151"/>
        <v>5.9983465623672357E-2</v>
      </c>
      <c r="BW325" s="4" t="str">
        <f t="shared" si="152"/>
        <v>OK</v>
      </c>
      <c r="BX325" s="54">
        <f t="shared" si="153"/>
        <v>8.0373935070925787E-2</v>
      </c>
      <c r="BY325" s="4" t="str">
        <f t="shared" si="154"/>
        <v>OK</v>
      </c>
      <c r="DJ325" s="7"/>
      <c r="DK325" s="7"/>
      <c r="DL325" s="7"/>
      <c r="DM325" s="7"/>
      <c r="DN325" s="7"/>
      <c r="DO325" s="83"/>
      <c r="DP325" s="7"/>
      <c r="DQ325" s="7"/>
      <c r="DR325" s="7"/>
      <c r="DS325" s="7"/>
      <c r="EA325" s="56"/>
      <c r="EB325" s="56"/>
      <c r="EC325" s="4"/>
      <c r="ED325" s="44"/>
      <c r="EE325" s="4"/>
      <c r="EF325" s="5"/>
      <c r="EG325" s="44"/>
      <c r="EH325" s="4"/>
      <c r="EI325" s="53"/>
      <c r="EJ325" s="53"/>
      <c r="EL325" s="54"/>
      <c r="EM325" s="55"/>
      <c r="EN325" s="56"/>
      <c r="EO325" s="44"/>
      <c r="EP325" s="4"/>
      <c r="EQ325" s="56"/>
      <c r="ER325" s="56"/>
      <c r="ET325" s="4"/>
      <c r="EU325" s="56"/>
      <c r="EW325" s="4"/>
      <c r="EY325" s="4"/>
    </row>
    <row r="326" spans="27:155">
      <c r="AA326" s="29" t="s">
        <v>197</v>
      </c>
      <c r="AB326" s="29" t="s">
        <v>329</v>
      </c>
      <c r="AC326" s="29" t="s">
        <v>320</v>
      </c>
      <c r="AD326" s="30">
        <v>0</v>
      </c>
      <c r="AE326" s="24">
        <v>682</v>
      </c>
      <c r="AF326" s="24">
        <v>350</v>
      </c>
      <c r="AG326" s="24">
        <v>12</v>
      </c>
      <c r="AH326" s="24">
        <v>16</v>
      </c>
      <c r="AI326" s="24">
        <v>650</v>
      </c>
      <c r="AJ326" s="7">
        <f t="shared" si="126"/>
        <v>712</v>
      </c>
      <c r="AK326" s="7">
        <f t="shared" si="127"/>
        <v>350</v>
      </c>
      <c r="AL326" s="7">
        <f t="shared" si="128"/>
        <v>22</v>
      </c>
      <c r="AM326" s="7">
        <f t="shared" si="129"/>
        <v>6</v>
      </c>
      <c r="AN326" s="7">
        <f t="shared" si="130"/>
        <v>24</v>
      </c>
      <c r="AO326" s="83" t="str" cm="1">
        <f t="array" ref="AO326">_xll.Dce_Name_SectI(AE326,AE326,AF326,AG326,AH326,"x","-",$V$14)</f>
        <v>682x350x12x16</v>
      </c>
      <c r="AP326" s="7" t="str">
        <f t="shared" si="131"/>
        <v>712x350x22-6M24</v>
      </c>
      <c r="AQ326" s="7"/>
      <c r="AR326" s="7"/>
      <c r="AS326" s="7"/>
      <c r="AT326" s="29" t="s">
        <v>307</v>
      </c>
      <c r="AU326" s="60">
        <v>-25.345789051405077</v>
      </c>
      <c r="AV326" s="60">
        <v>81.345092122628856</v>
      </c>
      <c r="AW326" s="25">
        <v>1.0956710027893437E-3</v>
      </c>
      <c r="AX326" s="25">
        <v>0</v>
      </c>
      <c r="AY326" s="25">
        <v>0</v>
      </c>
      <c r="AZ326" s="25">
        <v>0</v>
      </c>
      <c r="BA326" s="56">
        <f t="shared" si="132"/>
        <v>0</v>
      </c>
      <c r="BB326" s="56">
        <f t="shared" si="133"/>
        <v>0</v>
      </c>
      <c r="BC326" s="4">
        <f>HLOOKUP(AN326,Data!$BW$28:$CF$31,4,FALSE)</f>
        <v>353</v>
      </c>
      <c r="BD326" s="44">
        <f t="shared" si="134"/>
        <v>0</v>
      </c>
      <c r="BE326" s="4" t="str">
        <f t="shared" si="135"/>
        <v>OK</v>
      </c>
      <c r="BF326" s="5">
        <f t="shared" si="136"/>
        <v>3613.4</v>
      </c>
      <c r="BG326" s="44">
        <f t="shared" si="137"/>
        <v>7.0143878483990363E-3</v>
      </c>
      <c r="BH326" s="4" t="str">
        <f t="shared" si="138"/>
        <v>OK</v>
      </c>
      <c r="BI326" s="53" t="str">
        <f t="shared" si="139"/>
        <v>Y</v>
      </c>
      <c r="BJ326" s="53">
        <f t="shared" si="140"/>
        <v>215</v>
      </c>
      <c r="BK326" s="38">
        <f t="shared" si="141"/>
        <v>169</v>
      </c>
      <c r="BL326" s="54">
        <f>noisuy1chieu(BK326/BJ326,Data!$BW$39:$CG$39,Data!$BW$40:$CG$40)</f>
        <v>9.5744185149669647E-2</v>
      </c>
      <c r="BM326" s="55">
        <f t="shared" si="142"/>
        <v>4.5013948028986393E-4</v>
      </c>
      <c r="BN326" s="56">
        <f t="shared" si="143"/>
        <v>2.678831208251498</v>
      </c>
      <c r="BO326" s="44">
        <f t="shared" si="144"/>
        <v>0.12176505492052264</v>
      </c>
      <c r="BP326" s="4" t="str">
        <f t="shared" si="145"/>
        <v>OK</v>
      </c>
      <c r="BQ326" s="56">
        <f t="shared" si="146"/>
        <v>304.99199999999996</v>
      </c>
      <c r="BR326" s="56">
        <f t="shared" si="147"/>
        <v>81.345092130007885</v>
      </c>
      <c r="BS326" s="23">
        <f t="shared" si="148"/>
        <v>0.2667122158286378</v>
      </c>
      <c r="BT326" s="4" t="str">
        <f t="shared" si="149"/>
        <v>OK</v>
      </c>
      <c r="BU326" s="56">
        <f t="shared" si="150"/>
        <v>12.672894525702539</v>
      </c>
      <c r="BV326" s="54">
        <f t="shared" si="151"/>
        <v>2.5475817624560838E-2</v>
      </c>
      <c r="BW326" s="4" t="str">
        <f t="shared" si="152"/>
        <v>OK</v>
      </c>
      <c r="BX326" s="54">
        <f t="shared" si="153"/>
        <v>8.4061975167418881E-2</v>
      </c>
      <c r="BY326" s="4" t="str">
        <f t="shared" si="154"/>
        <v>OK</v>
      </c>
      <c r="DJ326" s="7"/>
      <c r="DK326" s="7"/>
      <c r="DL326" s="7"/>
      <c r="DM326" s="7"/>
      <c r="DN326" s="7"/>
      <c r="DO326" s="83"/>
      <c r="DP326" s="7"/>
      <c r="DQ326" s="7"/>
      <c r="DR326" s="7"/>
      <c r="DS326" s="7"/>
      <c r="EA326" s="56"/>
      <c r="EB326" s="56"/>
      <c r="EC326" s="4"/>
      <c r="ED326" s="44"/>
      <c r="EE326" s="4"/>
      <c r="EF326" s="5"/>
      <c r="EG326" s="44"/>
      <c r="EH326" s="4"/>
      <c r="EI326" s="53"/>
      <c r="EJ326" s="53"/>
      <c r="EL326" s="54"/>
      <c r="EM326" s="55"/>
      <c r="EN326" s="56"/>
      <c r="EO326" s="44"/>
      <c r="EP326" s="4"/>
      <c r="EQ326" s="56"/>
      <c r="ER326" s="56"/>
      <c r="ET326" s="4"/>
      <c r="EU326" s="56"/>
      <c r="EW326" s="4"/>
      <c r="EY326" s="4"/>
    </row>
    <row r="327" spans="27:155">
      <c r="AA327" s="29" t="s">
        <v>197</v>
      </c>
      <c r="AB327" s="29" t="s">
        <v>329</v>
      </c>
      <c r="AC327" s="29" t="s">
        <v>320</v>
      </c>
      <c r="AD327" s="30">
        <v>0</v>
      </c>
      <c r="AE327" s="24">
        <v>682</v>
      </c>
      <c r="AF327" s="24">
        <v>350</v>
      </c>
      <c r="AG327" s="24">
        <v>12</v>
      </c>
      <c r="AH327" s="24">
        <v>16</v>
      </c>
      <c r="AI327" s="24">
        <v>650</v>
      </c>
      <c r="AJ327" s="7">
        <f t="shared" si="126"/>
        <v>712</v>
      </c>
      <c r="AK327" s="7">
        <f t="shared" si="127"/>
        <v>350</v>
      </c>
      <c r="AL327" s="7">
        <f t="shared" si="128"/>
        <v>22</v>
      </c>
      <c r="AM327" s="7">
        <f t="shared" si="129"/>
        <v>6</v>
      </c>
      <c r="AN327" s="7">
        <f t="shared" si="130"/>
        <v>24</v>
      </c>
      <c r="AO327" s="83" t="str" cm="1">
        <f t="array" ref="AO327">_xll.Dce_Name_SectI(AE327,AE327,AF327,AG327,AH327,"x","-",$V$14)</f>
        <v>682x350x12x16</v>
      </c>
      <c r="AP327" s="7" t="str">
        <f t="shared" si="131"/>
        <v>712x350x22-6M24</v>
      </c>
      <c r="AQ327" s="7"/>
      <c r="AR327" s="7"/>
      <c r="AS327" s="7"/>
      <c r="AT327" s="29" t="s">
        <v>308</v>
      </c>
      <c r="AU327" s="60">
        <v>-53.70488129118813</v>
      </c>
      <c r="AV327" s="60">
        <v>15.889091079607494</v>
      </c>
      <c r="AW327" s="25">
        <v>0.47179689989698342</v>
      </c>
      <c r="AX327" s="25">
        <v>0</v>
      </c>
      <c r="AY327" s="25">
        <v>0</v>
      </c>
      <c r="AZ327" s="25">
        <v>0</v>
      </c>
      <c r="BA327" s="56">
        <f t="shared" si="132"/>
        <v>0</v>
      </c>
      <c r="BB327" s="56">
        <f t="shared" si="133"/>
        <v>0</v>
      </c>
      <c r="BC327" s="4">
        <f>HLOOKUP(AN327,Data!$BW$28:$CF$31,4,FALSE)</f>
        <v>353</v>
      </c>
      <c r="BD327" s="44">
        <f t="shared" si="134"/>
        <v>0</v>
      </c>
      <c r="BE327" s="4" t="str">
        <f t="shared" si="135"/>
        <v>OK</v>
      </c>
      <c r="BF327" s="5">
        <f t="shared" si="136"/>
        <v>3613.4</v>
      </c>
      <c r="BG327" s="44">
        <f t="shared" si="137"/>
        <v>1.4862700307518717E-2</v>
      </c>
      <c r="BH327" s="4" t="str">
        <f t="shared" si="138"/>
        <v>OK</v>
      </c>
      <c r="BI327" s="53" t="str">
        <f t="shared" si="139"/>
        <v>Y</v>
      </c>
      <c r="BJ327" s="53">
        <f t="shared" si="140"/>
        <v>215</v>
      </c>
      <c r="BK327" s="38">
        <f t="shared" si="141"/>
        <v>169</v>
      </c>
      <c r="BL327" s="54">
        <f>noisuy1chieu(BK327/BJ327,Data!$BW$39:$CG$39,Data!$BW$40:$CG$40)</f>
        <v>9.5744185149669647E-2</v>
      </c>
      <c r="BM327" s="55">
        <f t="shared" si="142"/>
        <v>9.5379501914161571E-4</v>
      </c>
      <c r="BN327" s="56">
        <f t="shared" si="143"/>
        <v>3.8994137817610581</v>
      </c>
      <c r="BO327" s="44">
        <f t="shared" si="144"/>
        <v>0.17724608098913899</v>
      </c>
      <c r="BP327" s="4" t="str">
        <f t="shared" si="145"/>
        <v>OK</v>
      </c>
      <c r="BQ327" s="56">
        <f t="shared" si="146"/>
        <v>304.99199999999996</v>
      </c>
      <c r="BR327" s="56">
        <f t="shared" si="147"/>
        <v>15.896094100464266</v>
      </c>
      <c r="BS327" s="23">
        <f t="shared" si="148"/>
        <v>5.2119708387315958E-2</v>
      </c>
      <c r="BT327" s="4" t="str">
        <f t="shared" si="149"/>
        <v>OK</v>
      </c>
      <c r="BU327" s="56">
        <f t="shared" si="150"/>
        <v>26.852440645594065</v>
      </c>
      <c r="BV327" s="54">
        <f t="shared" si="151"/>
        <v>5.3980397238694432E-2</v>
      </c>
      <c r="BW327" s="4" t="str">
        <f t="shared" si="152"/>
        <v>OK</v>
      </c>
      <c r="BX327" s="54">
        <f t="shared" si="153"/>
        <v>1.6427015232787976E-2</v>
      </c>
      <c r="BY327" s="4" t="str">
        <f t="shared" si="154"/>
        <v>OK</v>
      </c>
      <c r="DJ327" s="7"/>
      <c r="DK327" s="7"/>
      <c r="DL327" s="7"/>
      <c r="DM327" s="7"/>
      <c r="DN327" s="7"/>
      <c r="DO327" s="83"/>
      <c r="DP327" s="7"/>
      <c r="DQ327" s="7"/>
      <c r="DR327" s="7"/>
      <c r="DS327" s="7"/>
      <c r="EA327" s="56"/>
      <c r="EB327" s="56"/>
      <c r="EC327" s="4"/>
      <c r="ED327" s="44"/>
      <c r="EE327" s="4"/>
      <c r="EF327" s="5"/>
      <c r="EG327" s="44"/>
      <c r="EH327" s="4"/>
      <c r="EI327" s="53"/>
      <c r="EJ327" s="53"/>
      <c r="EL327" s="54"/>
      <c r="EM327" s="55"/>
      <c r="EN327" s="56"/>
      <c r="EO327" s="44"/>
      <c r="EP327" s="4"/>
      <c r="EQ327" s="56"/>
      <c r="ER327" s="56"/>
      <c r="ET327" s="4"/>
      <c r="EU327" s="56"/>
      <c r="EW327" s="4"/>
      <c r="EY327" s="4"/>
    </row>
    <row r="328" spans="27:155">
      <c r="AA328" s="29" t="s">
        <v>197</v>
      </c>
      <c r="AB328" s="29" t="s">
        <v>329</v>
      </c>
      <c r="AC328" s="29" t="s">
        <v>320</v>
      </c>
      <c r="AD328" s="30">
        <v>0</v>
      </c>
      <c r="AE328" s="24">
        <v>682</v>
      </c>
      <c r="AF328" s="24">
        <v>350</v>
      </c>
      <c r="AG328" s="24">
        <v>12</v>
      </c>
      <c r="AH328" s="24">
        <v>16</v>
      </c>
      <c r="AI328" s="24">
        <v>650</v>
      </c>
      <c r="AJ328" s="7">
        <f t="shared" si="126"/>
        <v>712</v>
      </c>
      <c r="AK328" s="7">
        <f t="shared" si="127"/>
        <v>350</v>
      </c>
      <c r="AL328" s="7">
        <f t="shared" si="128"/>
        <v>22</v>
      </c>
      <c r="AM328" s="7">
        <f t="shared" si="129"/>
        <v>6</v>
      </c>
      <c r="AN328" s="7">
        <f t="shared" si="130"/>
        <v>24</v>
      </c>
      <c r="AO328" s="83" t="str" cm="1">
        <f t="array" ref="AO328">_xll.Dce_Name_SectI(AE328,AE328,AF328,AG328,AH328,"x","-",$V$14)</f>
        <v>682x350x12x16</v>
      </c>
      <c r="AP328" s="7" t="str">
        <f t="shared" si="131"/>
        <v>712x350x22-6M24</v>
      </c>
      <c r="AQ328" s="7"/>
      <c r="AR328" s="7"/>
      <c r="AS328" s="7"/>
      <c r="AT328" s="29" t="s">
        <v>309</v>
      </c>
      <c r="AU328" s="60">
        <v>-139.34863660726691</v>
      </c>
      <c r="AV328" s="60">
        <v>12.546098541004444</v>
      </c>
      <c r="AW328" s="25">
        <v>0.34336347023731428</v>
      </c>
      <c r="AX328" s="25">
        <v>0</v>
      </c>
      <c r="AY328" s="25">
        <v>0</v>
      </c>
      <c r="AZ328" s="25">
        <v>0</v>
      </c>
      <c r="BA328" s="56">
        <f t="shared" si="132"/>
        <v>0</v>
      </c>
      <c r="BB328" s="56">
        <f t="shared" si="133"/>
        <v>0</v>
      </c>
      <c r="BC328" s="4">
        <f>HLOOKUP(AN328,Data!$BW$28:$CF$31,4,FALSE)</f>
        <v>353</v>
      </c>
      <c r="BD328" s="44">
        <f t="shared" si="134"/>
        <v>0</v>
      </c>
      <c r="BE328" s="4" t="str">
        <f t="shared" si="135"/>
        <v>OK</v>
      </c>
      <c r="BF328" s="5">
        <f t="shared" si="136"/>
        <v>3613.4</v>
      </c>
      <c r="BG328" s="44">
        <f t="shared" si="137"/>
        <v>3.8564409311802432E-2</v>
      </c>
      <c r="BH328" s="4" t="str">
        <f t="shared" si="138"/>
        <v>OK</v>
      </c>
      <c r="BI328" s="53" t="str">
        <f t="shared" si="139"/>
        <v>Y</v>
      </c>
      <c r="BJ328" s="53">
        <f t="shared" si="140"/>
        <v>215</v>
      </c>
      <c r="BK328" s="38">
        <f t="shared" si="141"/>
        <v>169</v>
      </c>
      <c r="BL328" s="54">
        <f>noisuy1chieu(BK328/BJ328,Data!$BW$39:$CG$39,Data!$BW$40:$CG$40)</f>
        <v>9.5744185149669647E-2</v>
      </c>
      <c r="BM328" s="55">
        <f t="shared" si="142"/>
        <v>2.4748222568363445E-3</v>
      </c>
      <c r="BN328" s="56">
        <f t="shared" si="143"/>
        <v>6.2812170916521799</v>
      </c>
      <c r="BO328" s="44">
        <f t="shared" si="144"/>
        <v>0.28550986780237181</v>
      </c>
      <c r="BP328" s="4" t="str">
        <f t="shared" si="145"/>
        <v>OK</v>
      </c>
      <c r="BQ328" s="56">
        <f t="shared" si="146"/>
        <v>304.99199999999996</v>
      </c>
      <c r="BR328" s="56">
        <f t="shared" si="147"/>
        <v>12.550796272479577</v>
      </c>
      <c r="BS328" s="23">
        <f t="shared" si="148"/>
        <v>4.1151231089600969E-2</v>
      </c>
      <c r="BT328" s="4" t="str">
        <f t="shared" si="149"/>
        <v>OK</v>
      </c>
      <c r="BU328" s="56">
        <f t="shared" si="150"/>
        <v>69.674318303633456</v>
      </c>
      <c r="BV328" s="54">
        <f t="shared" si="151"/>
        <v>0.14006352081751955</v>
      </c>
      <c r="BW328" s="4" t="str">
        <f t="shared" si="152"/>
        <v>OK</v>
      </c>
      <c r="BX328" s="54">
        <f t="shared" si="153"/>
        <v>1.2969986227347447E-2</v>
      </c>
      <c r="BY328" s="4" t="str">
        <f t="shared" si="154"/>
        <v>OK</v>
      </c>
      <c r="DJ328" s="7"/>
      <c r="DK328" s="7"/>
      <c r="DL328" s="7"/>
      <c r="DM328" s="7"/>
      <c r="DN328" s="7"/>
      <c r="DO328" s="83"/>
      <c r="DP328" s="7"/>
      <c r="DQ328" s="7"/>
      <c r="DR328" s="7"/>
      <c r="DS328" s="7"/>
      <c r="EA328" s="56"/>
      <c r="EB328" s="56"/>
      <c r="EC328" s="4"/>
      <c r="ED328" s="44"/>
      <c r="EE328" s="4"/>
      <c r="EF328" s="5"/>
      <c r="EG328" s="44"/>
      <c r="EH328" s="4"/>
      <c r="EI328" s="53"/>
      <c r="EJ328" s="53"/>
      <c r="EL328" s="54"/>
      <c r="EM328" s="55"/>
      <c r="EN328" s="56"/>
      <c r="EO328" s="44"/>
      <c r="EP328" s="4"/>
      <c r="EQ328" s="56"/>
      <c r="ER328" s="56"/>
      <c r="ET328" s="4"/>
      <c r="EU328" s="56"/>
      <c r="EW328" s="4"/>
      <c r="EY328" s="4"/>
    </row>
    <row r="329" spans="27:155">
      <c r="AA329" s="29" t="s">
        <v>197</v>
      </c>
      <c r="AB329" s="29" t="s">
        <v>329</v>
      </c>
      <c r="AC329" s="29" t="s">
        <v>320</v>
      </c>
      <c r="AD329" s="30">
        <v>0</v>
      </c>
      <c r="AE329" s="24">
        <v>682</v>
      </c>
      <c r="AF329" s="24">
        <v>350</v>
      </c>
      <c r="AG329" s="24">
        <v>12</v>
      </c>
      <c r="AH329" s="24">
        <v>16</v>
      </c>
      <c r="AI329" s="24">
        <v>650</v>
      </c>
      <c r="AJ329" s="7">
        <f t="shared" si="126"/>
        <v>712</v>
      </c>
      <c r="AK329" s="7">
        <f t="shared" si="127"/>
        <v>350</v>
      </c>
      <c r="AL329" s="7">
        <f t="shared" si="128"/>
        <v>22</v>
      </c>
      <c r="AM329" s="7">
        <f t="shared" si="129"/>
        <v>6</v>
      </c>
      <c r="AN329" s="7">
        <f t="shared" si="130"/>
        <v>24</v>
      </c>
      <c r="AO329" s="83" t="str" cm="1">
        <f t="array" ref="AO329">_xll.Dce_Name_SectI(AE329,AE329,AF329,AG329,AH329,"x","-",$V$14)</f>
        <v>682x350x12x16</v>
      </c>
      <c r="AP329" s="7" t="str">
        <f t="shared" si="131"/>
        <v>712x350x22-6M24</v>
      </c>
      <c r="AQ329" s="7"/>
      <c r="AR329" s="7"/>
      <c r="AS329" s="7"/>
      <c r="AT329" s="29" t="s">
        <v>310</v>
      </c>
      <c r="AU329" s="60">
        <v>159.20105627709688</v>
      </c>
      <c r="AV329" s="60">
        <v>28.914015675344192</v>
      </c>
      <c r="AW329" s="25">
        <v>2.8554698442918802E-2</v>
      </c>
      <c r="AX329" s="25">
        <v>0</v>
      </c>
      <c r="AY329" s="25">
        <v>0</v>
      </c>
      <c r="AZ329" s="25">
        <v>0</v>
      </c>
      <c r="BA329" s="56">
        <f t="shared" si="132"/>
        <v>26.533509379516147</v>
      </c>
      <c r="BB329" s="56">
        <f t="shared" si="133"/>
        <v>116.08410353538314</v>
      </c>
      <c r="BC329" s="4">
        <f>HLOOKUP(AN329,Data!$BW$28:$CF$31,4,FALSE)</f>
        <v>353</v>
      </c>
      <c r="BD329" s="44">
        <f t="shared" si="134"/>
        <v>0.32885015165830916</v>
      </c>
      <c r="BE329" s="4" t="str">
        <f t="shared" si="135"/>
        <v>OK</v>
      </c>
      <c r="BF329" s="5">
        <f t="shared" si="136"/>
        <v>3613.4</v>
      </c>
      <c r="BG329" s="44">
        <f t="shared" si="137"/>
        <v>0</v>
      </c>
      <c r="BH329" s="4" t="str">
        <f t="shared" si="138"/>
        <v>OK</v>
      </c>
      <c r="BI329" s="53" t="str">
        <f t="shared" si="139"/>
        <v>Y</v>
      </c>
      <c r="BJ329" s="53">
        <f t="shared" si="140"/>
        <v>215</v>
      </c>
      <c r="BK329" s="38">
        <f t="shared" si="141"/>
        <v>169</v>
      </c>
      <c r="BL329" s="54">
        <f>noisuy1chieu(BK329/BJ329,Data!$BW$39:$CG$39,Data!$BW$40:$CG$40)</f>
        <v>9.5744185149669647E-2</v>
      </c>
      <c r="BM329" s="55">
        <f t="shared" si="142"/>
        <v>0</v>
      </c>
      <c r="BN329" s="56">
        <f t="shared" si="143"/>
        <v>0</v>
      </c>
      <c r="BO329" s="44">
        <f t="shared" si="144"/>
        <v>0</v>
      </c>
      <c r="BP329" s="4" t="str">
        <f t="shared" si="145"/>
        <v>OK</v>
      </c>
      <c r="BQ329" s="56">
        <f t="shared" si="146"/>
        <v>304.99199999999996</v>
      </c>
      <c r="BR329" s="56">
        <f t="shared" si="147"/>
        <v>159.20105627709688</v>
      </c>
      <c r="BS329" s="23">
        <f t="shared" si="148"/>
        <v>0.52198436771160195</v>
      </c>
      <c r="BT329" s="4" t="str">
        <f t="shared" si="149"/>
        <v>OK</v>
      </c>
      <c r="BU329" s="56">
        <f t="shared" si="150"/>
        <v>79.600528138548441</v>
      </c>
      <c r="BV329" s="54">
        <f t="shared" si="151"/>
        <v>0.16001778706226269</v>
      </c>
      <c r="BW329" s="4" t="str">
        <f t="shared" si="152"/>
        <v>OK</v>
      </c>
      <c r="BX329" s="54">
        <f t="shared" si="153"/>
        <v>2.9879743071329366E-2</v>
      </c>
      <c r="BY329" s="4" t="str">
        <f t="shared" si="154"/>
        <v>OK</v>
      </c>
      <c r="DJ329" s="7"/>
      <c r="DK329" s="7"/>
      <c r="DL329" s="7"/>
      <c r="DM329" s="7"/>
      <c r="DN329" s="7"/>
      <c r="DO329" s="83"/>
      <c r="DP329" s="7"/>
      <c r="DQ329" s="7"/>
      <c r="DR329" s="7"/>
      <c r="DS329" s="7"/>
      <c r="EA329" s="56"/>
      <c r="EB329" s="56"/>
      <c r="EC329" s="4"/>
      <c r="ED329" s="44"/>
      <c r="EE329" s="4"/>
      <c r="EF329" s="5"/>
      <c r="EG329" s="44"/>
      <c r="EH329" s="4"/>
      <c r="EI329" s="53"/>
      <c r="EJ329" s="53"/>
      <c r="EL329" s="54"/>
      <c r="EM329" s="55"/>
      <c r="EN329" s="56"/>
      <c r="EO329" s="44"/>
      <c r="EP329" s="4"/>
      <c r="EQ329" s="56"/>
      <c r="ER329" s="56"/>
      <c r="ET329" s="4"/>
      <c r="EU329" s="56"/>
      <c r="EW329" s="4"/>
      <c r="EY329" s="4"/>
    </row>
    <row r="330" spans="27:155">
      <c r="AA330" s="29" t="s">
        <v>197</v>
      </c>
      <c r="AB330" s="29" t="s">
        <v>329</v>
      </c>
      <c r="AC330" s="29" t="s">
        <v>320</v>
      </c>
      <c r="AD330" s="30">
        <v>0</v>
      </c>
      <c r="AE330" s="24">
        <v>682</v>
      </c>
      <c r="AF330" s="24">
        <v>350</v>
      </c>
      <c r="AG330" s="24">
        <v>12</v>
      </c>
      <c r="AH330" s="24">
        <v>16</v>
      </c>
      <c r="AI330" s="24">
        <v>650</v>
      </c>
      <c r="AJ330" s="7">
        <f t="shared" si="126"/>
        <v>712</v>
      </c>
      <c r="AK330" s="7">
        <f t="shared" si="127"/>
        <v>350</v>
      </c>
      <c r="AL330" s="7">
        <f t="shared" si="128"/>
        <v>22</v>
      </c>
      <c r="AM330" s="7">
        <f t="shared" si="129"/>
        <v>6</v>
      </c>
      <c r="AN330" s="7">
        <f t="shared" si="130"/>
        <v>24</v>
      </c>
      <c r="AO330" s="83" t="str" cm="1">
        <f t="array" ref="AO330">_xll.Dce_Name_SectI(AE330,AE330,AF330,AG330,AH330,"x","-",$V$14)</f>
        <v>682x350x12x16</v>
      </c>
      <c r="AP330" s="7" t="str">
        <f t="shared" si="131"/>
        <v>712x350x22-6M24</v>
      </c>
      <c r="AQ330" s="7"/>
      <c r="AR330" s="7"/>
      <c r="AS330" s="7"/>
      <c r="AT330" s="29" t="s">
        <v>311</v>
      </c>
      <c r="AU330" s="60">
        <v>75.211649639989972</v>
      </c>
      <c r="AV330" s="60">
        <v>25.216156450649411</v>
      </c>
      <c r="AW330" s="25">
        <v>0.11033798076741241</v>
      </c>
      <c r="AX330" s="25">
        <v>0</v>
      </c>
      <c r="AY330" s="25">
        <v>0</v>
      </c>
      <c r="AZ330" s="25">
        <v>0</v>
      </c>
      <c r="BA330" s="56">
        <f t="shared" si="132"/>
        <v>12.535274939998329</v>
      </c>
      <c r="BB330" s="56">
        <f t="shared" si="133"/>
        <v>54.841827862492686</v>
      </c>
      <c r="BC330" s="4">
        <f>HLOOKUP(AN330,Data!$BW$28:$CF$31,4,FALSE)</f>
        <v>353</v>
      </c>
      <c r="BD330" s="44">
        <f t="shared" si="134"/>
        <v>0.15535928572944105</v>
      </c>
      <c r="BE330" s="4" t="str">
        <f t="shared" si="135"/>
        <v>OK</v>
      </c>
      <c r="BF330" s="5">
        <f t="shared" si="136"/>
        <v>3613.4</v>
      </c>
      <c r="BG330" s="44">
        <f t="shared" si="137"/>
        <v>0</v>
      </c>
      <c r="BH330" s="4" t="str">
        <f t="shared" si="138"/>
        <v>OK</v>
      </c>
      <c r="BI330" s="53" t="str">
        <f t="shared" si="139"/>
        <v>Y</v>
      </c>
      <c r="BJ330" s="53">
        <f t="shared" si="140"/>
        <v>215</v>
      </c>
      <c r="BK330" s="38">
        <f t="shared" si="141"/>
        <v>169</v>
      </c>
      <c r="BL330" s="54">
        <f>noisuy1chieu(BK330/BJ330,Data!$BW$39:$CG$39,Data!$BW$40:$CG$40)</f>
        <v>9.5744185149669647E-2</v>
      </c>
      <c r="BM330" s="55">
        <f t="shared" si="142"/>
        <v>0</v>
      </c>
      <c r="BN330" s="56">
        <f t="shared" si="143"/>
        <v>0</v>
      </c>
      <c r="BO330" s="44">
        <f t="shared" si="144"/>
        <v>0</v>
      </c>
      <c r="BP330" s="4" t="str">
        <f t="shared" si="145"/>
        <v>OK</v>
      </c>
      <c r="BQ330" s="56">
        <f t="shared" si="146"/>
        <v>304.99199999999996</v>
      </c>
      <c r="BR330" s="56">
        <f t="shared" si="147"/>
        <v>75.211649639989972</v>
      </c>
      <c r="BS330" s="23">
        <f t="shared" si="148"/>
        <v>0.24660204084038265</v>
      </c>
      <c r="BT330" s="4" t="str">
        <f t="shared" si="149"/>
        <v>OK</v>
      </c>
      <c r="BU330" s="56">
        <f t="shared" si="150"/>
        <v>37.605824819994986</v>
      </c>
      <c r="BV330" s="54">
        <f t="shared" si="151"/>
        <v>7.5597499276296207E-2</v>
      </c>
      <c r="BW330" s="4" t="str">
        <f t="shared" si="152"/>
        <v>OK</v>
      </c>
      <c r="BX330" s="54">
        <f t="shared" si="153"/>
        <v>2.6058612197904705E-2</v>
      </c>
      <c r="BY330" s="4" t="str">
        <f t="shared" si="154"/>
        <v>OK</v>
      </c>
      <c r="DJ330" s="7"/>
      <c r="DK330" s="7"/>
      <c r="DL330" s="7"/>
      <c r="DM330" s="7"/>
      <c r="DN330" s="7"/>
      <c r="DO330" s="83"/>
      <c r="DP330" s="7"/>
      <c r="DQ330" s="7"/>
      <c r="DR330" s="7"/>
      <c r="DS330" s="7"/>
      <c r="EA330" s="56"/>
      <c r="EB330" s="56"/>
      <c r="EC330" s="4"/>
      <c r="ED330" s="44"/>
      <c r="EE330" s="4"/>
      <c r="EF330" s="5"/>
      <c r="EG330" s="44"/>
      <c r="EH330" s="4"/>
      <c r="EI330" s="53"/>
      <c r="EJ330" s="53"/>
      <c r="EL330" s="54"/>
      <c r="EM330" s="55"/>
      <c r="EN330" s="56"/>
      <c r="EO330" s="44"/>
      <c r="EP330" s="4"/>
      <c r="EQ330" s="56"/>
      <c r="ER330" s="56"/>
      <c r="ET330" s="4"/>
      <c r="EU330" s="56"/>
      <c r="EW330" s="4"/>
      <c r="EY330" s="4"/>
    </row>
    <row r="331" spans="27:155">
      <c r="AA331" s="29" t="s">
        <v>197</v>
      </c>
      <c r="AB331" s="29" t="s">
        <v>329</v>
      </c>
      <c r="AC331" s="29" t="s">
        <v>320</v>
      </c>
      <c r="AD331" s="30">
        <v>0</v>
      </c>
      <c r="AE331" s="24">
        <v>682</v>
      </c>
      <c r="AF331" s="24">
        <v>350</v>
      </c>
      <c r="AG331" s="24">
        <v>12</v>
      </c>
      <c r="AH331" s="24">
        <v>16</v>
      </c>
      <c r="AI331" s="24">
        <v>650</v>
      </c>
      <c r="AJ331" s="7">
        <f t="shared" si="126"/>
        <v>712</v>
      </c>
      <c r="AK331" s="7">
        <f t="shared" si="127"/>
        <v>350</v>
      </c>
      <c r="AL331" s="7">
        <f t="shared" si="128"/>
        <v>22</v>
      </c>
      <c r="AM331" s="7">
        <f t="shared" si="129"/>
        <v>6</v>
      </c>
      <c r="AN331" s="7">
        <f t="shared" si="130"/>
        <v>24</v>
      </c>
      <c r="AO331" s="83" t="str" cm="1">
        <f t="array" ref="AO331">_xll.Dce_Name_SectI(AE331,AE331,AF331,AG331,AH331,"x","-",$V$14)</f>
        <v>682x350x12x16</v>
      </c>
      <c r="AP331" s="7" t="str">
        <f t="shared" si="131"/>
        <v>712x350x22-6M24</v>
      </c>
      <c r="AQ331" s="7"/>
      <c r="AR331" s="7"/>
      <c r="AS331" s="7"/>
      <c r="AT331" s="29" t="s">
        <v>312</v>
      </c>
      <c r="AU331" s="60">
        <v>32.500017817495177</v>
      </c>
      <c r="AV331" s="60">
        <v>39.411645765295447</v>
      </c>
      <c r="AW331" s="25">
        <v>2.3327017051773369E-2</v>
      </c>
      <c r="AX331" s="25">
        <v>0</v>
      </c>
      <c r="AY331" s="25">
        <v>0</v>
      </c>
      <c r="AZ331" s="25">
        <v>0</v>
      </c>
      <c r="BA331" s="56">
        <f t="shared" si="132"/>
        <v>5.4166696362491962</v>
      </c>
      <c r="BB331" s="56">
        <f t="shared" si="133"/>
        <v>23.697929658590233</v>
      </c>
      <c r="BC331" s="4">
        <f>HLOOKUP(AN331,Data!$BW$28:$CF$31,4,FALSE)</f>
        <v>353</v>
      </c>
      <c r="BD331" s="44">
        <f t="shared" si="134"/>
        <v>6.7132945208470921E-2</v>
      </c>
      <c r="BE331" s="4" t="str">
        <f t="shared" si="135"/>
        <v>OK</v>
      </c>
      <c r="BF331" s="5">
        <f t="shared" si="136"/>
        <v>3613.4</v>
      </c>
      <c r="BG331" s="44">
        <f t="shared" si="137"/>
        <v>0</v>
      </c>
      <c r="BH331" s="4" t="str">
        <f t="shared" si="138"/>
        <v>OK</v>
      </c>
      <c r="BI331" s="53" t="str">
        <f t="shared" si="139"/>
        <v>Y</v>
      </c>
      <c r="BJ331" s="53">
        <f t="shared" si="140"/>
        <v>215</v>
      </c>
      <c r="BK331" s="38">
        <f t="shared" si="141"/>
        <v>169</v>
      </c>
      <c r="BL331" s="54">
        <f>noisuy1chieu(BK331/BJ331,Data!$BW$39:$CG$39,Data!$BW$40:$CG$40)</f>
        <v>9.5744185149669647E-2</v>
      </c>
      <c r="BM331" s="55">
        <f t="shared" si="142"/>
        <v>0</v>
      </c>
      <c r="BN331" s="56">
        <f t="shared" si="143"/>
        <v>0</v>
      </c>
      <c r="BO331" s="44">
        <f t="shared" si="144"/>
        <v>0</v>
      </c>
      <c r="BP331" s="4" t="str">
        <f t="shared" si="145"/>
        <v>OK</v>
      </c>
      <c r="BQ331" s="56">
        <f t="shared" si="146"/>
        <v>304.99199999999996</v>
      </c>
      <c r="BR331" s="56">
        <f t="shared" si="147"/>
        <v>39.411652668707703</v>
      </c>
      <c r="BS331" s="23">
        <f t="shared" si="148"/>
        <v>0.12922192276750769</v>
      </c>
      <c r="BT331" s="4" t="str">
        <f t="shared" si="149"/>
        <v>OK</v>
      </c>
      <c r="BU331" s="56">
        <f t="shared" si="150"/>
        <v>16.250008908747589</v>
      </c>
      <c r="BV331" s="54">
        <f t="shared" si="151"/>
        <v>3.2666748903900686E-2</v>
      </c>
      <c r="BW331" s="4" t="str">
        <f t="shared" si="152"/>
        <v>OK</v>
      </c>
      <c r="BX331" s="54">
        <f t="shared" si="153"/>
        <v>4.0727981015116266E-2</v>
      </c>
      <c r="BY331" s="4" t="str">
        <f t="shared" si="154"/>
        <v>OK</v>
      </c>
      <c r="DJ331" s="7"/>
      <c r="DK331" s="7"/>
      <c r="DL331" s="7"/>
      <c r="DM331" s="7"/>
      <c r="DN331" s="7"/>
      <c r="DO331" s="83"/>
      <c r="DP331" s="7"/>
      <c r="DQ331" s="7"/>
      <c r="DR331" s="7"/>
      <c r="DS331" s="7"/>
      <c r="EA331" s="56"/>
      <c r="EB331" s="56"/>
      <c r="EC331" s="4"/>
      <c r="ED331" s="44"/>
      <c r="EE331" s="4"/>
      <c r="EF331" s="5"/>
      <c r="EG331" s="44"/>
      <c r="EH331" s="4"/>
      <c r="EI331" s="53"/>
      <c r="EJ331" s="53"/>
      <c r="EL331" s="54"/>
      <c r="EM331" s="55"/>
      <c r="EN331" s="56"/>
      <c r="EO331" s="44"/>
      <c r="EP331" s="4"/>
      <c r="EQ331" s="56"/>
      <c r="ER331" s="56"/>
      <c r="ET331" s="4"/>
      <c r="EU331" s="56"/>
      <c r="EW331" s="4"/>
      <c r="EY331" s="4"/>
    </row>
    <row r="332" spans="27:155">
      <c r="AA332" s="29" t="s">
        <v>197</v>
      </c>
      <c r="AB332" s="29" t="s">
        <v>329</v>
      </c>
      <c r="AC332" s="29" t="s">
        <v>320</v>
      </c>
      <c r="AD332" s="30">
        <v>0</v>
      </c>
      <c r="AE332" s="24">
        <v>682</v>
      </c>
      <c r="AF332" s="24">
        <v>350</v>
      </c>
      <c r="AG332" s="24">
        <v>12</v>
      </c>
      <c r="AH332" s="24">
        <v>16</v>
      </c>
      <c r="AI332" s="24">
        <v>650</v>
      </c>
      <c r="AJ332" s="7">
        <f t="shared" si="126"/>
        <v>712</v>
      </c>
      <c r="AK332" s="7">
        <f t="shared" si="127"/>
        <v>350</v>
      </c>
      <c r="AL332" s="7">
        <f t="shared" si="128"/>
        <v>22</v>
      </c>
      <c r="AM332" s="7">
        <f t="shared" si="129"/>
        <v>6</v>
      </c>
      <c r="AN332" s="7">
        <f t="shared" si="130"/>
        <v>24</v>
      </c>
      <c r="AO332" s="83" t="str" cm="1">
        <f t="array" ref="AO332">_xll.Dce_Name_SectI(AE332,AE332,AF332,AG332,AH332,"x","-",$V$14)</f>
        <v>682x350x12x16</v>
      </c>
      <c r="AP332" s="7" t="str">
        <f t="shared" si="131"/>
        <v>712x350x22-6M24</v>
      </c>
      <c r="AQ332" s="7"/>
      <c r="AR332" s="7"/>
      <c r="AS332" s="7"/>
      <c r="AT332" s="29" t="s">
        <v>313</v>
      </c>
      <c r="AU332" s="60">
        <v>-53.314638553578106</v>
      </c>
      <c r="AV332" s="60">
        <v>35.83856797085096</v>
      </c>
      <c r="AW332" s="25">
        <v>2.1520569929263092E-3</v>
      </c>
      <c r="AX332" s="25">
        <v>0</v>
      </c>
      <c r="AY332" s="25">
        <v>0</v>
      </c>
      <c r="AZ332" s="25">
        <v>0</v>
      </c>
      <c r="BA332" s="56">
        <f t="shared" si="132"/>
        <v>0</v>
      </c>
      <c r="BB332" s="56">
        <f t="shared" si="133"/>
        <v>0</v>
      </c>
      <c r="BC332" s="4">
        <f>HLOOKUP(AN332,Data!$BW$28:$CF$31,4,FALSE)</f>
        <v>353</v>
      </c>
      <c r="BD332" s="44">
        <f t="shared" si="134"/>
        <v>0</v>
      </c>
      <c r="BE332" s="4" t="str">
        <f t="shared" si="135"/>
        <v>OK</v>
      </c>
      <c r="BF332" s="5">
        <f t="shared" si="136"/>
        <v>3613.4</v>
      </c>
      <c r="BG332" s="44">
        <f t="shared" si="137"/>
        <v>1.4754701542474706E-2</v>
      </c>
      <c r="BH332" s="4" t="str">
        <f t="shared" si="138"/>
        <v>OK</v>
      </c>
      <c r="BI332" s="53" t="str">
        <f t="shared" si="139"/>
        <v>Y</v>
      </c>
      <c r="BJ332" s="53">
        <f t="shared" si="140"/>
        <v>215</v>
      </c>
      <c r="BK332" s="38">
        <f t="shared" si="141"/>
        <v>169</v>
      </c>
      <c r="BL332" s="54">
        <f>noisuy1chieu(BK332/BJ332,Data!$BW$39:$CG$39,Data!$BW$40:$CG$40)</f>
        <v>9.5744185149669647E-2</v>
      </c>
      <c r="BM332" s="55">
        <f t="shared" si="142"/>
        <v>9.4686433480827752E-4</v>
      </c>
      <c r="BN332" s="56">
        <f t="shared" si="143"/>
        <v>3.8852205433998979</v>
      </c>
      <c r="BO332" s="44">
        <f t="shared" si="144"/>
        <v>0.17660093379090444</v>
      </c>
      <c r="BP332" s="4" t="str">
        <f t="shared" si="145"/>
        <v>OK</v>
      </c>
      <c r="BQ332" s="56">
        <f t="shared" si="146"/>
        <v>304.99199999999996</v>
      </c>
      <c r="BR332" s="56">
        <f t="shared" si="147"/>
        <v>35.838568035465002</v>
      </c>
      <c r="BS332" s="23">
        <f t="shared" si="148"/>
        <v>0.11750658389552843</v>
      </c>
      <c r="BT332" s="4" t="str">
        <f t="shared" si="149"/>
        <v>OK</v>
      </c>
      <c r="BU332" s="56">
        <f t="shared" si="150"/>
        <v>26.657319276789053</v>
      </c>
      <c r="BV332" s="54">
        <f t="shared" si="151"/>
        <v>5.3588152483855712E-2</v>
      </c>
      <c r="BW332" s="4" t="str">
        <f t="shared" si="152"/>
        <v>OK</v>
      </c>
      <c r="BX332" s="54">
        <f t="shared" si="153"/>
        <v>3.7035557245644231E-2</v>
      </c>
      <c r="BY332" s="4" t="str">
        <f t="shared" si="154"/>
        <v>OK</v>
      </c>
      <c r="DJ332" s="7"/>
      <c r="DK332" s="7"/>
      <c r="DL332" s="7"/>
      <c r="DM332" s="7"/>
      <c r="DN332" s="7"/>
      <c r="DO332" s="83"/>
      <c r="DP332" s="7"/>
      <c r="DQ332" s="7"/>
      <c r="DR332" s="7"/>
      <c r="DS332" s="7"/>
      <c r="EA332" s="56"/>
      <c r="EB332" s="56"/>
      <c r="EC332" s="4"/>
      <c r="ED332" s="44"/>
      <c r="EE332" s="4"/>
      <c r="EF332" s="5"/>
      <c r="EG332" s="44"/>
      <c r="EH332" s="4"/>
      <c r="EI332" s="53"/>
      <c r="EJ332" s="53"/>
      <c r="EL332" s="54"/>
      <c r="EM332" s="55"/>
      <c r="EN332" s="56"/>
      <c r="EO332" s="44"/>
      <c r="EP332" s="4"/>
      <c r="EQ332" s="56"/>
      <c r="ER332" s="56"/>
      <c r="ET332" s="4"/>
      <c r="EU332" s="56"/>
      <c r="EW332" s="4"/>
      <c r="EY332" s="4"/>
    </row>
    <row r="333" spans="27:155">
      <c r="AA333" s="29" t="s">
        <v>197</v>
      </c>
      <c r="AB333" s="29" t="s">
        <v>329</v>
      </c>
      <c r="AC333" s="29" t="s">
        <v>320</v>
      </c>
      <c r="AD333" s="30">
        <v>0</v>
      </c>
      <c r="AE333" s="24">
        <v>682</v>
      </c>
      <c r="AF333" s="24">
        <v>350</v>
      </c>
      <c r="AG333" s="24">
        <v>12</v>
      </c>
      <c r="AH333" s="24">
        <v>16</v>
      </c>
      <c r="AI333" s="24">
        <v>650</v>
      </c>
      <c r="AJ333" s="7">
        <f t="shared" si="126"/>
        <v>712</v>
      </c>
      <c r="AK333" s="7">
        <f t="shared" si="127"/>
        <v>350</v>
      </c>
      <c r="AL333" s="7">
        <f t="shared" si="128"/>
        <v>22</v>
      </c>
      <c r="AM333" s="7">
        <f t="shared" si="129"/>
        <v>6</v>
      </c>
      <c r="AN333" s="7">
        <f t="shared" si="130"/>
        <v>24</v>
      </c>
      <c r="AO333" s="83" t="str" cm="1">
        <f t="array" ref="AO333">_xll.Dce_Name_SectI(AE333,AE333,AF333,AG333,AH333,"x","-",$V$14)</f>
        <v>682x350x12x16</v>
      </c>
      <c r="AP333" s="7" t="str">
        <f t="shared" si="131"/>
        <v>712x350x22-6M24</v>
      </c>
      <c r="AQ333" s="7"/>
      <c r="AR333" s="7"/>
      <c r="AS333" s="7"/>
      <c r="AT333" s="29" t="s">
        <v>314</v>
      </c>
      <c r="AU333" s="60">
        <v>122.50576141546901</v>
      </c>
      <c r="AV333" s="60">
        <v>96.33790254595425</v>
      </c>
      <c r="AW333" s="25">
        <v>3.3561065040390123E-2</v>
      </c>
      <c r="AX333" s="25">
        <v>0</v>
      </c>
      <c r="AY333" s="25">
        <v>0</v>
      </c>
      <c r="AZ333" s="25">
        <v>0</v>
      </c>
      <c r="BA333" s="56">
        <f t="shared" si="132"/>
        <v>20.417626902578167</v>
      </c>
      <c r="BB333" s="56">
        <f t="shared" si="133"/>
        <v>89.327117698779475</v>
      </c>
      <c r="BC333" s="4">
        <f>HLOOKUP(AN333,Data!$BW$28:$CF$31,4,FALSE)</f>
        <v>353</v>
      </c>
      <c r="BD333" s="44">
        <f t="shared" si="134"/>
        <v>0.25305132492572091</v>
      </c>
      <c r="BE333" s="4" t="str">
        <f t="shared" si="135"/>
        <v>OK</v>
      </c>
      <c r="BF333" s="5">
        <f t="shared" si="136"/>
        <v>3613.4</v>
      </c>
      <c r="BG333" s="44">
        <f t="shared" si="137"/>
        <v>0</v>
      </c>
      <c r="BH333" s="4" t="str">
        <f t="shared" si="138"/>
        <v>OK</v>
      </c>
      <c r="BI333" s="53" t="str">
        <f t="shared" si="139"/>
        <v>Y</v>
      </c>
      <c r="BJ333" s="53">
        <f t="shared" si="140"/>
        <v>215</v>
      </c>
      <c r="BK333" s="38">
        <f t="shared" si="141"/>
        <v>169</v>
      </c>
      <c r="BL333" s="54">
        <f>noisuy1chieu(BK333/BJ333,Data!$BW$39:$CG$39,Data!$BW$40:$CG$40)</f>
        <v>9.5744185149669647E-2</v>
      </c>
      <c r="BM333" s="55">
        <f t="shared" si="142"/>
        <v>0</v>
      </c>
      <c r="BN333" s="56">
        <f t="shared" si="143"/>
        <v>0</v>
      </c>
      <c r="BO333" s="44">
        <f t="shared" si="144"/>
        <v>0</v>
      </c>
      <c r="BP333" s="4" t="str">
        <f t="shared" si="145"/>
        <v>OK</v>
      </c>
      <c r="BQ333" s="56">
        <f t="shared" si="146"/>
        <v>304.99199999999996</v>
      </c>
      <c r="BR333" s="56">
        <f t="shared" si="147"/>
        <v>122.50576141546901</v>
      </c>
      <c r="BS333" s="23">
        <f t="shared" si="148"/>
        <v>0.40166876972336657</v>
      </c>
      <c r="BT333" s="4" t="str">
        <f t="shared" si="149"/>
        <v>OK</v>
      </c>
      <c r="BU333" s="56">
        <f t="shared" si="150"/>
        <v>61.252880707734505</v>
      </c>
      <c r="BV333" s="54">
        <f t="shared" si="151"/>
        <v>0.12313423856912584</v>
      </c>
      <c r="BW333" s="4" t="str">
        <f t="shared" si="152"/>
        <v>OK</v>
      </c>
      <c r="BX333" s="54">
        <f t="shared" si="153"/>
        <v>9.9555543559605025E-2</v>
      </c>
      <c r="BY333" s="4" t="str">
        <f t="shared" si="154"/>
        <v>OK</v>
      </c>
      <c r="DJ333" s="7"/>
      <c r="DK333" s="7"/>
      <c r="DL333" s="7"/>
      <c r="DM333" s="7"/>
      <c r="DN333" s="7"/>
      <c r="DO333" s="83"/>
      <c r="DP333" s="7"/>
      <c r="DQ333" s="7"/>
      <c r="DR333" s="7"/>
      <c r="DS333" s="7"/>
      <c r="EA333" s="56"/>
      <c r="EB333" s="56"/>
      <c r="EC333" s="4"/>
      <c r="ED333" s="44"/>
      <c r="EE333" s="4"/>
      <c r="EF333" s="5"/>
      <c r="EG333" s="44"/>
      <c r="EH333" s="4"/>
      <c r="EI333" s="53"/>
      <c r="EJ333" s="53"/>
      <c r="EL333" s="54"/>
      <c r="EM333" s="55"/>
      <c r="EN333" s="56"/>
      <c r="EO333" s="44"/>
      <c r="EP333" s="4"/>
      <c r="EQ333" s="56"/>
      <c r="ER333" s="56"/>
      <c r="ET333" s="4"/>
      <c r="EU333" s="56"/>
      <c r="EW333" s="4"/>
      <c r="EY333" s="4"/>
    </row>
    <row r="334" spans="27:155">
      <c r="AA334" s="29" t="s">
        <v>197</v>
      </c>
      <c r="AB334" s="29" t="s">
        <v>329</v>
      </c>
      <c r="AC334" s="29" t="s">
        <v>320</v>
      </c>
      <c r="AD334" s="30">
        <v>0</v>
      </c>
      <c r="AE334" s="24">
        <v>682</v>
      </c>
      <c r="AF334" s="24">
        <v>350</v>
      </c>
      <c r="AG334" s="24">
        <v>12</v>
      </c>
      <c r="AH334" s="24">
        <v>16</v>
      </c>
      <c r="AI334" s="24">
        <v>650</v>
      </c>
      <c r="AJ334" s="7">
        <f t="shared" si="126"/>
        <v>712</v>
      </c>
      <c r="AK334" s="7">
        <f t="shared" si="127"/>
        <v>350</v>
      </c>
      <c r="AL334" s="7">
        <f t="shared" si="128"/>
        <v>22</v>
      </c>
      <c r="AM334" s="7">
        <f t="shared" si="129"/>
        <v>6</v>
      </c>
      <c r="AN334" s="7">
        <f t="shared" si="130"/>
        <v>24</v>
      </c>
      <c r="AO334" s="83" t="str" cm="1">
        <f t="array" ref="AO334">_xll.Dce_Name_SectI(AE334,AE334,AF334,AG334,AH334,"x","-",$V$14)</f>
        <v>682x350x12x16</v>
      </c>
      <c r="AP334" s="7" t="str">
        <f t="shared" si="131"/>
        <v>712x350x22-6M24</v>
      </c>
      <c r="AQ334" s="7"/>
      <c r="AR334" s="7"/>
      <c r="AS334" s="7"/>
      <c r="AT334" s="29" t="s">
        <v>315</v>
      </c>
      <c r="AU334" s="60">
        <v>37.855729138471347</v>
      </c>
      <c r="AV334" s="60">
        <v>99.91229539960392</v>
      </c>
      <c r="AW334" s="25">
        <v>1.683431084308349E-2</v>
      </c>
      <c r="AX334" s="25">
        <v>0</v>
      </c>
      <c r="AY334" s="25">
        <v>0</v>
      </c>
      <c r="AZ334" s="25">
        <v>0</v>
      </c>
      <c r="BA334" s="56">
        <f t="shared" si="132"/>
        <v>6.3092881897452244</v>
      </c>
      <c r="BB334" s="56">
        <f t="shared" si="133"/>
        <v>27.603135830135354</v>
      </c>
      <c r="BC334" s="4">
        <f>HLOOKUP(AN334,Data!$BW$28:$CF$31,4,FALSE)</f>
        <v>353</v>
      </c>
      <c r="BD334" s="44">
        <f t="shared" si="134"/>
        <v>7.8195852210015168E-2</v>
      </c>
      <c r="BE334" s="4" t="str">
        <f t="shared" si="135"/>
        <v>OK</v>
      </c>
      <c r="BF334" s="5">
        <f t="shared" si="136"/>
        <v>3613.4</v>
      </c>
      <c r="BG334" s="44">
        <f t="shared" si="137"/>
        <v>0</v>
      </c>
      <c r="BH334" s="4" t="str">
        <f t="shared" si="138"/>
        <v>OK</v>
      </c>
      <c r="BI334" s="53" t="str">
        <f t="shared" si="139"/>
        <v>Y</v>
      </c>
      <c r="BJ334" s="53">
        <f t="shared" si="140"/>
        <v>215</v>
      </c>
      <c r="BK334" s="38">
        <f t="shared" si="141"/>
        <v>169</v>
      </c>
      <c r="BL334" s="54">
        <f>noisuy1chieu(BK334/BJ334,Data!$BW$39:$CG$39,Data!$BW$40:$CG$40)</f>
        <v>9.5744185149669647E-2</v>
      </c>
      <c r="BM334" s="55">
        <f t="shared" si="142"/>
        <v>0</v>
      </c>
      <c r="BN334" s="56">
        <f t="shared" si="143"/>
        <v>0</v>
      </c>
      <c r="BO334" s="44">
        <f t="shared" si="144"/>
        <v>0</v>
      </c>
      <c r="BP334" s="4" t="str">
        <f t="shared" si="145"/>
        <v>OK</v>
      </c>
      <c r="BQ334" s="56">
        <f t="shared" si="146"/>
        <v>304.99199999999996</v>
      </c>
      <c r="BR334" s="56">
        <f t="shared" si="147"/>
        <v>99.912296817817861</v>
      </c>
      <c r="BS334" s="23">
        <f t="shared" si="148"/>
        <v>0.32758989356382423</v>
      </c>
      <c r="BT334" s="4" t="str">
        <f t="shared" si="149"/>
        <v>OK</v>
      </c>
      <c r="BU334" s="56">
        <f t="shared" si="150"/>
        <v>18.927864569235673</v>
      </c>
      <c r="BV334" s="54">
        <f t="shared" si="151"/>
        <v>3.8049936011875965E-2</v>
      </c>
      <c r="BW334" s="4" t="str">
        <f t="shared" si="152"/>
        <v>OK</v>
      </c>
      <c r="BX334" s="54">
        <f t="shared" si="153"/>
        <v>0.10324931466788388</v>
      </c>
      <c r="BY334" s="4" t="str">
        <f t="shared" si="154"/>
        <v>OK</v>
      </c>
      <c r="DJ334" s="7"/>
      <c r="DK334" s="7"/>
      <c r="DL334" s="7"/>
      <c r="DM334" s="7"/>
      <c r="DN334" s="7"/>
      <c r="DO334" s="83"/>
      <c r="DP334" s="7"/>
      <c r="DQ334" s="7"/>
      <c r="DR334" s="7"/>
      <c r="DS334" s="7"/>
      <c r="EA334" s="56"/>
      <c r="EB334" s="56"/>
      <c r="EC334" s="4"/>
      <c r="ED334" s="44"/>
      <c r="EE334" s="4"/>
      <c r="EF334" s="5"/>
      <c r="EG334" s="44"/>
      <c r="EH334" s="4"/>
      <c r="EI334" s="53"/>
      <c r="EJ334" s="53"/>
      <c r="EL334" s="54"/>
      <c r="EM334" s="55"/>
      <c r="EN334" s="56"/>
      <c r="EO334" s="44"/>
      <c r="EP334" s="4"/>
      <c r="EQ334" s="56"/>
      <c r="ER334" s="56"/>
      <c r="ET334" s="4"/>
      <c r="EU334" s="56"/>
      <c r="EW334" s="4"/>
      <c r="EY334" s="4"/>
    </row>
    <row r="335" spans="27:155">
      <c r="AA335" s="29" t="s">
        <v>197</v>
      </c>
      <c r="AB335" s="29" t="s">
        <v>330</v>
      </c>
      <c r="AC335" s="29" t="s">
        <v>320</v>
      </c>
      <c r="AD335" s="30">
        <v>0</v>
      </c>
      <c r="AE335" s="24">
        <v>682</v>
      </c>
      <c r="AF335" s="24">
        <v>350</v>
      </c>
      <c r="AG335" s="24">
        <v>12</v>
      </c>
      <c r="AH335" s="24">
        <v>16</v>
      </c>
      <c r="AI335" s="24">
        <v>650</v>
      </c>
      <c r="AJ335" s="7">
        <f t="shared" si="126"/>
        <v>712</v>
      </c>
      <c r="AK335" s="7">
        <f t="shared" si="127"/>
        <v>350</v>
      </c>
      <c r="AL335" s="7">
        <f t="shared" si="128"/>
        <v>22</v>
      </c>
      <c r="AM335" s="7">
        <f t="shared" si="129"/>
        <v>6</v>
      </c>
      <c r="AN335" s="7">
        <f t="shared" si="130"/>
        <v>24</v>
      </c>
      <c r="AO335" s="83" t="str" cm="1">
        <f t="array" ref="AO335">_xll.Dce_Name_SectI(AE335,AE335,AF335,AG335,AH335,"x","-",$V$14)</f>
        <v>682x350x12x16</v>
      </c>
      <c r="AP335" s="7" t="str">
        <f t="shared" si="131"/>
        <v>712x350x22-6M24</v>
      </c>
      <c r="AQ335" s="7"/>
      <c r="AR335" s="7"/>
      <c r="AS335" s="7"/>
      <c r="AT335" s="29" t="s">
        <v>290</v>
      </c>
      <c r="AU335" s="60">
        <v>-151.11128665335889</v>
      </c>
      <c r="AV335" s="60">
        <v>34.400814086168069</v>
      </c>
      <c r="AW335" s="25">
        <v>1.5216884625954201E-3</v>
      </c>
      <c r="AX335" s="25">
        <v>0</v>
      </c>
      <c r="AY335" s="25">
        <v>0</v>
      </c>
      <c r="AZ335" s="25">
        <v>0</v>
      </c>
      <c r="BA335" s="56">
        <f t="shared" si="132"/>
        <v>0</v>
      </c>
      <c r="BB335" s="56">
        <f t="shared" si="133"/>
        <v>0</v>
      </c>
      <c r="BC335" s="4">
        <f>HLOOKUP(AN335,Data!$BW$28:$CF$31,4,FALSE)</f>
        <v>353</v>
      </c>
      <c r="BD335" s="44">
        <f t="shared" si="134"/>
        <v>0</v>
      </c>
      <c r="BE335" s="4" t="str">
        <f t="shared" si="135"/>
        <v>OK</v>
      </c>
      <c r="BF335" s="5">
        <f t="shared" si="136"/>
        <v>3613.4</v>
      </c>
      <c r="BG335" s="44">
        <f t="shared" si="137"/>
        <v>4.1819695204892593E-2</v>
      </c>
      <c r="BH335" s="4" t="str">
        <f t="shared" si="138"/>
        <v>OK</v>
      </c>
      <c r="BI335" s="53" t="str">
        <f t="shared" si="139"/>
        <v>Y</v>
      </c>
      <c r="BJ335" s="53">
        <f t="shared" si="140"/>
        <v>215</v>
      </c>
      <c r="BK335" s="38">
        <f t="shared" si="141"/>
        <v>169</v>
      </c>
      <c r="BL335" s="54">
        <f>noisuy1chieu(BK335/BJ335,Data!$BW$39:$CG$39,Data!$BW$40:$CG$40)</f>
        <v>9.5744185149669647E-2</v>
      </c>
      <c r="BM335" s="55">
        <f t="shared" si="142"/>
        <v>2.6837261172701497E-3</v>
      </c>
      <c r="BN335" s="56">
        <f t="shared" si="143"/>
        <v>6.5409509668459949</v>
      </c>
      <c r="BO335" s="44">
        <f t="shared" si="144"/>
        <v>0.29731595303845432</v>
      </c>
      <c r="BP335" s="4" t="str">
        <f t="shared" si="145"/>
        <v>OK</v>
      </c>
      <c r="BQ335" s="56">
        <f t="shared" si="146"/>
        <v>304.99199999999996</v>
      </c>
      <c r="BR335" s="56">
        <f t="shared" si="147"/>
        <v>34.400814119823316</v>
      </c>
      <c r="BS335" s="23">
        <f t="shared" si="148"/>
        <v>0.11279251298336783</v>
      </c>
      <c r="BT335" s="4" t="str">
        <f t="shared" si="149"/>
        <v>OK</v>
      </c>
      <c r="BU335" s="56">
        <f t="shared" si="150"/>
        <v>75.555643326679444</v>
      </c>
      <c r="BV335" s="54">
        <f t="shared" si="151"/>
        <v>0.15188651542810397</v>
      </c>
      <c r="BW335" s="4" t="str">
        <f t="shared" si="152"/>
        <v>OK</v>
      </c>
      <c r="BX335" s="54">
        <f t="shared" si="153"/>
        <v>3.5549783109936464E-2</v>
      </c>
      <c r="BY335" s="4" t="str">
        <f t="shared" si="154"/>
        <v>OK</v>
      </c>
      <c r="DJ335" s="7"/>
      <c r="DK335" s="7"/>
      <c r="DL335" s="7"/>
      <c r="DM335" s="7"/>
      <c r="DN335" s="7"/>
      <c r="DO335" s="83"/>
      <c r="DP335" s="7"/>
      <c r="DQ335" s="7"/>
      <c r="DR335" s="7"/>
      <c r="DS335" s="7"/>
      <c r="EA335" s="56"/>
      <c r="EB335" s="56"/>
      <c r="EC335" s="4"/>
      <c r="ED335" s="44"/>
      <c r="EE335" s="4"/>
      <c r="EF335" s="5"/>
      <c r="EG335" s="44"/>
      <c r="EH335" s="4"/>
      <c r="EI335" s="53"/>
      <c r="EJ335" s="53"/>
      <c r="EL335" s="54"/>
      <c r="EM335" s="55"/>
      <c r="EN335" s="56"/>
      <c r="EO335" s="44"/>
      <c r="EP335" s="4"/>
      <c r="EQ335" s="56"/>
      <c r="ER335" s="56"/>
      <c r="ET335" s="4"/>
      <c r="EU335" s="56"/>
      <c r="EW335" s="4"/>
      <c r="EY335" s="4"/>
    </row>
    <row r="336" spans="27:155">
      <c r="AA336" s="29" t="s">
        <v>197</v>
      </c>
      <c r="AB336" s="29" t="s">
        <v>330</v>
      </c>
      <c r="AC336" s="29" t="s">
        <v>320</v>
      </c>
      <c r="AD336" s="30">
        <v>0</v>
      </c>
      <c r="AE336" s="24">
        <v>682</v>
      </c>
      <c r="AF336" s="24">
        <v>350</v>
      </c>
      <c r="AG336" s="24">
        <v>12</v>
      </c>
      <c r="AH336" s="24">
        <v>16</v>
      </c>
      <c r="AI336" s="24">
        <v>650</v>
      </c>
      <c r="AJ336" s="7">
        <f t="shared" si="126"/>
        <v>712</v>
      </c>
      <c r="AK336" s="7">
        <f t="shared" si="127"/>
        <v>350</v>
      </c>
      <c r="AL336" s="7">
        <f t="shared" si="128"/>
        <v>22</v>
      </c>
      <c r="AM336" s="7">
        <f t="shared" si="129"/>
        <v>6</v>
      </c>
      <c r="AN336" s="7">
        <f t="shared" si="130"/>
        <v>24</v>
      </c>
      <c r="AO336" s="83" t="str" cm="1">
        <f t="array" ref="AO336">_xll.Dce_Name_SectI(AE336,AE336,AF336,AG336,AH336,"x","-",$V$14)</f>
        <v>682x350x12x16</v>
      </c>
      <c r="AP336" s="7" t="str">
        <f t="shared" si="131"/>
        <v>712x350x22-6M24</v>
      </c>
      <c r="AQ336" s="7"/>
      <c r="AR336" s="7"/>
      <c r="AS336" s="7"/>
      <c r="AT336" s="29" t="s">
        <v>291</v>
      </c>
      <c r="AU336" s="60">
        <v>-221.32464496961211</v>
      </c>
      <c r="AV336" s="60">
        <v>63.984787762789352</v>
      </c>
      <c r="AW336" s="25">
        <v>1.6438372004130926E-3</v>
      </c>
      <c r="AX336" s="25">
        <v>0</v>
      </c>
      <c r="AY336" s="25">
        <v>0</v>
      </c>
      <c r="AZ336" s="25">
        <v>0</v>
      </c>
      <c r="BA336" s="56">
        <f t="shared" si="132"/>
        <v>0</v>
      </c>
      <c r="BB336" s="56">
        <f t="shared" si="133"/>
        <v>0</v>
      </c>
      <c r="BC336" s="4">
        <f>HLOOKUP(AN336,Data!$BW$28:$CF$31,4,FALSE)</f>
        <v>353</v>
      </c>
      <c r="BD336" s="44">
        <f t="shared" si="134"/>
        <v>0</v>
      </c>
      <c r="BE336" s="4" t="str">
        <f t="shared" si="135"/>
        <v>OK</v>
      </c>
      <c r="BF336" s="5">
        <f t="shared" si="136"/>
        <v>3613.4</v>
      </c>
      <c r="BG336" s="44">
        <f t="shared" si="137"/>
        <v>6.1251077923731696E-2</v>
      </c>
      <c r="BH336" s="4" t="str">
        <f t="shared" si="138"/>
        <v>OK</v>
      </c>
      <c r="BI336" s="53" t="str">
        <f t="shared" si="139"/>
        <v>Y</v>
      </c>
      <c r="BJ336" s="53">
        <f t="shared" si="140"/>
        <v>215</v>
      </c>
      <c r="BK336" s="38">
        <f t="shared" si="141"/>
        <v>169</v>
      </c>
      <c r="BL336" s="54">
        <f>noisuy1chieu(BK336/BJ336,Data!$BW$39:$CG$39,Data!$BW$40:$CG$40)</f>
        <v>9.5744185149669647E-2</v>
      </c>
      <c r="BM336" s="55">
        <f t="shared" si="142"/>
        <v>3.9307105594503832E-3</v>
      </c>
      <c r="BN336" s="56">
        <f t="shared" si="143"/>
        <v>7.9160281500508471</v>
      </c>
      <c r="BO336" s="44">
        <f t="shared" si="144"/>
        <v>0.35981946136594761</v>
      </c>
      <c r="BP336" s="4" t="str">
        <f t="shared" si="145"/>
        <v>OK</v>
      </c>
      <c r="BQ336" s="56">
        <f t="shared" si="146"/>
        <v>304.99199999999996</v>
      </c>
      <c r="BR336" s="56">
        <f t="shared" si="147"/>
        <v>63.984787783905318</v>
      </c>
      <c r="BS336" s="23">
        <f t="shared" si="148"/>
        <v>0.20979169218833715</v>
      </c>
      <c r="BT336" s="4" t="str">
        <f t="shared" si="149"/>
        <v>OK</v>
      </c>
      <c r="BU336" s="56">
        <f t="shared" si="150"/>
        <v>110.66232248480605</v>
      </c>
      <c r="BV336" s="54">
        <f t="shared" si="151"/>
        <v>0.22246008122418034</v>
      </c>
      <c r="BW336" s="4" t="str">
        <f t="shared" si="152"/>
        <v>OK</v>
      </c>
      <c r="BX336" s="54">
        <f t="shared" si="153"/>
        <v>6.6121845841502699E-2</v>
      </c>
      <c r="BY336" s="4" t="str">
        <f t="shared" si="154"/>
        <v>OK</v>
      </c>
      <c r="DJ336" s="7"/>
      <c r="DK336" s="7"/>
      <c r="DL336" s="7"/>
      <c r="DM336" s="7"/>
      <c r="DN336" s="7"/>
      <c r="DO336" s="83"/>
      <c r="DP336" s="7"/>
      <c r="DQ336" s="7"/>
      <c r="DR336" s="7"/>
      <c r="DS336" s="7"/>
      <c r="EA336" s="56"/>
      <c r="EB336" s="56"/>
      <c r="EC336" s="4"/>
      <c r="ED336" s="44"/>
      <c r="EE336" s="4"/>
      <c r="EF336" s="5"/>
      <c r="EG336" s="44"/>
      <c r="EH336" s="4"/>
      <c r="EI336" s="53"/>
      <c r="EJ336" s="53"/>
      <c r="EL336" s="54"/>
      <c r="EM336" s="55"/>
      <c r="EN336" s="56"/>
      <c r="EO336" s="44"/>
      <c r="EP336" s="4"/>
      <c r="EQ336" s="56"/>
      <c r="ER336" s="56"/>
      <c r="ET336" s="4"/>
      <c r="EU336" s="56"/>
      <c r="EW336" s="4"/>
      <c r="EY336" s="4"/>
    </row>
    <row r="337" spans="27:155">
      <c r="AA337" s="29" t="s">
        <v>197</v>
      </c>
      <c r="AB337" s="29" t="s">
        <v>330</v>
      </c>
      <c r="AC337" s="29" t="s">
        <v>320</v>
      </c>
      <c r="AD337" s="30">
        <v>0</v>
      </c>
      <c r="AE337" s="24">
        <v>682</v>
      </c>
      <c r="AF337" s="24">
        <v>350</v>
      </c>
      <c r="AG337" s="24">
        <v>12</v>
      </c>
      <c r="AH337" s="24">
        <v>16</v>
      </c>
      <c r="AI337" s="24">
        <v>650</v>
      </c>
      <c r="AJ337" s="7">
        <f t="shared" si="126"/>
        <v>712</v>
      </c>
      <c r="AK337" s="7">
        <f t="shared" si="127"/>
        <v>350</v>
      </c>
      <c r="AL337" s="7">
        <f t="shared" si="128"/>
        <v>22</v>
      </c>
      <c r="AM337" s="7">
        <f t="shared" si="129"/>
        <v>6</v>
      </c>
      <c r="AN337" s="7">
        <f t="shared" si="130"/>
        <v>24</v>
      </c>
      <c r="AO337" s="83" t="str" cm="1">
        <f t="array" ref="AO337">_xll.Dce_Name_SectI(AE337,AE337,AF337,AG337,AH337,"x","-",$V$14)</f>
        <v>682x350x12x16</v>
      </c>
      <c r="AP337" s="7" t="str">
        <f t="shared" si="131"/>
        <v>712x350x22-6M24</v>
      </c>
      <c r="AQ337" s="7"/>
      <c r="AR337" s="7"/>
      <c r="AS337" s="7"/>
      <c r="AT337" s="29" t="s">
        <v>292</v>
      </c>
      <c r="AU337" s="60">
        <v>-201.81697140711185</v>
      </c>
      <c r="AV337" s="60">
        <v>66.662435286396089</v>
      </c>
      <c r="AW337" s="25">
        <v>5.6702403453191441E-2</v>
      </c>
      <c r="AX337" s="25">
        <v>0</v>
      </c>
      <c r="AY337" s="25">
        <v>0</v>
      </c>
      <c r="AZ337" s="25">
        <v>0</v>
      </c>
      <c r="BA337" s="56">
        <f t="shared" si="132"/>
        <v>0</v>
      </c>
      <c r="BB337" s="56">
        <f t="shared" si="133"/>
        <v>0</v>
      </c>
      <c r="BC337" s="4">
        <f>HLOOKUP(AN337,Data!$BW$28:$CF$31,4,FALSE)</f>
        <v>353</v>
      </c>
      <c r="BD337" s="44">
        <f t="shared" si="134"/>
        <v>0</v>
      </c>
      <c r="BE337" s="4" t="str">
        <f t="shared" si="135"/>
        <v>OK</v>
      </c>
      <c r="BF337" s="5">
        <f t="shared" si="136"/>
        <v>3613.4</v>
      </c>
      <c r="BG337" s="44">
        <f t="shared" si="137"/>
        <v>5.5852374884350429E-2</v>
      </c>
      <c r="BH337" s="4" t="str">
        <f t="shared" si="138"/>
        <v>OK</v>
      </c>
      <c r="BI337" s="53" t="str">
        <f t="shared" si="139"/>
        <v>Y</v>
      </c>
      <c r="BJ337" s="53">
        <f t="shared" si="140"/>
        <v>215</v>
      </c>
      <c r="BK337" s="38">
        <f t="shared" si="141"/>
        <v>169</v>
      </c>
      <c r="BL337" s="54">
        <f>noisuy1chieu(BK337/BJ337,Data!$BW$39:$CG$39,Data!$BW$40:$CG$40)</f>
        <v>9.5744185149669647E-2</v>
      </c>
      <c r="BM337" s="55">
        <f t="shared" si="142"/>
        <v>3.5842556110059435E-3</v>
      </c>
      <c r="BN337" s="56">
        <f t="shared" si="143"/>
        <v>7.559120771764646</v>
      </c>
      <c r="BO337" s="44">
        <f t="shared" si="144"/>
        <v>0.34359639871657482</v>
      </c>
      <c r="BP337" s="4" t="str">
        <f t="shared" si="145"/>
        <v>OK</v>
      </c>
      <c r="BQ337" s="56">
        <f t="shared" si="146"/>
        <v>304.99199999999996</v>
      </c>
      <c r="BR337" s="56">
        <f t="shared" si="147"/>
        <v>66.662459401641527</v>
      </c>
      <c r="BS337" s="23">
        <f t="shared" si="148"/>
        <v>0.21857117367551127</v>
      </c>
      <c r="BT337" s="4" t="str">
        <f t="shared" si="149"/>
        <v>OK</v>
      </c>
      <c r="BU337" s="56">
        <f t="shared" si="150"/>
        <v>100.90848570355593</v>
      </c>
      <c r="BV337" s="54">
        <f t="shared" si="151"/>
        <v>0.20285232969788991</v>
      </c>
      <c r="BW337" s="4" t="str">
        <f t="shared" si="152"/>
        <v>OK</v>
      </c>
      <c r="BX337" s="54">
        <f t="shared" si="153"/>
        <v>6.8888950274513819E-2</v>
      </c>
      <c r="BY337" s="4" t="str">
        <f t="shared" si="154"/>
        <v>OK</v>
      </c>
      <c r="DJ337" s="7"/>
      <c r="DK337" s="7"/>
      <c r="DL337" s="7"/>
      <c r="DM337" s="7"/>
      <c r="DN337" s="7"/>
      <c r="DO337" s="83"/>
      <c r="DP337" s="7"/>
      <c r="DQ337" s="7"/>
      <c r="DR337" s="7"/>
      <c r="DS337" s="7"/>
      <c r="EA337" s="56"/>
      <c r="EB337" s="56"/>
      <c r="EC337" s="4"/>
      <c r="ED337" s="44"/>
      <c r="EE337" s="4"/>
      <c r="EF337" s="5"/>
      <c r="EG337" s="44"/>
      <c r="EH337" s="4"/>
      <c r="EI337" s="53"/>
      <c r="EJ337" s="53"/>
      <c r="EL337" s="54"/>
      <c r="EM337" s="55"/>
      <c r="EN337" s="56"/>
      <c r="EO337" s="44"/>
      <c r="EP337" s="4"/>
      <c r="EQ337" s="56"/>
      <c r="ER337" s="56"/>
      <c r="ET337" s="4"/>
      <c r="EU337" s="56"/>
      <c r="EW337" s="4"/>
      <c r="EY337" s="4"/>
    </row>
    <row r="338" spans="27:155">
      <c r="AA338" s="29" t="s">
        <v>197</v>
      </c>
      <c r="AB338" s="29" t="s">
        <v>330</v>
      </c>
      <c r="AC338" s="29" t="s">
        <v>320</v>
      </c>
      <c r="AD338" s="30">
        <v>0</v>
      </c>
      <c r="AE338" s="24">
        <v>682</v>
      </c>
      <c r="AF338" s="24">
        <v>350</v>
      </c>
      <c r="AG338" s="24">
        <v>12</v>
      </c>
      <c r="AH338" s="24">
        <v>16</v>
      </c>
      <c r="AI338" s="24">
        <v>650</v>
      </c>
      <c r="AJ338" s="7">
        <f t="shared" si="126"/>
        <v>712</v>
      </c>
      <c r="AK338" s="7">
        <f t="shared" si="127"/>
        <v>350</v>
      </c>
      <c r="AL338" s="7">
        <f t="shared" si="128"/>
        <v>22</v>
      </c>
      <c r="AM338" s="7">
        <f t="shared" si="129"/>
        <v>6</v>
      </c>
      <c r="AN338" s="7">
        <f t="shared" si="130"/>
        <v>24</v>
      </c>
      <c r="AO338" s="83" t="str" cm="1">
        <f t="array" ref="AO338">_xll.Dce_Name_SectI(AE338,AE338,AF338,AG338,AH338,"x","-",$V$14)</f>
        <v>682x350x12x16</v>
      </c>
      <c r="AP338" s="7" t="str">
        <f t="shared" si="131"/>
        <v>712x350x22-6M24</v>
      </c>
      <c r="AQ338" s="7"/>
      <c r="AR338" s="7"/>
      <c r="AS338" s="7"/>
      <c r="AT338" s="29" t="s">
        <v>293</v>
      </c>
      <c r="AU338" s="60">
        <v>-243.72189972020806</v>
      </c>
      <c r="AV338" s="60">
        <v>64.986083976998103</v>
      </c>
      <c r="AW338" s="25">
        <v>6.7159724374424995E-2</v>
      </c>
      <c r="AX338" s="25">
        <v>0</v>
      </c>
      <c r="AY338" s="25">
        <v>0</v>
      </c>
      <c r="AZ338" s="25">
        <v>0</v>
      </c>
      <c r="BA338" s="56">
        <f t="shared" si="132"/>
        <v>0</v>
      </c>
      <c r="BB338" s="56">
        <f t="shared" si="133"/>
        <v>0</v>
      </c>
      <c r="BC338" s="4">
        <f>HLOOKUP(AN338,Data!$BW$28:$CF$31,4,FALSE)</f>
        <v>353</v>
      </c>
      <c r="BD338" s="44">
        <f t="shared" si="134"/>
        <v>0</v>
      </c>
      <c r="BE338" s="4" t="str">
        <f t="shared" si="135"/>
        <v>OK</v>
      </c>
      <c r="BF338" s="5">
        <f t="shared" si="136"/>
        <v>3613.4</v>
      </c>
      <c r="BG338" s="44">
        <f t="shared" si="137"/>
        <v>6.7449465799581568E-2</v>
      </c>
      <c r="BH338" s="4" t="str">
        <f t="shared" si="138"/>
        <v>OK</v>
      </c>
      <c r="BI338" s="53" t="str">
        <f t="shared" si="139"/>
        <v>Y</v>
      </c>
      <c r="BJ338" s="53">
        <f t="shared" si="140"/>
        <v>215</v>
      </c>
      <c r="BK338" s="38">
        <f t="shared" si="141"/>
        <v>169</v>
      </c>
      <c r="BL338" s="54">
        <f>noisuy1chieu(BK338/BJ338,Data!$BW$39:$CG$39,Data!$BW$40:$CG$40)</f>
        <v>9.5744185149669647E-2</v>
      </c>
      <c r="BM338" s="55">
        <f t="shared" si="142"/>
        <v>4.3284842721923837E-3</v>
      </c>
      <c r="BN338" s="56">
        <f t="shared" si="143"/>
        <v>8.3069140919238613</v>
      </c>
      <c r="BO338" s="44">
        <f t="shared" si="144"/>
        <v>0.37758700417835733</v>
      </c>
      <c r="BP338" s="4" t="str">
        <f t="shared" si="145"/>
        <v>OK</v>
      </c>
      <c r="BQ338" s="56">
        <f t="shared" si="146"/>
        <v>304.99199999999996</v>
      </c>
      <c r="BR338" s="56">
        <f t="shared" si="147"/>
        <v>64.986118680022955</v>
      </c>
      <c r="BS338" s="23">
        <f t="shared" si="148"/>
        <v>0.21307483042185685</v>
      </c>
      <c r="BT338" s="4" t="str">
        <f t="shared" si="149"/>
        <v>OK</v>
      </c>
      <c r="BU338" s="56">
        <f t="shared" si="150"/>
        <v>121.86094986010403</v>
      </c>
      <c r="BV338" s="54">
        <f t="shared" si="151"/>
        <v>0.24497223802307788</v>
      </c>
      <c r="BW338" s="4" t="str">
        <f t="shared" si="152"/>
        <v>OK</v>
      </c>
      <c r="BX338" s="54">
        <f t="shared" si="153"/>
        <v>6.7156620659745953E-2</v>
      </c>
      <c r="BY338" s="4" t="str">
        <f t="shared" si="154"/>
        <v>OK</v>
      </c>
      <c r="DJ338" s="7"/>
      <c r="DK338" s="7"/>
      <c r="DL338" s="7"/>
      <c r="DM338" s="7"/>
      <c r="DN338" s="7"/>
      <c r="DO338" s="83"/>
      <c r="DP338" s="7"/>
      <c r="DQ338" s="7"/>
      <c r="DR338" s="7"/>
      <c r="DS338" s="7"/>
      <c r="EA338" s="56"/>
      <c r="EB338" s="56"/>
      <c r="EC338" s="4"/>
      <c r="ED338" s="44"/>
      <c r="EE338" s="4"/>
      <c r="EF338" s="5"/>
      <c r="EG338" s="44"/>
      <c r="EH338" s="4"/>
      <c r="EI338" s="53"/>
      <c r="EJ338" s="53"/>
      <c r="EL338" s="54"/>
      <c r="EM338" s="55"/>
      <c r="EN338" s="56"/>
      <c r="EO338" s="44"/>
      <c r="EP338" s="4"/>
      <c r="EQ338" s="56"/>
      <c r="ER338" s="56"/>
      <c r="ET338" s="4"/>
      <c r="EU338" s="56"/>
      <c r="EW338" s="4"/>
      <c r="EY338" s="4"/>
    </row>
    <row r="339" spans="27:155">
      <c r="AA339" s="29" t="s">
        <v>197</v>
      </c>
      <c r="AB339" s="29" t="s">
        <v>330</v>
      </c>
      <c r="AC339" s="29" t="s">
        <v>320</v>
      </c>
      <c r="AD339" s="30">
        <v>0</v>
      </c>
      <c r="AE339" s="24">
        <v>682</v>
      </c>
      <c r="AF339" s="24">
        <v>350</v>
      </c>
      <c r="AG339" s="24">
        <v>12</v>
      </c>
      <c r="AH339" s="24">
        <v>16</v>
      </c>
      <c r="AI339" s="24">
        <v>650</v>
      </c>
      <c r="AJ339" s="7">
        <f t="shared" si="126"/>
        <v>712</v>
      </c>
      <c r="AK339" s="7">
        <f t="shared" si="127"/>
        <v>350</v>
      </c>
      <c r="AL339" s="7">
        <f t="shared" si="128"/>
        <v>22</v>
      </c>
      <c r="AM339" s="7">
        <f t="shared" si="129"/>
        <v>6</v>
      </c>
      <c r="AN339" s="7">
        <f t="shared" si="130"/>
        <v>24</v>
      </c>
      <c r="AO339" s="83" t="str" cm="1">
        <f t="array" ref="AO339">_xll.Dce_Name_SectI(AE339,AE339,AF339,AG339,AH339,"x","-",$V$14)</f>
        <v>682x350x12x16</v>
      </c>
      <c r="AP339" s="7" t="str">
        <f t="shared" si="131"/>
        <v>712x350x22-6M24</v>
      </c>
      <c r="AQ339" s="7"/>
      <c r="AR339" s="7"/>
      <c r="AS339" s="7"/>
      <c r="AT339" s="29" t="s">
        <v>294</v>
      </c>
      <c r="AU339" s="60">
        <v>-102.35028171820724</v>
      </c>
      <c r="AV339" s="60">
        <v>60.370268709181971</v>
      </c>
      <c r="AW339" s="25">
        <v>1.4471066728336007E-2</v>
      </c>
      <c r="AX339" s="25">
        <v>0</v>
      </c>
      <c r="AY339" s="25">
        <v>0</v>
      </c>
      <c r="AZ339" s="25">
        <v>0</v>
      </c>
      <c r="BA339" s="56">
        <f t="shared" si="132"/>
        <v>0</v>
      </c>
      <c r="BB339" s="56">
        <f t="shared" si="133"/>
        <v>0</v>
      </c>
      <c r="BC339" s="4">
        <f>HLOOKUP(AN339,Data!$BW$28:$CF$31,4,FALSE)</f>
        <v>353</v>
      </c>
      <c r="BD339" s="44">
        <f t="shared" si="134"/>
        <v>0</v>
      </c>
      <c r="BE339" s="4" t="str">
        <f t="shared" si="135"/>
        <v>OK</v>
      </c>
      <c r="BF339" s="5">
        <f t="shared" si="136"/>
        <v>3613.4</v>
      </c>
      <c r="BG339" s="44">
        <f t="shared" si="137"/>
        <v>2.8325201117564411E-2</v>
      </c>
      <c r="BH339" s="4" t="str">
        <f t="shared" si="138"/>
        <v>OK</v>
      </c>
      <c r="BI339" s="53" t="str">
        <f t="shared" si="139"/>
        <v>Y</v>
      </c>
      <c r="BJ339" s="53">
        <f t="shared" si="140"/>
        <v>215</v>
      </c>
      <c r="BK339" s="38">
        <f t="shared" si="141"/>
        <v>169</v>
      </c>
      <c r="BL339" s="54">
        <f>noisuy1chieu(BK339/BJ339,Data!$BW$39:$CG$39,Data!$BW$40:$CG$40)</f>
        <v>9.5744185149669647E-2</v>
      </c>
      <c r="BM339" s="55">
        <f t="shared" si="142"/>
        <v>1.8177340041264532E-3</v>
      </c>
      <c r="BN339" s="56">
        <f t="shared" si="143"/>
        <v>5.3831559685491248</v>
      </c>
      <c r="BO339" s="44">
        <f t="shared" si="144"/>
        <v>0.24468890766132387</v>
      </c>
      <c r="BP339" s="4" t="str">
        <f t="shared" si="145"/>
        <v>OK</v>
      </c>
      <c r="BQ339" s="56">
        <f t="shared" si="146"/>
        <v>304.99199999999996</v>
      </c>
      <c r="BR339" s="56">
        <f t="shared" si="147"/>
        <v>60.370270443576842</v>
      </c>
      <c r="BS339" s="23">
        <f t="shared" si="148"/>
        <v>0.1979405048118536</v>
      </c>
      <c r="BT339" s="4" t="str">
        <f t="shared" si="149"/>
        <v>OK</v>
      </c>
      <c r="BU339" s="56">
        <f t="shared" si="150"/>
        <v>51.175140859103621</v>
      </c>
      <c r="BV339" s="54">
        <f t="shared" si="151"/>
        <v>0.10287535754310728</v>
      </c>
      <c r="BW339" s="4" t="str">
        <f t="shared" si="152"/>
        <v>OK</v>
      </c>
      <c r="BX339" s="54">
        <f t="shared" si="153"/>
        <v>6.238660553445028E-2</v>
      </c>
      <c r="BY339" s="4" t="str">
        <f t="shared" si="154"/>
        <v>OK</v>
      </c>
      <c r="DJ339" s="7"/>
      <c r="DK339" s="7"/>
      <c r="DL339" s="7"/>
      <c r="DM339" s="7"/>
      <c r="DN339" s="7"/>
      <c r="DO339" s="83"/>
      <c r="DP339" s="7"/>
      <c r="DQ339" s="7"/>
      <c r="DR339" s="7"/>
      <c r="DS339" s="7"/>
      <c r="EA339" s="56"/>
      <c r="EB339" s="56"/>
      <c r="EC339" s="4"/>
      <c r="ED339" s="44"/>
      <c r="EE339" s="4"/>
      <c r="EF339" s="5"/>
      <c r="EG339" s="44"/>
      <c r="EH339" s="4"/>
      <c r="EI339" s="53"/>
      <c r="EJ339" s="53"/>
      <c r="EL339" s="54"/>
      <c r="EM339" s="55"/>
      <c r="EN339" s="56"/>
      <c r="EO339" s="44"/>
      <c r="EP339" s="4"/>
      <c r="EQ339" s="56"/>
      <c r="ER339" s="56"/>
      <c r="ET339" s="4"/>
      <c r="EU339" s="56"/>
      <c r="EW339" s="4"/>
      <c r="EY339" s="4"/>
    </row>
    <row r="340" spans="27:155">
      <c r="AA340" s="29" t="s">
        <v>197</v>
      </c>
      <c r="AB340" s="29" t="s">
        <v>330</v>
      </c>
      <c r="AC340" s="29" t="s">
        <v>320</v>
      </c>
      <c r="AD340" s="30">
        <v>0</v>
      </c>
      <c r="AE340" s="24">
        <v>682</v>
      </c>
      <c r="AF340" s="24">
        <v>350</v>
      </c>
      <c r="AG340" s="24">
        <v>12</v>
      </c>
      <c r="AH340" s="24">
        <v>16</v>
      </c>
      <c r="AI340" s="24">
        <v>650</v>
      </c>
      <c r="AJ340" s="7">
        <f t="shared" si="126"/>
        <v>712</v>
      </c>
      <c r="AK340" s="7">
        <f t="shared" si="127"/>
        <v>350</v>
      </c>
      <c r="AL340" s="7">
        <f t="shared" si="128"/>
        <v>22</v>
      </c>
      <c r="AM340" s="7">
        <f t="shared" si="129"/>
        <v>6</v>
      </c>
      <c r="AN340" s="7">
        <f t="shared" si="130"/>
        <v>24</v>
      </c>
      <c r="AO340" s="83" t="str" cm="1">
        <f t="array" ref="AO340">_xll.Dce_Name_SectI(AE340,AE340,AF340,AG340,AH340,"x","-",$V$14)</f>
        <v>682x350x12x16</v>
      </c>
      <c r="AP340" s="7" t="str">
        <f t="shared" si="131"/>
        <v>712x350x22-6M24</v>
      </c>
      <c r="AQ340" s="7"/>
      <c r="AR340" s="7"/>
      <c r="AS340" s="7"/>
      <c r="AT340" s="29" t="s">
        <v>295</v>
      </c>
      <c r="AU340" s="60">
        <v>-143.86723102984615</v>
      </c>
      <c r="AV340" s="60">
        <v>58.834503202504955</v>
      </c>
      <c r="AW340" s="25">
        <v>1.0183199617609134E-2</v>
      </c>
      <c r="AX340" s="25">
        <v>0</v>
      </c>
      <c r="AY340" s="25">
        <v>0</v>
      </c>
      <c r="AZ340" s="25">
        <v>0</v>
      </c>
      <c r="BA340" s="56">
        <f t="shared" si="132"/>
        <v>0</v>
      </c>
      <c r="BB340" s="56">
        <f t="shared" si="133"/>
        <v>0</v>
      </c>
      <c r="BC340" s="4">
        <f>HLOOKUP(AN340,Data!$BW$28:$CF$31,4,FALSE)</f>
        <v>353</v>
      </c>
      <c r="BD340" s="44">
        <f t="shared" si="134"/>
        <v>0</v>
      </c>
      <c r="BE340" s="4" t="str">
        <f t="shared" si="135"/>
        <v>OK</v>
      </c>
      <c r="BF340" s="5">
        <f t="shared" si="136"/>
        <v>3613.4</v>
      </c>
      <c r="BG340" s="44">
        <f t="shared" si="137"/>
        <v>3.981491975143802E-2</v>
      </c>
      <c r="BH340" s="4" t="str">
        <f t="shared" si="138"/>
        <v>OK</v>
      </c>
      <c r="BI340" s="53" t="str">
        <f t="shared" si="139"/>
        <v>Y</v>
      </c>
      <c r="BJ340" s="53">
        <f t="shared" si="140"/>
        <v>215</v>
      </c>
      <c r="BK340" s="38">
        <f t="shared" si="141"/>
        <v>169</v>
      </c>
      <c r="BL340" s="54">
        <f>noisuy1chieu(BK340/BJ340,Data!$BW$39:$CG$39,Data!$BW$40:$CG$40)</f>
        <v>9.5744185149669647E-2</v>
      </c>
      <c r="BM340" s="55">
        <f t="shared" si="142"/>
        <v>2.5550721847788223E-3</v>
      </c>
      <c r="BN340" s="56">
        <f t="shared" si="143"/>
        <v>6.3822437143850372</v>
      </c>
      <c r="BO340" s="44">
        <f t="shared" si="144"/>
        <v>0.29010198701750167</v>
      </c>
      <c r="BP340" s="4" t="str">
        <f t="shared" si="145"/>
        <v>OK</v>
      </c>
      <c r="BQ340" s="56">
        <f t="shared" si="146"/>
        <v>304.99199999999996</v>
      </c>
      <c r="BR340" s="56">
        <f t="shared" si="147"/>
        <v>58.834504083769758</v>
      </c>
      <c r="BS340" s="23">
        <f t="shared" si="148"/>
        <v>0.19290507319460762</v>
      </c>
      <c r="BT340" s="4" t="str">
        <f t="shared" si="149"/>
        <v>OK</v>
      </c>
      <c r="BU340" s="56">
        <f t="shared" si="150"/>
        <v>71.933615514923076</v>
      </c>
      <c r="BV340" s="54">
        <f t="shared" si="151"/>
        <v>0.14460529646299328</v>
      </c>
      <c r="BW340" s="4" t="str">
        <f t="shared" si="152"/>
        <v>OK</v>
      </c>
      <c r="BX340" s="54">
        <f t="shared" si="153"/>
        <v>6.0799545390800437E-2</v>
      </c>
      <c r="BY340" s="4" t="str">
        <f t="shared" si="154"/>
        <v>OK</v>
      </c>
      <c r="DJ340" s="7"/>
      <c r="DK340" s="7"/>
      <c r="DL340" s="7"/>
      <c r="DM340" s="7"/>
      <c r="DN340" s="7"/>
      <c r="DO340" s="83"/>
      <c r="DP340" s="7"/>
      <c r="DQ340" s="7"/>
      <c r="DR340" s="7"/>
      <c r="DS340" s="7"/>
      <c r="EA340" s="56"/>
      <c r="EB340" s="56"/>
      <c r="EC340" s="4"/>
      <c r="ED340" s="44"/>
      <c r="EE340" s="4"/>
      <c r="EF340" s="5"/>
      <c r="EG340" s="44"/>
      <c r="EH340" s="4"/>
      <c r="EI340" s="53"/>
      <c r="EJ340" s="53"/>
      <c r="EL340" s="54"/>
      <c r="EM340" s="55"/>
      <c r="EN340" s="56"/>
      <c r="EO340" s="44"/>
      <c r="EP340" s="4"/>
      <c r="EQ340" s="56"/>
      <c r="ER340" s="56"/>
      <c r="ET340" s="4"/>
      <c r="EU340" s="56"/>
      <c r="EW340" s="4"/>
      <c r="EY340" s="4"/>
    </row>
    <row r="341" spans="27:155">
      <c r="AA341" s="29" t="s">
        <v>197</v>
      </c>
      <c r="AB341" s="29" t="s">
        <v>330</v>
      </c>
      <c r="AC341" s="29" t="s">
        <v>320</v>
      </c>
      <c r="AD341" s="30">
        <v>0</v>
      </c>
      <c r="AE341" s="24">
        <v>682</v>
      </c>
      <c r="AF341" s="24">
        <v>350</v>
      </c>
      <c r="AG341" s="24">
        <v>12</v>
      </c>
      <c r="AH341" s="24">
        <v>16</v>
      </c>
      <c r="AI341" s="24">
        <v>650</v>
      </c>
      <c r="AJ341" s="7">
        <f t="shared" si="126"/>
        <v>712</v>
      </c>
      <c r="AK341" s="7">
        <f t="shared" si="127"/>
        <v>350</v>
      </c>
      <c r="AL341" s="7">
        <f t="shared" si="128"/>
        <v>22</v>
      </c>
      <c r="AM341" s="7">
        <f t="shared" si="129"/>
        <v>6</v>
      </c>
      <c r="AN341" s="7">
        <f t="shared" si="130"/>
        <v>24</v>
      </c>
      <c r="AO341" s="83" t="str" cm="1">
        <f t="array" ref="AO341">_xll.Dce_Name_SectI(AE341,AE341,AF341,AG341,AH341,"x","-",$V$14)</f>
        <v>682x350x12x16</v>
      </c>
      <c r="AP341" s="7" t="str">
        <f t="shared" si="131"/>
        <v>712x350x22-6M24</v>
      </c>
      <c r="AQ341" s="7"/>
      <c r="AR341" s="7"/>
      <c r="AS341" s="7"/>
      <c r="AT341" s="29" t="s">
        <v>296</v>
      </c>
      <c r="AU341" s="60">
        <v>-115.50113587231036</v>
      </c>
      <c r="AV341" s="60">
        <v>5.5050809329342236</v>
      </c>
      <c r="AW341" s="25">
        <v>1.3085706188035069E-3</v>
      </c>
      <c r="AX341" s="25">
        <v>0</v>
      </c>
      <c r="AY341" s="25">
        <v>0</v>
      </c>
      <c r="AZ341" s="25">
        <v>0</v>
      </c>
      <c r="BA341" s="56">
        <f t="shared" si="132"/>
        <v>0</v>
      </c>
      <c r="BB341" s="56">
        <f t="shared" si="133"/>
        <v>0</v>
      </c>
      <c r="BC341" s="4">
        <f>HLOOKUP(AN341,Data!$BW$28:$CF$31,4,FALSE)</f>
        <v>353</v>
      </c>
      <c r="BD341" s="44">
        <f t="shared" si="134"/>
        <v>0</v>
      </c>
      <c r="BE341" s="4" t="str">
        <f t="shared" si="135"/>
        <v>OK</v>
      </c>
      <c r="BF341" s="5">
        <f t="shared" si="136"/>
        <v>3613.4</v>
      </c>
      <c r="BG341" s="44">
        <f t="shared" si="137"/>
        <v>3.1964669251206716E-2</v>
      </c>
      <c r="BH341" s="4" t="str">
        <f t="shared" si="138"/>
        <v>OK</v>
      </c>
      <c r="BI341" s="53" t="str">
        <f t="shared" si="139"/>
        <v>Y</v>
      </c>
      <c r="BJ341" s="53">
        <f t="shared" si="140"/>
        <v>215</v>
      </c>
      <c r="BK341" s="38">
        <f t="shared" si="141"/>
        <v>169</v>
      </c>
      <c r="BL341" s="54">
        <f>noisuy1chieu(BK341/BJ341,Data!$BW$39:$CG$39,Data!$BW$40:$CG$40)</f>
        <v>9.5744185149669647E-2</v>
      </c>
      <c r="BM341" s="55">
        <f t="shared" si="142"/>
        <v>2.0512922745866738E-3</v>
      </c>
      <c r="BN341" s="56">
        <f t="shared" si="143"/>
        <v>5.718545348181463</v>
      </c>
      <c r="BO341" s="44">
        <f t="shared" si="144"/>
        <v>0.25993387946279378</v>
      </c>
      <c r="BP341" s="4" t="str">
        <f t="shared" si="145"/>
        <v>OK</v>
      </c>
      <c r="BQ341" s="56">
        <f t="shared" si="146"/>
        <v>304.99199999999996</v>
      </c>
      <c r="BR341" s="56">
        <f t="shared" si="147"/>
        <v>5.5050810884593702</v>
      </c>
      <c r="BS341" s="23">
        <f t="shared" si="148"/>
        <v>1.804991963218501E-2</v>
      </c>
      <c r="BT341" s="4" t="str">
        <f t="shared" si="149"/>
        <v>OK</v>
      </c>
      <c r="BU341" s="56">
        <f t="shared" si="150"/>
        <v>57.750567936155178</v>
      </c>
      <c r="BV341" s="54">
        <f t="shared" si="151"/>
        <v>0.11609367800484711</v>
      </c>
      <c r="BW341" s="4" t="str">
        <f t="shared" si="152"/>
        <v>OK</v>
      </c>
      <c r="BX341" s="54">
        <f t="shared" si="153"/>
        <v>5.688947884072597E-3</v>
      </c>
      <c r="BY341" s="4" t="str">
        <f t="shared" si="154"/>
        <v>OK</v>
      </c>
      <c r="DJ341" s="7"/>
      <c r="DK341" s="7"/>
      <c r="DL341" s="7"/>
      <c r="DM341" s="7"/>
      <c r="DN341" s="7"/>
      <c r="DO341" s="83"/>
      <c r="DP341" s="7"/>
      <c r="DQ341" s="7"/>
      <c r="DR341" s="7"/>
      <c r="DS341" s="7"/>
      <c r="EA341" s="56"/>
      <c r="EB341" s="56"/>
      <c r="EC341" s="4"/>
      <c r="ED341" s="44"/>
      <c r="EE341" s="4"/>
      <c r="EF341" s="5"/>
      <c r="EG341" s="44"/>
      <c r="EH341" s="4"/>
      <c r="EI341" s="53"/>
      <c r="EJ341" s="53"/>
      <c r="EL341" s="54"/>
      <c r="EM341" s="55"/>
      <c r="EN341" s="56"/>
      <c r="EO341" s="44"/>
      <c r="EP341" s="4"/>
      <c r="EQ341" s="56"/>
      <c r="ER341" s="56"/>
      <c r="ET341" s="4"/>
      <c r="EU341" s="56"/>
      <c r="EW341" s="4"/>
      <c r="EY341" s="4"/>
    </row>
    <row r="342" spans="27:155">
      <c r="AA342" s="29" t="s">
        <v>197</v>
      </c>
      <c r="AB342" s="29" t="s">
        <v>330</v>
      </c>
      <c r="AC342" s="29" t="s">
        <v>320</v>
      </c>
      <c r="AD342" s="30">
        <v>0</v>
      </c>
      <c r="AE342" s="24">
        <v>682</v>
      </c>
      <c r="AF342" s="24">
        <v>350</v>
      </c>
      <c r="AG342" s="24">
        <v>12</v>
      </c>
      <c r="AH342" s="24">
        <v>16</v>
      </c>
      <c r="AI342" s="24">
        <v>650</v>
      </c>
      <c r="AJ342" s="7">
        <f t="shared" si="126"/>
        <v>712</v>
      </c>
      <c r="AK342" s="7">
        <f t="shared" si="127"/>
        <v>350</v>
      </c>
      <c r="AL342" s="7">
        <f t="shared" si="128"/>
        <v>22</v>
      </c>
      <c r="AM342" s="7">
        <f t="shared" si="129"/>
        <v>6</v>
      </c>
      <c r="AN342" s="7">
        <f t="shared" si="130"/>
        <v>24</v>
      </c>
      <c r="AO342" s="83" t="str" cm="1">
        <f t="array" ref="AO342">_xll.Dce_Name_SectI(AE342,AE342,AF342,AG342,AH342,"x","-",$V$14)</f>
        <v>682x350x12x16</v>
      </c>
      <c r="AP342" s="7" t="str">
        <f t="shared" si="131"/>
        <v>712x350x22-6M24</v>
      </c>
      <c r="AQ342" s="7"/>
      <c r="AR342" s="7"/>
      <c r="AS342" s="7"/>
      <c r="AT342" s="29" t="s">
        <v>297</v>
      </c>
      <c r="AU342" s="60">
        <v>-157.18503825926183</v>
      </c>
      <c r="AV342" s="60">
        <v>3.8884853204251648</v>
      </c>
      <c r="AW342" s="25">
        <v>3.8872216772017264E-5</v>
      </c>
      <c r="AX342" s="25">
        <v>0</v>
      </c>
      <c r="AY342" s="25">
        <v>0</v>
      </c>
      <c r="AZ342" s="25">
        <v>0</v>
      </c>
      <c r="BA342" s="56">
        <f t="shared" si="132"/>
        <v>0</v>
      </c>
      <c r="BB342" s="56">
        <f t="shared" si="133"/>
        <v>0</v>
      </c>
      <c r="BC342" s="4">
        <f>HLOOKUP(AN342,Data!$BW$28:$CF$31,4,FALSE)</f>
        <v>353</v>
      </c>
      <c r="BD342" s="44">
        <f t="shared" si="134"/>
        <v>0</v>
      </c>
      <c r="BE342" s="4" t="str">
        <f t="shared" si="135"/>
        <v>OK</v>
      </c>
      <c r="BF342" s="5">
        <f t="shared" si="136"/>
        <v>3613.4</v>
      </c>
      <c r="BG342" s="44">
        <f t="shared" si="137"/>
        <v>4.3500591758250357E-2</v>
      </c>
      <c r="BH342" s="4" t="str">
        <f t="shared" si="138"/>
        <v>OK</v>
      </c>
      <c r="BI342" s="53" t="str">
        <f t="shared" si="139"/>
        <v>Y</v>
      </c>
      <c r="BJ342" s="53">
        <f t="shared" si="140"/>
        <v>215</v>
      </c>
      <c r="BK342" s="38">
        <f t="shared" si="141"/>
        <v>169</v>
      </c>
      <c r="BL342" s="54">
        <f>noisuy1chieu(BK342/BJ342,Data!$BW$39:$CG$39,Data!$BW$40:$CG$40)</f>
        <v>9.5744185149669647E-2</v>
      </c>
      <c r="BM342" s="55">
        <f t="shared" si="142"/>
        <v>2.791595530439566E-3</v>
      </c>
      <c r="BN342" s="56">
        <f t="shared" si="143"/>
        <v>6.6711091178364068</v>
      </c>
      <c r="BO342" s="44">
        <f t="shared" si="144"/>
        <v>0.30323223262892757</v>
      </c>
      <c r="BP342" s="4" t="str">
        <f t="shared" si="145"/>
        <v>OK</v>
      </c>
      <c r="BQ342" s="56">
        <f t="shared" si="146"/>
        <v>304.99199999999996</v>
      </c>
      <c r="BR342" s="56">
        <f t="shared" si="147"/>
        <v>3.8884853206194627</v>
      </c>
      <c r="BS342" s="23">
        <f t="shared" si="148"/>
        <v>1.2749466610991316E-2</v>
      </c>
      <c r="BT342" s="4" t="str">
        <f t="shared" si="149"/>
        <v>OK</v>
      </c>
      <c r="BU342" s="56">
        <f t="shared" si="150"/>
        <v>78.592519129630915</v>
      </c>
      <c r="BV342" s="54">
        <f t="shared" si="151"/>
        <v>0.15799142650011846</v>
      </c>
      <c r="BW342" s="4" t="str">
        <f t="shared" si="152"/>
        <v>OK</v>
      </c>
      <c r="BX342" s="54">
        <f t="shared" si="153"/>
        <v>4.0183586729285129E-3</v>
      </c>
      <c r="BY342" s="4" t="str">
        <f t="shared" si="154"/>
        <v>OK</v>
      </c>
      <c r="DJ342" s="7"/>
      <c r="DK342" s="7"/>
      <c r="DL342" s="7"/>
      <c r="DM342" s="7"/>
      <c r="DN342" s="7"/>
      <c r="DO342" s="83"/>
      <c r="DP342" s="7"/>
      <c r="DQ342" s="7"/>
      <c r="DR342" s="7"/>
      <c r="DS342" s="7"/>
      <c r="EA342" s="56"/>
      <c r="EB342" s="56"/>
      <c r="EC342" s="4"/>
      <c r="ED342" s="44"/>
      <c r="EE342" s="4"/>
      <c r="EF342" s="5"/>
      <c r="EG342" s="44"/>
      <c r="EH342" s="4"/>
      <c r="EI342" s="53"/>
      <c r="EJ342" s="53"/>
      <c r="EL342" s="54"/>
      <c r="EM342" s="55"/>
      <c r="EN342" s="56"/>
      <c r="EO342" s="44"/>
      <c r="EP342" s="4"/>
      <c r="EQ342" s="56"/>
      <c r="ER342" s="56"/>
      <c r="ET342" s="4"/>
      <c r="EU342" s="56"/>
      <c r="EW342" s="4"/>
      <c r="EY342" s="4"/>
    </row>
    <row r="343" spans="27:155">
      <c r="AA343" s="29" t="s">
        <v>197</v>
      </c>
      <c r="AB343" s="29" t="s">
        <v>330</v>
      </c>
      <c r="AC343" s="29" t="s">
        <v>320</v>
      </c>
      <c r="AD343" s="30">
        <v>0</v>
      </c>
      <c r="AE343" s="24">
        <v>682</v>
      </c>
      <c r="AF343" s="24">
        <v>350</v>
      </c>
      <c r="AG343" s="24">
        <v>12</v>
      </c>
      <c r="AH343" s="24">
        <v>16</v>
      </c>
      <c r="AI343" s="24">
        <v>650</v>
      </c>
      <c r="AJ343" s="7">
        <f t="shared" si="126"/>
        <v>712</v>
      </c>
      <c r="AK343" s="7">
        <f t="shared" si="127"/>
        <v>350</v>
      </c>
      <c r="AL343" s="7">
        <f t="shared" si="128"/>
        <v>22</v>
      </c>
      <c r="AM343" s="7">
        <f t="shared" si="129"/>
        <v>6</v>
      </c>
      <c r="AN343" s="7">
        <f t="shared" si="130"/>
        <v>24</v>
      </c>
      <c r="AO343" s="83" t="str" cm="1">
        <f t="array" ref="AO343">_xll.Dce_Name_SectI(AE343,AE343,AF343,AG343,AH343,"x","-",$V$14)</f>
        <v>682x350x12x16</v>
      </c>
      <c r="AP343" s="7" t="str">
        <f t="shared" si="131"/>
        <v>712x350x22-6M24</v>
      </c>
      <c r="AQ343" s="7"/>
      <c r="AR343" s="7"/>
      <c r="AS343" s="7"/>
      <c r="AT343" s="29" t="s">
        <v>298</v>
      </c>
      <c r="AU343" s="60">
        <v>-161.03075666185413</v>
      </c>
      <c r="AV343" s="60">
        <v>72.149986270315068</v>
      </c>
      <c r="AW343" s="25">
        <v>1.1307807346929995E-2</v>
      </c>
      <c r="AX343" s="25">
        <v>0</v>
      </c>
      <c r="AY343" s="25">
        <v>0</v>
      </c>
      <c r="AZ343" s="25">
        <v>0</v>
      </c>
      <c r="BA343" s="56">
        <f t="shared" si="132"/>
        <v>0</v>
      </c>
      <c r="BB343" s="56">
        <f t="shared" si="133"/>
        <v>0</v>
      </c>
      <c r="BC343" s="4">
        <f>HLOOKUP(AN343,Data!$BW$28:$CF$31,4,FALSE)</f>
        <v>353</v>
      </c>
      <c r="BD343" s="44">
        <f t="shared" si="134"/>
        <v>0</v>
      </c>
      <c r="BE343" s="4" t="str">
        <f t="shared" si="135"/>
        <v>OK</v>
      </c>
      <c r="BF343" s="5">
        <f t="shared" si="136"/>
        <v>3613.4</v>
      </c>
      <c r="BG343" s="44">
        <f t="shared" si="137"/>
        <v>4.4564885332887064E-2</v>
      </c>
      <c r="BH343" s="4" t="str">
        <f t="shared" si="138"/>
        <v>OK</v>
      </c>
      <c r="BI343" s="53" t="str">
        <f t="shared" si="139"/>
        <v>Y</v>
      </c>
      <c r="BJ343" s="53">
        <f t="shared" si="140"/>
        <v>215</v>
      </c>
      <c r="BK343" s="38">
        <f t="shared" si="141"/>
        <v>169</v>
      </c>
      <c r="BL343" s="54">
        <f>noisuy1chieu(BK343/BJ343,Data!$BW$39:$CG$39,Data!$BW$40:$CG$40)</f>
        <v>9.5744185149669647E-2</v>
      </c>
      <c r="BM343" s="55">
        <f t="shared" si="142"/>
        <v>2.8598952262814713E-3</v>
      </c>
      <c r="BN343" s="56">
        <f t="shared" si="143"/>
        <v>6.7522242700382096</v>
      </c>
      <c r="BO343" s="44">
        <f t="shared" si="144"/>
        <v>0.30691928500173682</v>
      </c>
      <c r="BP343" s="4" t="str">
        <f t="shared" si="145"/>
        <v>OK</v>
      </c>
      <c r="BQ343" s="56">
        <f t="shared" si="146"/>
        <v>304.99199999999996</v>
      </c>
      <c r="BR343" s="56">
        <f t="shared" si="147"/>
        <v>72.14998715643101</v>
      </c>
      <c r="BS343" s="23">
        <f t="shared" si="148"/>
        <v>0.23656353988442655</v>
      </c>
      <c r="BT343" s="4" t="str">
        <f t="shared" si="149"/>
        <v>OK</v>
      </c>
      <c r="BU343" s="56">
        <f t="shared" si="150"/>
        <v>80.515378330927064</v>
      </c>
      <c r="BV343" s="54">
        <f t="shared" si="151"/>
        <v>0.16185687414750299</v>
      </c>
      <c r="BW343" s="4" t="str">
        <f t="shared" si="152"/>
        <v>OK</v>
      </c>
      <c r="BX343" s="54">
        <f t="shared" si="153"/>
        <v>7.4559758552859443E-2</v>
      </c>
      <c r="BY343" s="4" t="str">
        <f t="shared" si="154"/>
        <v>OK</v>
      </c>
      <c r="DJ343" s="7"/>
      <c r="DK343" s="7"/>
      <c r="DL343" s="7"/>
      <c r="DM343" s="7"/>
      <c r="DN343" s="7"/>
      <c r="DO343" s="83"/>
      <c r="DP343" s="7"/>
      <c r="DQ343" s="7"/>
      <c r="DR343" s="7"/>
      <c r="DS343" s="7"/>
      <c r="EA343" s="56"/>
      <c r="EB343" s="56"/>
      <c r="EC343" s="4"/>
      <c r="ED343" s="44"/>
      <c r="EE343" s="4"/>
      <c r="EF343" s="5"/>
      <c r="EG343" s="44"/>
      <c r="EH343" s="4"/>
      <c r="EI343" s="53"/>
      <c r="EJ343" s="53"/>
      <c r="EL343" s="54"/>
      <c r="EM343" s="55"/>
      <c r="EN343" s="56"/>
      <c r="EO343" s="44"/>
      <c r="EP343" s="4"/>
      <c r="EQ343" s="56"/>
      <c r="ER343" s="56"/>
      <c r="ET343" s="4"/>
      <c r="EU343" s="56"/>
      <c r="EW343" s="4"/>
      <c r="EY343" s="4"/>
    </row>
    <row r="344" spans="27:155">
      <c r="AA344" s="29" t="s">
        <v>197</v>
      </c>
      <c r="AB344" s="29" t="s">
        <v>330</v>
      </c>
      <c r="AC344" s="29" t="s">
        <v>320</v>
      </c>
      <c r="AD344" s="30">
        <v>0</v>
      </c>
      <c r="AE344" s="24">
        <v>682</v>
      </c>
      <c r="AF344" s="24">
        <v>350</v>
      </c>
      <c r="AG344" s="24">
        <v>12</v>
      </c>
      <c r="AH344" s="24">
        <v>16</v>
      </c>
      <c r="AI344" s="24">
        <v>650</v>
      </c>
      <c r="AJ344" s="7">
        <f t="shared" ref="AJ344:AJ407" si="155">AE344+2*$E$13</f>
        <v>712</v>
      </c>
      <c r="AK344" s="7">
        <f t="shared" ref="AK344:AK407" si="156">INDEX($A$23:$A$33,IFERROR(MATCH(AF344,$A$23:$A$33,0),MATCH(AF344,$A$23:$A$33,1)+1))</f>
        <v>350</v>
      </c>
      <c r="AL344" s="7">
        <f t="shared" ref="AL344:AL407" si="157">INDEX($E$23:$E$40,IFERROR(MATCH(AE344,$B$23:$B$40,0),MATCH(AE344,$B$23:$B$40,1)+1))</f>
        <v>22</v>
      </c>
      <c r="AM344" s="7">
        <f t="shared" ref="AM344:AM407" si="158">INDEX($C$23:$C$40,IFERROR(MATCH(AE344,$B$23:$B$40,0),MATCH(AE344,$B$23:$B$40,1)+1))</f>
        <v>6</v>
      </c>
      <c r="AN344" s="7">
        <f t="shared" ref="AN344:AN407" si="159">INDEX($D$23:$D$40,IFERROR(MATCH(AE344,$B$23:$B$40,0),MATCH(AE344,$B$23:$B$40,1)+1))</f>
        <v>24</v>
      </c>
      <c r="AO344" s="83" t="str" cm="1">
        <f t="array" ref="AO344">_xll.Dce_Name_SectI(AE344,AE344,AF344,AG344,AH344,"x","-",$V$14)</f>
        <v>682x350x12x16</v>
      </c>
      <c r="AP344" s="7" t="str">
        <f t="shared" ref="AP344:AP407" si="160">AJ344&amp;"x"&amp;AK344&amp;"x"&amp;AL344&amp;"-"&amp;AM344&amp;"M"&amp;AN344</f>
        <v>712x350x22-6M24</v>
      </c>
      <c r="AQ344" s="7"/>
      <c r="AR344" s="7"/>
      <c r="AS344" s="7"/>
      <c r="AT344" s="29" t="s">
        <v>299</v>
      </c>
      <c r="AU344" s="60">
        <v>-202.76798760473122</v>
      </c>
      <c r="AV344" s="60">
        <v>70.532749566035704</v>
      </c>
      <c r="AW344" s="25">
        <v>5.8039676197994116E-3</v>
      </c>
      <c r="AX344" s="25">
        <v>0</v>
      </c>
      <c r="AY344" s="25">
        <v>0</v>
      </c>
      <c r="AZ344" s="25">
        <v>0</v>
      </c>
      <c r="BA344" s="56">
        <f t="shared" ref="BA344:BA407" si="161">MAX(AU344,0)/AM344</f>
        <v>0</v>
      </c>
      <c r="BB344" s="56">
        <f t="shared" ref="BB344:BB407" si="162">($R$60*BA344*1000/$R$19)</f>
        <v>0</v>
      </c>
      <c r="BC344" s="4">
        <f>HLOOKUP(AN344,Data!$BW$28:$CF$31,4,FALSE)</f>
        <v>353</v>
      </c>
      <c r="BD344" s="44">
        <f t="shared" ref="BD344:BD407" si="163">BB344/BC344</f>
        <v>0</v>
      </c>
      <c r="BE344" s="4" t="str">
        <f t="shared" ref="BE344:BE407" si="164">IF(BD344&lt;=1,"OK","Check")</f>
        <v>OK</v>
      </c>
      <c r="BF344" s="5">
        <f t="shared" ref="BF344:BF407" si="165">$P$77*$R$77*AJ344*AK344/1000</f>
        <v>3613.4</v>
      </c>
      <c r="BG344" s="44">
        <f t="shared" ref="BG344:BG407" si="166">MAX(-AU344,0)/BF344</f>
        <v>5.6115566393073343E-2</v>
      </c>
      <c r="BH344" s="4" t="str">
        <f t="shared" ref="BH344:BH407" si="167">IF(BG344&lt;=1,"OK","Check")</f>
        <v>OK</v>
      </c>
      <c r="BI344" s="53" t="str">
        <f t="shared" ref="BI344:BI407" si="168">VLOOKUP(INDEX($B$23:$B$40,IFERROR(MATCH(AE344,$B$23:$B$40,0),MATCH(AE344,$B$23:$B$40,1)+1)),$B$23:$F$40,5,FALSE)</f>
        <v>Y</v>
      </c>
      <c r="BJ344" s="53">
        <f t="shared" ref="BJ344:BJ407" si="169">BPThkd1(AI344, BI344, AM344, $E$14)</f>
        <v>215</v>
      </c>
      <c r="BK344" s="38">
        <f t="shared" ref="BK344:BK407" si="170">(AF344-AG344)/2</f>
        <v>169</v>
      </c>
      <c r="BL344" s="54">
        <f>noisuy1chieu(BK344/BJ344,Data!$BW$39:$CG$39,Data!$BW$40:$CG$40)</f>
        <v>9.5744185149669647E-2</v>
      </c>
      <c r="BM344" s="55">
        <f t="shared" ref="BM344:BM407" si="171">BL344*(MAX(-AU344,0)/(AJ344*AK344)*1000)*BJ344^2/1000000</f>
        <v>3.6011455936407468E-3</v>
      </c>
      <c r="BN344" s="56">
        <f t="shared" ref="BN344:BN407" si="172">SQRT((6*BM344)/($R$27*$R$28))*1000</f>
        <v>7.576910150902707</v>
      </c>
      <c r="BO344" s="44">
        <f t="shared" ref="BO344:BO407" si="173">BN344/AL344</f>
        <v>0.34440500685921394</v>
      </c>
      <c r="BP344" s="4" t="str">
        <f t="shared" ref="BP344:BP407" si="174">IF(BO344&lt;=1,"OK","Check")</f>
        <v>OK</v>
      </c>
      <c r="BQ344" s="56">
        <f t="shared" ref="BQ344:BQ407" si="175">0.6*BC344*$R$19*AM344/1000</f>
        <v>304.99199999999996</v>
      </c>
      <c r="BR344" s="56">
        <f t="shared" ref="BR344:BR407" si="176">MAX(SQRT(AV344^2+AW344^2),MAX(AU344,0))</f>
        <v>70.532749804832861</v>
      </c>
      <c r="BS344" s="23">
        <f t="shared" ref="BS344:BS407" si="177">BR344/BQ344</f>
        <v>0.23126098325475053</v>
      </c>
      <c r="BT344" s="4" t="str">
        <f t="shared" ref="BT344:BT407" si="178">IF(BS344&lt;=1,"OK","Check")</f>
        <v>OK</v>
      </c>
      <c r="BU344" s="56">
        <f t="shared" ref="BU344:BU407" si="179">ABS(AU344)/2</f>
        <v>101.38399380236561</v>
      </c>
      <c r="BV344" s="54">
        <f t="shared" ref="BV344:BV407" si="180">BU344*1000/($R$53*((AF344*2-AG344)-30)*$R$35)</f>
        <v>0.20380822478402894</v>
      </c>
      <c r="BW344" s="4" t="str">
        <f t="shared" ref="BW344:BW407" si="181">IF(BV344&lt;=1,"OK","Check")</f>
        <v>OK</v>
      </c>
      <c r="BX344" s="54">
        <f t="shared" ref="BX344:BX407" si="182">SQRT(AV344^2+AW344^2)*1000/($R$54*(2*(AE344-2*AH344)-20)*$R$35)</f>
        <v>7.2888506329399042E-2</v>
      </c>
      <c r="BY344" s="4" t="str">
        <f t="shared" ref="BY344:BY407" si="183">IF(BX344&lt;=1,"OK","Check")</f>
        <v>OK</v>
      </c>
      <c r="DJ344" s="7"/>
      <c r="DK344" s="7"/>
      <c r="DL344" s="7"/>
      <c r="DM344" s="7"/>
      <c r="DN344" s="7"/>
      <c r="DO344" s="83"/>
      <c r="DP344" s="7"/>
      <c r="DQ344" s="7"/>
      <c r="DR344" s="7"/>
      <c r="DS344" s="7"/>
      <c r="EA344" s="56"/>
      <c r="EB344" s="56"/>
      <c r="EC344" s="4"/>
      <c r="ED344" s="44"/>
      <c r="EE344" s="4"/>
      <c r="EF344" s="5"/>
      <c r="EG344" s="44"/>
      <c r="EH344" s="4"/>
      <c r="EI344" s="53"/>
      <c r="EJ344" s="53"/>
      <c r="EL344" s="54"/>
      <c r="EM344" s="55"/>
      <c r="EN344" s="56"/>
      <c r="EO344" s="44"/>
      <c r="EP344" s="4"/>
      <c r="EQ344" s="56"/>
      <c r="ER344" s="56"/>
      <c r="ET344" s="4"/>
      <c r="EU344" s="56"/>
      <c r="EW344" s="4"/>
      <c r="EY344" s="4"/>
    </row>
    <row r="345" spans="27:155">
      <c r="AA345" s="29" t="s">
        <v>197</v>
      </c>
      <c r="AB345" s="29" t="s">
        <v>330</v>
      </c>
      <c r="AC345" s="29" t="s">
        <v>320</v>
      </c>
      <c r="AD345" s="30">
        <v>0</v>
      </c>
      <c r="AE345" s="24">
        <v>682</v>
      </c>
      <c r="AF345" s="24">
        <v>350</v>
      </c>
      <c r="AG345" s="24">
        <v>12</v>
      </c>
      <c r="AH345" s="24">
        <v>16</v>
      </c>
      <c r="AI345" s="24">
        <v>650</v>
      </c>
      <c r="AJ345" s="7">
        <f t="shared" si="155"/>
        <v>712</v>
      </c>
      <c r="AK345" s="7">
        <f t="shared" si="156"/>
        <v>350</v>
      </c>
      <c r="AL345" s="7">
        <f t="shared" si="157"/>
        <v>22</v>
      </c>
      <c r="AM345" s="7">
        <f t="shared" si="158"/>
        <v>6</v>
      </c>
      <c r="AN345" s="7">
        <f t="shared" si="159"/>
        <v>24</v>
      </c>
      <c r="AO345" s="83" t="str" cm="1">
        <f t="array" ref="AO345">_xll.Dce_Name_SectI(AE345,AE345,AF345,AG345,AH345,"x","-",$V$14)</f>
        <v>682x350x12x16</v>
      </c>
      <c r="AP345" s="7" t="str">
        <f t="shared" si="160"/>
        <v>712x350x22-6M24</v>
      </c>
      <c r="AQ345" s="7"/>
      <c r="AR345" s="7"/>
      <c r="AS345" s="7"/>
      <c r="AT345" s="29" t="s">
        <v>300</v>
      </c>
      <c r="AU345" s="60">
        <v>-116.60444791967849</v>
      </c>
      <c r="AV345" s="60">
        <v>45.766199205887872</v>
      </c>
      <c r="AW345" s="25">
        <v>0.11947583578560023</v>
      </c>
      <c r="AX345" s="25">
        <v>0</v>
      </c>
      <c r="AY345" s="25">
        <v>0</v>
      </c>
      <c r="AZ345" s="25">
        <v>0</v>
      </c>
      <c r="BA345" s="56">
        <f t="shared" si="161"/>
        <v>0</v>
      </c>
      <c r="BB345" s="56">
        <f t="shared" si="162"/>
        <v>0</v>
      </c>
      <c r="BC345" s="4">
        <f>HLOOKUP(AN345,Data!$BW$28:$CF$31,4,FALSE)</f>
        <v>353</v>
      </c>
      <c r="BD345" s="44">
        <f t="shared" si="163"/>
        <v>0</v>
      </c>
      <c r="BE345" s="4" t="str">
        <f t="shared" si="164"/>
        <v>OK</v>
      </c>
      <c r="BF345" s="5">
        <f t="shared" si="165"/>
        <v>3613.4</v>
      </c>
      <c r="BG345" s="44">
        <f t="shared" si="166"/>
        <v>3.2270008280201053E-2</v>
      </c>
      <c r="BH345" s="4" t="str">
        <f t="shared" si="167"/>
        <v>OK</v>
      </c>
      <c r="BI345" s="53" t="str">
        <f t="shared" si="168"/>
        <v>Y</v>
      </c>
      <c r="BJ345" s="53">
        <f t="shared" si="169"/>
        <v>215</v>
      </c>
      <c r="BK345" s="38">
        <f t="shared" si="170"/>
        <v>169</v>
      </c>
      <c r="BL345" s="54">
        <f>noisuy1chieu(BK345/BJ345,Data!$BW$39:$CG$39,Data!$BW$40:$CG$40)</f>
        <v>9.5744185149669647E-2</v>
      </c>
      <c r="BM345" s="55">
        <f t="shared" si="171"/>
        <v>2.0708870210983162E-3</v>
      </c>
      <c r="BN345" s="56">
        <f t="shared" si="172"/>
        <v>5.7457933234724097</v>
      </c>
      <c r="BO345" s="44">
        <f t="shared" si="173"/>
        <v>0.26117242379420041</v>
      </c>
      <c r="BP345" s="4" t="str">
        <f t="shared" si="174"/>
        <v>OK</v>
      </c>
      <c r="BQ345" s="56">
        <f t="shared" si="175"/>
        <v>304.99199999999996</v>
      </c>
      <c r="BR345" s="56">
        <f t="shared" si="176"/>
        <v>45.766355155598184</v>
      </c>
      <c r="BS345" s="23">
        <f t="shared" si="177"/>
        <v>0.15005755939696186</v>
      </c>
      <c r="BT345" s="4" t="str">
        <f t="shared" si="178"/>
        <v>OK</v>
      </c>
      <c r="BU345" s="56">
        <f t="shared" si="179"/>
        <v>58.302223959839246</v>
      </c>
      <c r="BV345" s="54">
        <f t="shared" si="180"/>
        <v>0.11720265024653684</v>
      </c>
      <c r="BW345" s="4" t="str">
        <f t="shared" si="181"/>
        <v>OK</v>
      </c>
      <c r="BX345" s="54">
        <f t="shared" si="182"/>
        <v>4.7294927202792443E-2</v>
      </c>
      <c r="BY345" s="4" t="str">
        <f t="shared" si="183"/>
        <v>OK</v>
      </c>
      <c r="DJ345" s="7"/>
      <c r="DK345" s="7"/>
      <c r="DL345" s="7"/>
      <c r="DM345" s="7"/>
      <c r="DN345" s="7"/>
      <c r="DO345" s="83"/>
      <c r="DP345" s="7"/>
      <c r="DQ345" s="7"/>
      <c r="DR345" s="7"/>
      <c r="DS345" s="7"/>
      <c r="EA345" s="56"/>
      <c r="EB345" s="56"/>
      <c r="EC345" s="4"/>
      <c r="ED345" s="44"/>
      <c r="EE345" s="4"/>
      <c r="EF345" s="5"/>
      <c r="EG345" s="44"/>
      <c r="EH345" s="4"/>
      <c r="EI345" s="53"/>
      <c r="EJ345" s="53"/>
      <c r="EL345" s="54"/>
      <c r="EM345" s="55"/>
      <c r="EN345" s="56"/>
      <c r="EO345" s="44"/>
      <c r="EP345" s="4"/>
      <c r="EQ345" s="56"/>
      <c r="ER345" s="56"/>
      <c r="ET345" s="4"/>
      <c r="EU345" s="56"/>
      <c r="EW345" s="4"/>
      <c r="EY345" s="4"/>
    </row>
    <row r="346" spans="27:155">
      <c r="AA346" s="29" t="s">
        <v>197</v>
      </c>
      <c r="AB346" s="29" t="s">
        <v>330</v>
      </c>
      <c r="AC346" s="29" t="s">
        <v>320</v>
      </c>
      <c r="AD346" s="30">
        <v>0</v>
      </c>
      <c r="AE346" s="24">
        <v>682</v>
      </c>
      <c r="AF346" s="24">
        <v>350</v>
      </c>
      <c r="AG346" s="24">
        <v>12</v>
      </c>
      <c r="AH346" s="24">
        <v>16</v>
      </c>
      <c r="AI346" s="24">
        <v>650</v>
      </c>
      <c r="AJ346" s="7">
        <f t="shared" si="155"/>
        <v>712</v>
      </c>
      <c r="AK346" s="7">
        <f t="shared" si="156"/>
        <v>350</v>
      </c>
      <c r="AL346" s="7">
        <f t="shared" si="157"/>
        <v>22</v>
      </c>
      <c r="AM346" s="7">
        <f t="shared" si="158"/>
        <v>6</v>
      </c>
      <c r="AN346" s="7">
        <f t="shared" si="159"/>
        <v>24</v>
      </c>
      <c r="AO346" s="83" t="str" cm="1">
        <f t="array" ref="AO346">_xll.Dce_Name_SectI(AE346,AE346,AF346,AG346,AH346,"x","-",$V$14)</f>
        <v>682x350x12x16</v>
      </c>
      <c r="AP346" s="7" t="str">
        <f t="shared" si="160"/>
        <v>712x350x22-6M24</v>
      </c>
      <c r="AQ346" s="7"/>
      <c r="AR346" s="7"/>
      <c r="AS346" s="7"/>
      <c r="AT346" s="29" t="s">
        <v>301</v>
      </c>
      <c r="AU346" s="60">
        <v>-200.65069732960092</v>
      </c>
      <c r="AV346" s="60">
        <v>42.489896745641779</v>
      </c>
      <c r="AW346" s="25">
        <v>0.14035418809939976</v>
      </c>
      <c r="AX346" s="25">
        <v>0</v>
      </c>
      <c r="AY346" s="25">
        <v>0</v>
      </c>
      <c r="AZ346" s="25">
        <v>0</v>
      </c>
      <c r="BA346" s="56">
        <f t="shared" si="161"/>
        <v>0</v>
      </c>
      <c r="BB346" s="56">
        <f t="shared" si="162"/>
        <v>0</v>
      </c>
      <c r="BC346" s="4">
        <f>HLOOKUP(AN346,Data!$BW$28:$CF$31,4,FALSE)</f>
        <v>353</v>
      </c>
      <c r="BD346" s="44">
        <f t="shared" si="163"/>
        <v>0</v>
      </c>
      <c r="BE346" s="4" t="str">
        <f t="shared" si="164"/>
        <v>OK</v>
      </c>
      <c r="BF346" s="5">
        <f t="shared" si="165"/>
        <v>3613.4</v>
      </c>
      <c r="BG346" s="44">
        <f t="shared" si="166"/>
        <v>5.5529611260751899E-2</v>
      </c>
      <c r="BH346" s="4" t="str">
        <f t="shared" si="167"/>
        <v>OK</v>
      </c>
      <c r="BI346" s="53" t="str">
        <f t="shared" si="168"/>
        <v>Y</v>
      </c>
      <c r="BJ346" s="53">
        <f t="shared" si="169"/>
        <v>215</v>
      </c>
      <c r="BK346" s="38">
        <f t="shared" si="170"/>
        <v>169</v>
      </c>
      <c r="BL346" s="54">
        <f>noisuy1chieu(BK346/BJ346,Data!$BW$39:$CG$39,Data!$BW$40:$CG$40)</f>
        <v>9.5744185149669647E-2</v>
      </c>
      <c r="BM346" s="55">
        <f t="shared" si="171"/>
        <v>3.5635426631446011E-3</v>
      </c>
      <c r="BN346" s="56">
        <f t="shared" si="172"/>
        <v>7.5372475365310194</v>
      </c>
      <c r="BO346" s="44">
        <f t="shared" si="173"/>
        <v>0.34260216075140998</v>
      </c>
      <c r="BP346" s="4" t="str">
        <f t="shared" si="174"/>
        <v>OK</v>
      </c>
      <c r="BQ346" s="56">
        <f t="shared" si="175"/>
        <v>304.99199999999996</v>
      </c>
      <c r="BR346" s="56">
        <f t="shared" si="176"/>
        <v>42.490128556564962</v>
      </c>
      <c r="BS346" s="23">
        <f t="shared" si="177"/>
        <v>0.1393155510851595</v>
      </c>
      <c r="BT346" s="4" t="str">
        <f t="shared" si="178"/>
        <v>OK</v>
      </c>
      <c r="BU346" s="56">
        <f t="shared" si="179"/>
        <v>100.32534866480046</v>
      </c>
      <c r="BV346" s="54">
        <f t="shared" si="180"/>
        <v>0.2016800724192287</v>
      </c>
      <c r="BW346" s="4" t="str">
        <f t="shared" si="181"/>
        <v>OK</v>
      </c>
      <c r="BX346" s="54">
        <f t="shared" si="182"/>
        <v>4.3909276368804734E-2</v>
      </c>
      <c r="BY346" s="4" t="str">
        <f t="shared" si="183"/>
        <v>OK</v>
      </c>
      <c r="DJ346" s="7"/>
      <c r="DK346" s="7"/>
      <c r="DL346" s="7"/>
      <c r="DM346" s="7"/>
      <c r="DN346" s="7"/>
      <c r="DO346" s="83"/>
      <c r="DP346" s="7"/>
      <c r="DQ346" s="7"/>
      <c r="DR346" s="7"/>
      <c r="DS346" s="7"/>
      <c r="EA346" s="56"/>
      <c r="EB346" s="56"/>
      <c r="EC346" s="4"/>
      <c r="ED346" s="44"/>
      <c r="EE346" s="4"/>
      <c r="EF346" s="5"/>
      <c r="EG346" s="44"/>
      <c r="EH346" s="4"/>
      <c r="EI346" s="53"/>
      <c r="EJ346" s="53"/>
      <c r="EL346" s="54"/>
      <c r="EM346" s="55"/>
      <c r="EN346" s="56"/>
      <c r="EO346" s="44"/>
      <c r="EP346" s="4"/>
      <c r="EQ346" s="56"/>
      <c r="ER346" s="56"/>
      <c r="ET346" s="4"/>
      <c r="EU346" s="56"/>
      <c r="EW346" s="4"/>
      <c r="EY346" s="4"/>
    </row>
    <row r="347" spans="27:155">
      <c r="AA347" s="29" t="s">
        <v>197</v>
      </c>
      <c r="AB347" s="29" t="s">
        <v>330</v>
      </c>
      <c r="AC347" s="29" t="s">
        <v>320</v>
      </c>
      <c r="AD347" s="30">
        <v>0</v>
      </c>
      <c r="AE347" s="24">
        <v>682</v>
      </c>
      <c r="AF347" s="24">
        <v>350</v>
      </c>
      <c r="AG347" s="24">
        <v>12</v>
      </c>
      <c r="AH347" s="24">
        <v>16</v>
      </c>
      <c r="AI347" s="24">
        <v>650</v>
      </c>
      <c r="AJ347" s="7">
        <f t="shared" si="155"/>
        <v>712</v>
      </c>
      <c r="AK347" s="7">
        <f t="shared" si="156"/>
        <v>350</v>
      </c>
      <c r="AL347" s="7">
        <f t="shared" si="157"/>
        <v>22</v>
      </c>
      <c r="AM347" s="7">
        <f t="shared" si="158"/>
        <v>6</v>
      </c>
      <c r="AN347" s="7">
        <f t="shared" si="159"/>
        <v>24</v>
      </c>
      <c r="AO347" s="83" t="str" cm="1">
        <f t="array" ref="AO347">_xll.Dce_Name_SectI(AE347,AE347,AF347,AG347,AH347,"x","-",$V$14)</f>
        <v>682x350x12x16</v>
      </c>
      <c r="AP347" s="7" t="str">
        <f t="shared" si="160"/>
        <v>712x350x22-6M24</v>
      </c>
      <c r="AQ347" s="7"/>
      <c r="AR347" s="7"/>
      <c r="AS347" s="7"/>
      <c r="AT347" s="29" t="s">
        <v>302</v>
      </c>
      <c r="AU347" s="60">
        <v>77.537462387188853</v>
      </c>
      <c r="AV347" s="60">
        <v>32.639531763322161</v>
      </c>
      <c r="AW347" s="25">
        <v>1.9512618832172868E-2</v>
      </c>
      <c r="AX347" s="25">
        <v>0</v>
      </c>
      <c r="AY347" s="25">
        <v>0</v>
      </c>
      <c r="AZ347" s="25">
        <v>0</v>
      </c>
      <c r="BA347" s="56">
        <f t="shared" si="161"/>
        <v>12.922910397864809</v>
      </c>
      <c r="BB347" s="56">
        <f t="shared" si="162"/>
        <v>56.53773299065854</v>
      </c>
      <c r="BC347" s="4">
        <f>HLOOKUP(AN347,Data!$BW$28:$CF$31,4,FALSE)</f>
        <v>353</v>
      </c>
      <c r="BD347" s="44">
        <f t="shared" si="163"/>
        <v>0.16016354954860776</v>
      </c>
      <c r="BE347" s="4" t="str">
        <f t="shared" si="164"/>
        <v>OK</v>
      </c>
      <c r="BF347" s="5">
        <f t="shared" si="165"/>
        <v>3613.4</v>
      </c>
      <c r="BG347" s="44">
        <f t="shared" si="166"/>
        <v>0</v>
      </c>
      <c r="BH347" s="4" t="str">
        <f t="shared" si="167"/>
        <v>OK</v>
      </c>
      <c r="BI347" s="53" t="str">
        <f t="shared" si="168"/>
        <v>Y</v>
      </c>
      <c r="BJ347" s="53">
        <f t="shared" si="169"/>
        <v>215</v>
      </c>
      <c r="BK347" s="38">
        <f t="shared" si="170"/>
        <v>169</v>
      </c>
      <c r="BL347" s="54">
        <f>noisuy1chieu(BK347/BJ347,Data!$BW$39:$CG$39,Data!$BW$40:$CG$40)</f>
        <v>9.5744185149669647E-2</v>
      </c>
      <c r="BM347" s="55">
        <f t="shared" si="171"/>
        <v>0</v>
      </c>
      <c r="BN347" s="56">
        <f t="shared" si="172"/>
        <v>0</v>
      </c>
      <c r="BO347" s="44">
        <f t="shared" si="173"/>
        <v>0</v>
      </c>
      <c r="BP347" s="4" t="str">
        <f t="shared" si="174"/>
        <v>OK</v>
      </c>
      <c r="BQ347" s="56">
        <f t="shared" si="175"/>
        <v>304.99199999999996</v>
      </c>
      <c r="BR347" s="56">
        <f t="shared" si="176"/>
        <v>77.537462387188853</v>
      </c>
      <c r="BS347" s="23">
        <f t="shared" si="177"/>
        <v>0.25422785642636153</v>
      </c>
      <c r="BT347" s="4" t="str">
        <f t="shared" si="178"/>
        <v>OK</v>
      </c>
      <c r="BU347" s="56">
        <f t="shared" si="179"/>
        <v>38.768731193594427</v>
      </c>
      <c r="BV347" s="54">
        <f t="shared" si="180"/>
        <v>7.7935243871911086E-2</v>
      </c>
      <c r="BW347" s="4" t="str">
        <f t="shared" si="181"/>
        <v>OK</v>
      </c>
      <c r="BX347" s="54">
        <f t="shared" si="182"/>
        <v>3.3729680881959601E-2</v>
      </c>
      <c r="BY347" s="4" t="str">
        <f t="shared" si="183"/>
        <v>OK</v>
      </c>
      <c r="DJ347" s="7"/>
      <c r="DK347" s="7"/>
      <c r="DL347" s="7"/>
      <c r="DM347" s="7"/>
      <c r="DN347" s="7"/>
      <c r="DO347" s="83"/>
      <c r="DP347" s="7"/>
      <c r="DQ347" s="7"/>
      <c r="DR347" s="7"/>
      <c r="DS347" s="7"/>
      <c r="EA347" s="56"/>
      <c r="EB347" s="56"/>
      <c r="EC347" s="4"/>
      <c r="ED347" s="44"/>
      <c r="EE347" s="4"/>
      <c r="EF347" s="5"/>
      <c r="EG347" s="44"/>
      <c r="EH347" s="4"/>
      <c r="EI347" s="53"/>
      <c r="EJ347" s="53"/>
      <c r="EL347" s="54"/>
      <c r="EM347" s="55"/>
      <c r="EN347" s="56"/>
      <c r="EO347" s="44"/>
      <c r="EP347" s="4"/>
      <c r="EQ347" s="56"/>
      <c r="ER347" s="56"/>
      <c r="ET347" s="4"/>
      <c r="EU347" s="56"/>
      <c r="EW347" s="4"/>
      <c r="EY347" s="4"/>
    </row>
    <row r="348" spans="27:155">
      <c r="AA348" s="29" t="s">
        <v>197</v>
      </c>
      <c r="AB348" s="29" t="s">
        <v>330</v>
      </c>
      <c r="AC348" s="29" t="s">
        <v>320</v>
      </c>
      <c r="AD348" s="30">
        <v>0</v>
      </c>
      <c r="AE348" s="24">
        <v>682</v>
      </c>
      <c r="AF348" s="24">
        <v>350</v>
      </c>
      <c r="AG348" s="24">
        <v>12</v>
      </c>
      <c r="AH348" s="24">
        <v>16</v>
      </c>
      <c r="AI348" s="24">
        <v>650</v>
      </c>
      <c r="AJ348" s="7">
        <f t="shared" si="155"/>
        <v>712</v>
      </c>
      <c r="AK348" s="7">
        <f t="shared" si="156"/>
        <v>350</v>
      </c>
      <c r="AL348" s="7">
        <f t="shared" si="157"/>
        <v>22</v>
      </c>
      <c r="AM348" s="7">
        <f t="shared" si="158"/>
        <v>6</v>
      </c>
      <c r="AN348" s="7">
        <f t="shared" si="159"/>
        <v>24</v>
      </c>
      <c r="AO348" s="83" t="str" cm="1">
        <f t="array" ref="AO348">_xll.Dce_Name_SectI(AE348,AE348,AF348,AG348,AH348,"x","-",$V$14)</f>
        <v>682x350x12x16</v>
      </c>
      <c r="AP348" s="7" t="str">
        <f t="shared" si="160"/>
        <v>712x350x22-6M24</v>
      </c>
      <c r="AQ348" s="7"/>
      <c r="AR348" s="7"/>
      <c r="AS348" s="7"/>
      <c r="AT348" s="29" t="s">
        <v>303</v>
      </c>
      <c r="AU348" s="60">
        <v>-5.4096842328500978</v>
      </c>
      <c r="AV348" s="60">
        <v>29.549200960322651</v>
      </c>
      <c r="AW348" s="25">
        <v>1.1293361156285819E-2</v>
      </c>
      <c r="AX348" s="25">
        <v>0</v>
      </c>
      <c r="AY348" s="25">
        <v>0</v>
      </c>
      <c r="AZ348" s="25">
        <v>0</v>
      </c>
      <c r="BA348" s="56">
        <f t="shared" si="161"/>
        <v>0</v>
      </c>
      <c r="BB348" s="56">
        <f t="shared" si="162"/>
        <v>0</v>
      </c>
      <c r="BC348" s="4">
        <f>HLOOKUP(AN348,Data!$BW$28:$CF$31,4,FALSE)</f>
        <v>353</v>
      </c>
      <c r="BD348" s="44">
        <f t="shared" si="163"/>
        <v>0</v>
      </c>
      <c r="BE348" s="4" t="str">
        <f t="shared" si="164"/>
        <v>OK</v>
      </c>
      <c r="BF348" s="5">
        <f t="shared" si="165"/>
        <v>3613.4</v>
      </c>
      <c r="BG348" s="44">
        <f t="shared" si="166"/>
        <v>1.4971174607987209E-3</v>
      </c>
      <c r="BH348" s="4" t="str">
        <f t="shared" si="167"/>
        <v>OK</v>
      </c>
      <c r="BI348" s="53" t="str">
        <f t="shared" si="168"/>
        <v>Y</v>
      </c>
      <c r="BJ348" s="53">
        <f t="shared" si="169"/>
        <v>215</v>
      </c>
      <c r="BK348" s="38">
        <f t="shared" si="170"/>
        <v>169</v>
      </c>
      <c r="BL348" s="54">
        <f>noisuy1chieu(BK348/BJ348,Data!$BW$39:$CG$39,Data!$BW$40:$CG$40)</f>
        <v>9.5744185149669647E-2</v>
      </c>
      <c r="BM348" s="55">
        <f t="shared" si="171"/>
        <v>9.60756220360171E-5</v>
      </c>
      <c r="BN348" s="56">
        <f t="shared" si="172"/>
        <v>1.2375945827688579</v>
      </c>
      <c r="BO348" s="44">
        <f t="shared" si="173"/>
        <v>5.6254299216766272E-2</v>
      </c>
      <c r="BP348" s="4" t="str">
        <f t="shared" si="174"/>
        <v>OK</v>
      </c>
      <c r="BQ348" s="56">
        <f t="shared" si="175"/>
        <v>304.99199999999996</v>
      </c>
      <c r="BR348" s="56">
        <f t="shared" si="176"/>
        <v>29.549203118418259</v>
      </c>
      <c r="BS348" s="23">
        <f t="shared" si="177"/>
        <v>9.6885174425618587E-2</v>
      </c>
      <c r="BT348" s="4" t="str">
        <f t="shared" si="178"/>
        <v>OK</v>
      </c>
      <c r="BU348" s="56">
        <f t="shared" si="179"/>
        <v>2.7048421164250489</v>
      </c>
      <c r="BV348" s="54">
        <f t="shared" si="180"/>
        <v>5.4374369108430411E-3</v>
      </c>
      <c r="BW348" s="4" t="str">
        <f t="shared" si="181"/>
        <v>OK</v>
      </c>
      <c r="BX348" s="54">
        <f t="shared" si="182"/>
        <v>3.053613086807443E-2</v>
      </c>
      <c r="BY348" s="4" t="str">
        <f t="shared" si="183"/>
        <v>OK</v>
      </c>
      <c r="DJ348" s="7"/>
      <c r="DK348" s="7"/>
      <c r="DL348" s="7"/>
      <c r="DM348" s="7"/>
      <c r="DN348" s="7"/>
      <c r="DO348" s="83"/>
      <c r="DP348" s="7"/>
      <c r="DQ348" s="7"/>
      <c r="DR348" s="7"/>
      <c r="DS348" s="7"/>
      <c r="EA348" s="56"/>
      <c r="EB348" s="56"/>
      <c r="EC348" s="4"/>
      <c r="ED348" s="44"/>
      <c r="EE348" s="4"/>
      <c r="EF348" s="5"/>
      <c r="EG348" s="44"/>
      <c r="EH348" s="4"/>
      <c r="EI348" s="53"/>
      <c r="EJ348" s="53"/>
      <c r="EL348" s="54"/>
      <c r="EM348" s="55"/>
      <c r="EN348" s="56"/>
      <c r="EO348" s="44"/>
      <c r="EP348" s="4"/>
      <c r="EQ348" s="56"/>
      <c r="ER348" s="56"/>
      <c r="ET348" s="4"/>
      <c r="EU348" s="56"/>
      <c r="EW348" s="4"/>
      <c r="EY348" s="4"/>
    </row>
    <row r="349" spans="27:155">
      <c r="AA349" s="29" t="s">
        <v>197</v>
      </c>
      <c r="AB349" s="29" t="s">
        <v>330</v>
      </c>
      <c r="AC349" s="29" t="s">
        <v>320</v>
      </c>
      <c r="AD349" s="30">
        <v>0</v>
      </c>
      <c r="AE349" s="24">
        <v>682</v>
      </c>
      <c r="AF349" s="24">
        <v>350</v>
      </c>
      <c r="AG349" s="24">
        <v>12</v>
      </c>
      <c r="AH349" s="24">
        <v>16</v>
      </c>
      <c r="AI349" s="24">
        <v>650</v>
      </c>
      <c r="AJ349" s="7">
        <f t="shared" si="155"/>
        <v>712</v>
      </c>
      <c r="AK349" s="7">
        <f t="shared" si="156"/>
        <v>350</v>
      </c>
      <c r="AL349" s="7">
        <f t="shared" si="157"/>
        <v>22</v>
      </c>
      <c r="AM349" s="7">
        <f t="shared" si="158"/>
        <v>6</v>
      </c>
      <c r="AN349" s="7">
        <f t="shared" si="159"/>
        <v>24</v>
      </c>
      <c r="AO349" s="83" t="str" cm="1">
        <f t="array" ref="AO349">_xll.Dce_Name_SectI(AE349,AE349,AF349,AG349,AH349,"x","-",$V$14)</f>
        <v>682x350x12x16</v>
      </c>
      <c r="AP349" s="7" t="str">
        <f t="shared" si="160"/>
        <v>712x350x22-6M24</v>
      </c>
      <c r="AQ349" s="7"/>
      <c r="AR349" s="7"/>
      <c r="AS349" s="7"/>
      <c r="AT349" s="29" t="s">
        <v>304</v>
      </c>
      <c r="AU349" s="60">
        <v>52.83537419268746</v>
      </c>
      <c r="AV349" s="60">
        <v>76.79038737409887</v>
      </c>
      <c r="AW349" s="25">
        <v>1.880581430084791E-3</v>
      </c>
      <c r="AX349" s="25">
        <v>0</v>
      </c>
      <c r="AY349" s="25">
        <v>0</v>
      </c>
      <c r="AZ349" s="25">
        <v>0</v>
      </c>
      <c r="BA349" s="56">
        <f t="shared" si="161"/>
        <v>8.805895698781244</v>
      </c>
      <c r="BB349" s="56">
        <f t="shared" si="162"/>
        <v>38.525793682167951</v>
      </c>
      <c r="BC349" s="4">
        <f>HLOOKUP(AN349,Data!$BW$28:$CF$31,4,FALSE)</f>
        <v>353</v>
      </c>
      <c r="BD349" s="44">
        <f t="shared" si="163"/>
        <v>0.10913822572852111</v>
      </c>
      <c r="BE349" s="4" t="str">
        <f t="shared" si="164"/>
        <v>OK</v>
      </c>
      <c r="BF349" s="5">
        <f t="shared" si="165"/>
        <v>3613.4</v>
      </c>
      <c r="BG349" s="44">
        <f t="shared" si="166"/>
        <v>0</v>
      </c>
      <c r="BH349" s="4" t="str">
        <f t="shared" si="167"/>
        <v>OK</v>
      </c>
      <c r="BI349" s="53" t="str">
        <f t="shared" si="168"/>
        <v>Y</v>
      </c>
      <c r="BJ349" s="53">
        <f t="shared" si="169"/>
        <v>215</v>
      </c>
      <c r="BK349" s="38">
        <f t="shared" si="170"/>
        <v>169</v>
      </c>
      <c r="BL349" s="54">
        <f>noisuy1chieu(BK349/BJ349,Data!$BW$39:$CG$39,Data!$BW$40:$CG$40)</f>
        <v>9.5744185149669647E-2</v>
      </c>
      <c r="BM349" s="55">
        <f t="shared" si="171"/>
        <v>0</v>
      </c>
      <c r="BN349" s="56">
        <f t="shared" si="172"/>
        <v>0</v>
      </c>
      <c r="BO349" s="44">
        <f t="shared" si="173"/>
        <v>0</v>
      </c>
      <c r="BP349" s="4" t="str">
        <f t="shared" si="174"/>
        <v>OK</v>
      </c>
      <c r="BQ349" s="56">
        <f t="shared" si="175"/>
        <v>304.99199999999996</v>
      </c>
      <c r="BR349" s="56">
        <f t="shared" si="176"/>
        <v>76.790387397126395</v>
      </c>
      <c r="BS349" s="23">
        <f t="shared" si="177"/>
        <v>0.25177836598050574</v>
      </c>
      <c r="BT349" s="4" t="str">
        <f t="shared" si="178"/>
        <v>OK</v>
      </c>
      <c r="BU349" s="56">
        <f t="shared" si="179"/>
        <v>26.41768709634373</v>
      </c>
      <c r="BV349" s="54">
        <f t="shared" si="180"/>
        <v>5.3106429408387876E-2</v>
      </c>
      <c r="BW349" s="4" t="str">
        <f t="shared" si="181"/>
        <v>OK</v>
      </c>
      <c r="BX349" s="54">
        <f t="shared" si="182"/>
        <v>7.9355145706355823E-2</v>
      </c>
      <c r="BY349" s="4" t="str">
        <f t="shared" si="183"/>
        <v>OK</v>
      </c>
      <c r="DJ349" s="7"/>
      <c r="DK349" s="7"/>
      <c r="DL349" s="7"/>
      <c r="DM349" s="7"/>
      <c r="DN349" s="7"/>
      <c r="DO349" s="83"/>
      <c r="DP349" s="7"/>
      <c r="DQ349" s="7"/>
      <c r="DR349" s="7"/>
      <c r="DS349" s="7"/>
      <c r="EA349" s="56"/>
      <c r="EB349" s="56"/>
      <c r="EC349" s="4"/>
      <c r="ED349" s="44"/>
      <c r="EE349" s="4"/>
      <c r="EF349" s="5"/>
      <c r="EG349" s="44"/>
      <c r="EH349" s="4"/>
      <c r="EI349" s="53"/>
      <c r="EJ349" s="53"/>
      <c r="EL349" s="54"/>
      <c r="EM349" s="55"/>
      <c r="EN349" s="56"/>
      <c r="EO349" s="44"/>
      <c r="EP349" s="4"/>
      <c r="EQ349" s="56"/>
      <c r="ER349" s="56"/>
      <c r="ET349" s="4"/>
      <c r="EU349" s="56"/>
      <c r="EW349" s="4"/>
      <c r="EY349" s="4"/>
    </row>
    <row r="350" spans="27:155">
      <c r="AA350" s="29" t="s">
        <v>197</v>
      </c>
      <c r="AB350" s="29" t="s">
        <v>330</v>
      </c>
      <c r="AC350" s="29" t="s">
        <v>320</v>
      </c>
      <c r="AD350" s="30">
        <v>0</v>
      </c>
      <c r="AE350" s="24">
        <v>682</v>
      </c>
      <c r="AF350" s="24">
        <v>350</v>
      </c>
      <c r="AG350" s="24">
        <v>12</v>
      </c>
      <c r="AH350" s="24">
        <v>16</v>
      </c>
      <c r="AI350" s="24">
        <v>650</v>
      </c>
      <c r="AJ350" s="7">
        <f t="shared" si="155"/>
        <v>712</v>
      </c>
      <c r="AK350" s="7">
        <f t="shared" si="156"/>
        <v>350</v>
      </c>
      <c r="AL350" s="7">
        <f t="shared" si="157"/>
        <v>22</v>
      </c>
      <c r="AM350" s="7">
        <f t="shared" si="158"/>
        <v>6</v>
      </c>
      <c r="AN350" s="7">
        <f t="shared" si="159"/>
        <v>24</v>
      </c>
      <c r="AO350" s="83" t="str" cm="1">
        <f t="array" ref="AO350">_xll.Dce_Name_SectI(AE350,AE350,AF350,AG350,AH350,"x","-",$V$14)</f>
        <v>682x350x12x16</v>
      </c>
      <c r="AP350" s="7" t="str">
        <f t="shared" si="160"/>
        <v>712x350x22-6M24</v>
      </c>
      <c r="AQ350" s="7"/>
      <c r="AR350" s="7"/>
      <c r="AS350" s="7"/>
      <c r="AT350" s="29" t="s">
        <v>305</v>
      </c>
      <c r="AU350" s="60">
        <v>-30.396017809179515</v>
      </c>
      <c r="AV350" s="60">
        <v>79.9089563848637</v>
      </c>
      <c r="AW350" s="25">
        <v>2.6639213518690752E-3</v>
      </c>
      <c r="AX350" s="25">
        <v>0</v>
      </c>
      <c r="AY350" s="25">
        <v>0</v>
      </c>
      <c r="AZ350" s="25">
        <v>0</v>
      </c>
      <c r="BA350" s="56">
        <f t="shared" si="161"/>
        <v>0</v>
      </c>
      <c r="BB350" s="56">
        <f t="shared" si="162"/>
        <v>0</v>
      </c>
      <c r="BC350" s="4">
        <f>HLOOKUP(AN350,Data!$BW$28:$CF$31,4,FALSE)</f>
        <v>353</v>
      </c>
      <c r="BD350" s="44">
        <f t="shared" si="163"/>
        <v>0</v>
      </c>
      <c r="BE350" s="4" t="str">
        <f t="shared" si="164"/>
        <v>OK</v>
      </c>
      <c r="BF350" s="5">
        <f t="shared" si="165"/>
        <v>3613.4</v>
      </c>
      <c r="BG350" s="44">
        <f t="shared" si="166"/>
        <v>8.4120268470635733E-3</v>
      </c>
      <c r="BH350" s="4" t="str">
        <f t="shared" si="167"/>
        <v>OK</v>
      </c>
      <c r="BI350" s="53" t="str">
        <f t="shared" si="168"/>
        <v>Y</v>
      </c>
      <c r="BJ350" s="53">
        <f t="shared" si="169"/>
        <v>215</v>
      </c>
      <c r="BK350" s="38">
        <f t="shared" si="170"/>
        <v>169</v>
      </c>
      <c r="BL350" s="54">
        <f>noisuy1chieu(BK350/BJ350,Data!$BW$39:$CG$39,Data!$BW$40:$CG$40)</f>
        <v>9.5744185149669647E-2</v>
      </c>
      <c r="BM350" s="55">
        <f t="shared" si="171"/>
        <v>5.3983119766977655E-4</v>
      </c>
      <c r="BN350" s="56">
        <f t="shared" si="172"/>
        <v>2.9335992569764318</v>
      </c>
      <c r="BO350" s="44">
        <f t="shared" si="173"/>
        <v>0.13334542077165598</v>
      </c>
      <c r="BP350" s="4" t="str">
        <f t="shared" si="174"/>
        <v>OK</v>
      </c>
      <c r="BQ350" s="56">
        <f t="shared" si="175"/>
        <v>304.99199999999996</v>
      </c>
      <c r="BR350" s="56">
        <f t="shared" si="176"/>
        <v>79.908956429267221</v>
      </c>
      <c r="BS350" s="23">
        <f t="shared" si="177"/>
        <v>0.26200345067827102</v>
      </c>
      <c r="BT350" s="4" t="str">
        <f t="shared" si="178"/>
        <v>OK</v>
      </c>
      <c r="BU350" s="56">
        <f t="shared" si="179"/>
        <v>15.198008904589758</v>
      </c>
      <c r="BV350" s="54">
        <f t="shared" si="180"/>
        <v>3.0551954987435386E-2</v>
      </c>
      <c r="BW350" s="4" t="str">
        <f t="shared" si="181"/>
        <v>OK</v>
      </c>
      <c r="BX350" s="54">
        <f t="shared" si="182"/>
        <v>8.2577873294133616E-2</v>
      </c>
      <c r="BY350" s="4" t="str">
        <f t="shared" si="183"/>
        <v>OK</v>
      </c>
      <c r="DJ350" s="7"/>
      <c r="DK350" s="7"/>
      <c r="DL350" s="7"/>
      <c r="DM350" s="7"/>
      <c r="DN350" s="7"/>
      <c r="DO350" s="83"/>
      <c r="DP350" s="7"/>
      <c r="DQ350" s="7"/>
      <c r="DR350" s="7"/>
      <c r="DS350" s="7"/>
      <c r="EA350" s="56"/>
      <c r="EB350" s="56"/>
      <c r="EC350" s="4"/>
      <c r="ED350" s="44"/>
      <c r="EE350" s="4"/>
      <c r="EF350" s="5"/>
      <c r="EG350" s="44"/>
      <c r="EH350" s="4"/>
      <c r="EI350" s="53"/>
      <c r="EJ350" s="53"/>
      <c r="EL350" s="54"/>
      <c r="EM350" s="55"/>
      <c r="EN350" s="56"/>
      <c r="EO350" s="44"/>
      <c r="EP350" s="4"/>
      <c r="EQ350" s="56"/>
      <c r="ER350" s="56"/>
      <c r="ET350" s="4"/>
      <c r="EU350" s="56"/>
      <c r="EW350" s="4"/>
      <c r="EY350" s="4"/>
    </row>
    <row r="351" spans="27:155">
      <c r="AA351" s="29" t="s">
        <v>197</v>
      </c>
      <c r="AB351" s="29" t="s">
        <v>330</v>
      </c>
      <c r="AC351" s="29" t="s">
        <v>320</v>
      </c>
      <c r="AD351" s="30">
        <v>0</v>
      </c>
      <c r="AE351" s="24">
        <v>682</v>
      </c>
      <c r="AF351" s="24">
        <v>350</v>
      </c>
      <c r="AG351" s="24">
        <v>12</v>
      </c>
      <c r="AH351" s="24">
        <v>16</v>
      </c>
      <c r="AI351" s="24">
        <v>650</v>
      </c>
      <c r="AJ351" s="7">
        <f t="shared" si="155"/>
        <v>712</v>
      </c>
      <c r="AK351" s="7">
        <f t="shared" si="156"/>
        <v>350</v>
      </c>
      <c r="AL351" s="7">
        <f t="shared" si="157"/>
        <v>22</v>
      </c>
      <c r="AM351" s="7">
        <f t="shared" si="158"/>
        <v>6</v>
      </c>
      <c r="AN351" s="7">
        <f t="shared" si="159"/>
        <v>24</v>
      </c>
      <c r="AO351" s="83" t="str" cm="1">
        <f t="array" ref="AO351">_xll.Dce_Name_SectI(AE351,AE351,AF351,AG351,AH351,"x","-",$V$14)</f>
        <v>682x350x12x16</v>
      </c>
      <c r="AP351" s="7" t="str">
        <f t="shared" si="160"/>
        <v>712x350x22-6M24</v>
      </c>
      <c r="AQ351" s="7"/>
      <c r="AR351" s="7"/>
      <c r="AS351" s="7"/>
      <c r="AT351" s="29" t="s">
        <v>306</v>
      </c>
      <c r="AU351" s="60">
        <v>-37.928928516860793</v>
      </c>
      <c r="AV351" s="60">
        <v>56.501364377362606</v>
      </c>
      <c r="AW351" s="25">
        <v>4.9830158703514232E-4</v>
      </c>
      <c r="AX351" s="25">
        <v>0</v>
      </c>
      <c r="AY351" s="25">
        <v>0</v>
      </c>
      <c r="AZ351" s="25">
        <v>0</v>
      </c>
      <c r="BA351" s="56">
        <f t="shared" si="161"/>
        <v>0</v>
      </c>
      <c r="BB351" s="56">
        <f t="shared" si="162"/>
        <v>0</v>
      </c>
      <c r="BC351" s="4">
        <f>HLOOKUP(AN351,Data!$BW$28:$CF$31,4,FALSE)</f>
        <v>353</v>
      </c>
      <c r="BD351" s="44">
        <f t="shared" si="163"/>
        <v>0</v>
      </c>
      <c r="BE351" s="4" t="str">
        <f t="shared" si="164"/>
        <v>OK</v>
      </c>
      <c r="BF351" s="5">
        <f t="shared" si="165"/>
        <v>3613.4</v>
      </c>
      <c r="BG351" s="44">
        <f t="shared" si="166"/>
        <v>1.0496742269569046E-2</v>
      </c>
      <c r="BH351" s="4" t="str">
        <f t="shared" si="167"/>
        <v>OK</v>
      </c>
      <c r="BI351" s="53" t="str">
        <f t="shared" si="168"/>
        <v>Y</v>
      </c>
      <c r="BJ351" s="53">
        <f t="shared" si="169"/>
        <v>215</v>
      </c>
      <c r="BK351" s="38">
        <f t="shared" si="170"/>
        <v>169</v>
      </c>
      <c r="BL351" s="54">
        <f>noisuy1chieu(BK351/BJ351,Data!$BW$39:$CG$39,Data!$BW$40:$CG$40)</f>
        <v>9.5744185149669647E-2</v>
      </c>
      <c r="BM351" s="55">
        <f t="shared" si="171"/>
        <v>6.7361517670268126E-4</v>
      </c>
      <c r="BN351" s="56">
        <f t="shared" si="172"/>
        <v>3.2770097149797603</v>
      </c>
      <c r="BO351" s="44">
        <f t="shared" si="173"/>
        <v>0.14895498704453455</v>
      </c>
      <c r="BP351" s="4" t="str">
        <f t="shared" si="174"/>
        <v>OK</v>
      </c>
      <c r="BQ351" s="56">
        <f t="shared" si="175"/>
        <v>304.99199999999996</v>
      </c>
      <c r="BR351" s="56">
        <f t="shared" si="176"/>
        <v>56.501364379559938</v>
      </c>
      <c r="BS351" s="23">
        <f t="shared" si="177"/>
        <v>0.18525523416863376</v>
      </c>
      <c r="BT351" s="4" t="str">
        <f t="shared" si="178"/>
        <v>OK</v>
      </c>
      <c r="BU351" s="56">
        <f t="shared" si="179"/>
        <v>18.964464258430397</v>
      </c>
      <c r="BV351" s="54">
        <f t="shared" si="180"/>
        <v>3.812351091657902E-2</v>
      </c>
      <c r="BW351" s="4" t="str">
        <f t="shared" si="181"/>
        <v>OK</v>
      </c>
      <c r="BX351" s="54">
        <f t="shared" si="182"/>
        <v>5.8388480054935459E-2</v>
      </c>
      <c r="BY351" s="4" t="str">
        <f t="shared" si="183"/>
        <v>OK</v>
      </c>
      <c r="DJ351" s="7"/>
      <c r="DK351" s="7"/>
      <c r="DL351" s="7"/>
      <c r="DM351" s="7"/>
      <c r="DN351" s="7"/>
      <c r="DO351" s="83"/>
      <c r="DP351" s="7"/>
      <c r="DQ351" s="7"/>
      <c r="DR351" s="7"/>
      <c r="DS351" s="7"/>
      <c r="EA351" s="56"/>
      <c r="EB351" s="56"/>
      <c r="EC351" s="4"/>
      <c r="ED351" s="44"/>
      <c r="EE351" s="4"/>
      <c r="EF351" s="5"/>
      <c r="EG351" s="44"/>
      <c r="EH351" s="4"/>
      <c r="EI351" s="53"/>
      <c r="EJ351" s="53"/>
      <c r="EL351" s="54"/>
      <c r="EM351" s="55"/>
      <c r="EN351" s="56"/>
      <c r="EO351" s="44"/>
      <c r="EP351" s="4"/>
      <c r="EQ351" s="56"/>
      <c r="ER351" s="56"/>
      <c r="ET351" s="4"/>
      <c r="EU351" s="56"/>
      <c r="EW351" s="4"/>
      <c r="EY351" s="4"/>
    </row>
    <row r="352" spans="27:155">
      <c r="AA352" s="29" t="s">
        <v>197</v>
      </c>
      <c r="AB352" s="29" t="s">
        <v>330</v>
      </c>
      <c r="AC352" s="29" t="s">
        <v>320</v>
      </c>
      <c r="AD352" s="30">
        <v>0</v>
      </c>
      <c r="AE352" s="24">
        <v>682</v>
      </c>
      <c r="AF352" s="24">
        <v>350</v>
      </c>
      <c r="AG352" s="24">
        <v>12</v>
      </c>
      <c r="AH352" s="24">
        <v>16</v>
      </c>
      <c r="AI352" s="24">
        <v>650</v>
      </c>
      <c r="AJ352" s="7">
        <f t="shared" si="155"/>
        <v>712</v>
      </c>
      <c r="AK352" s="7">
        <f t="shared" si="156"/>
        <v>350</v>
      </c>
      <c r="AL352" s="7">
        <f t="shared" si="157"/>
        <v>22</v>
      </c>
      <c r="AM352" s="7">
        <f t="shared" si="158"/>
        <v>6</v>
      </c>
      <c r="AN352" s="7">
        <f t="shared" si="159"/>
        <v>24</v>
      </c>
      <c r="AO352" s="83" t="str" cm="1">
        <f t="array" ref="AO352">_xll.Dce_Name_SectI(AE352,AE352,AF352,AG352,AH352,"x","-",$V$14)</f>
        <v>682x350x12x16</v>
      </c>
      <c r="AP352" s="7" t="str">
        <f t="shared" si="160"/>
        <v>712x350x22-6M24</v>
      </c>
      <c r="AQ352" s="7"/>
      <c r="AR352" s="7"/>
      <c r="AS352" s="7"/>
      <c r="AT352" s="29" t="s">
        <v>307</v>
      </c>
      <c r="AU352" s="60">
        <v>-120.85705473044281</v>
      </c>
      <c r="AV352" s="60">
        <v>53.376956113024271</v>
      </c>
      <c r="AW352" s="25">
        <v>4.7496930728461589E-3</v>
      </c>
      <c r="AX352" s="25">
        <v>0</v>
      </c>
      <c r="AY352" s="25">
        <v>0</v>
      </c>
      <c r="AZ352" s="25">
        <v>0</v>
      </c>
      <c r="BA352" s="56">
        <f t="shared" si="161"/>
        <v>0</v>
      </c>
      <c r="BB352" s="56">
        <f t="shared" si="162"/>
        <v>0</v>
      </c>
      <c r="BC352" s="4">
        <f>HLOOKUP(AN352,Data!$BW$28:$CF$31,4,FALSE)</f>
        <v>353</v>
      </c>
      <c r="BD352" s="44">
        <f t="shared" si="163"/>
        <v>0</v>
      </c>
      <c r="BE352" s="4" t="str">
        <f t="shared" si="164"/>
        <v>OK</v>
      </c>
      <c r="BF352" s="5">
        <f t="shared" si="165"/>
        <v>3613.4</v>
      </c>
      <c r="BG352" s="44">
        <f t="shared" si="166"/>
        <v>3.3446907270283613E-2</v>
      </c>
      <c r="BH352" s="4" t="str">
        <f t="shared" si="167"/>
        <v>OK</v>
      </c>
      <c r="BI352" s="53" t="str">
        <f t="shared" si="168"/>
        <v>Y</v>
      </c>
      <c r="BJ352" s="53">
        <f t="shared" si="169"/>
        <v>215</v>
      </c>
      <c r="BK352" s="38">
        <f t="shared" si="170"/>
        <v>169</v>
      </c>
      <c r="BL352" s="54">
        <f>noisuy1chieu(BK352/BJ352,Data!$BW$39:$CG$39,Data!$BW$40:$CG$40)</f>
        <v>9.5744185149669647E-2</v>
      </c>
      <c r="BM352" s="55">
        <f t="shared" si="171"/>
        <v>2.1464130272444322E-3</v>
      </c>
      <c r="BN352" s="56">
        <f t="shared" si="172"/>
        <v>5.8496306460494667</v>
      </c>
      <c r="BO352" s="44">
        <f t="shared" si="173"/>
        <v>0.26589230209315756</v>
      </c>
      <c r="BP352" s="4" t="str">
        <f t="shared" si="174"/>
        <v>OK</v>
      </c>
      <c r="BQ352" s="56">
        <f t="shared" si="175"/>
        <v>304.99199999999996</v>
      </c>
      <c r="BR352" s="56">
        <f t="shared" si="176"/>
        <v>53.376956324347525</v>
      </c>
      <c r="BS352" s="23">
        <f t="shared" si="177"/>
        <v>0.1750110046307691</v>
      </c>
      <c r="BT352" s="4" t="str">
        <f t="shared" si="178"/>
        <v>OK</v>
      </c>
      <c r="BU352" s="56">
        <f t="shared" si="179"/>
        <v>60.428527365221406</v>
      </c>
      <c r="BV352" s="54">
        <f t="shared" si="180"/>
        <v>0.12147707371468257</v>
      </c>
      <c r="BW352" s="4" t="str">
        <f t="shared" si="181"/>
        <v>OK</v>
      </c>
      <c r="BX352" s="54">
        <f t="shared" si="182"/>
        <v>5.5159718423804911E-2</v>
      </c>
      <c r="BY352" s="4" t="str">
        <f t="shared" si="183"/>
        <v>OK</v>
      </c>
      <c r="DJ352" s="7"/>
      <c r="DK352" s="7"/>
      <c r="DL352" s="7"/>
      <c r="DM352" s="7"/>
      <c r="DN352" s="7"/>
      <c r="DO352" s="83"/>
      <c r="DP352" s="7"/>
      <c r="DQ352" s="7"/>
      <c r="DR352" s="7"/>
      <c r="DS352" s="7"/>
      <c r="EA352" s="56"/>
      <c r="EB352" s="56"/>
      <c r="EC352" s="4"/>
      <c r="ED352" s="44"/>
      <c r="EE352" s="4"/>
      <c r="EF352" s="5"/>
      <c r="EG352" s="44"/>
      <c r="EH352" s="4"/>
      <c r="EI352" s="53"/>
      <c r="EJ352" s="53"/>
      <c r="EL352" s="54"/>
      <c r="EM352" s="55"/>
      <c r="EN352" s="56"/>
      <c r="EO352" s="44"/>
      <c r="EP352" s="4"/>
      <c r="EQ352" s="56"/>
      <c r="ER352" s="56"/>
      <c r="ET352" s="4"/>
      <c r="EU352" s="56"/>
      <c r="EW352" s="4"/>
      <c r="EY352" s="4"/>
    </row>
    <row r="353" spans="27:155">
      <c r="AA353" s="29" t="s">
        <v>197</v>
      </c>
      <c r="AB353" s="29" t="s">
        <v>330</v>
      </c>
      <c r="AC353" s="29" t="s">
        <v>320</v>
      </c>
      <c r="AD353" s="30">
        <v>0</v>
      </c>
      <c r="AE353" s="24">
        <v>682</v>
      </c>
      <c r="AF353" s="24">
        <v>350</v>
      </c>
      <c r="AG353" s="24">
        <v>12</v>
      </c>
      <c r="AH353" s="24">
        <v>16</v>
      </c>
      <c r="AI353" s="24">
        <v>650</v>
      </c>
      <c r="AJ353" s="7">
        <f t="shared" si="155"/>
        <v>712</v>
      </c>
      <c r="AK353" s="7">
        <f t="shared" si="156"/>
        <v>350</v>
      </c>
      <c r="AL353" s="7">
        <f t="shared" si="157"/>
        <v>22</v>
      </c>
      <c r="AM353" s="7">
        <f t="shared" si="158"/>
        <v>6</v>
      </c>
      <c r="AN353" s="7">
        <f t="shared" si="159"/>
        <v>24</v>
      </c>
      <c r="AO353" s="83" t="str" cm="1">
        <f t="array" ref="AO353">_xll.Dce_Name_SectI(AE353,AE353,AF353,AG353,AH353,"x","-",$V$14)</f>
        <v>682x350x12x16</v>
      </c>
      <c r="AP353" s="7" t="str">
        <f t="shared" si="160"/>
        <v>712x350x22-6M24</v>
      </c>
      <c r="AQ353" s="7"/>
      <c r="AR353" s="7"/>
      <c r="AS353" s="7"/>
      <c r="AT353" s="29" t="s">
        <v>308</v>
      </c>
      <c r="AU353" s="60">
        <v>-55.019154980231903</v>
      </c>
      <c r="AV353" s="60">
        <v>27.710188146882636</v>
      </c>
      <c r="AW353" s="25">
        <v>0.12077467524788021</v>
      </c>
      <c r="AX353" s="25">
        <v>0</v>
      </c>
      <c r="AY353" s="25">
        <v>0</v>
      </c>
      <c r="AZ353" s="25">
        <v>0</v>
      </c>
      <c r="BA353" s="56">
        <f t="shared" si="161"/>
        <v>0</v>
      </c>
      <c r="BB353" s="56">
        <f t="shared" si="162"/>
        <v>0</v>
      </c>
      <c r="BC353" s="4">
        <f>HLOOKUP(AN353,Data!$BW$28:$CF$31,4,FALSE)</f>
        <v>353</v>
      </c>
      <c r="BD353" s="44">
        <f t="shared" si="163"/>
        <v>0</v>
      </c>
      <c r="BE353" s="4" t="str">
        <f t="shared" si="164"/>
        <v>OK</v>
      </c>
      <c r="BF353" s="5">
        <f t="shared" si="165"/>
        <v>3613.4</v>
      </c>
      <c r="BG353" s="44">
        <f t="shared" si="166"/>
        <v>1.5226422477509244E-2</v>
      </c>
      <c r="BH353" s="4" t="str">
        <f t="shared" si="167"/>
        <v>OK</v>
      </c>
      <c r="BI353" s="53" t="str">
        <f t="shared" si="168"/>
        <v>Y</v>
      </c>
      <c r="BJ353" s="53">
        <f t="shared" si="169"/>
        <v>215</v>
      </c>
      <c r="BK353" s="38">
        <f t="shared" si="170"/>
        <v>169</v>
      </c>
      <c r="BL353" s="54">
        <f>noisuy1chieu(BK353/BJ353,Data!$BW$39:$CG$39,Data!$BW$40:$CG$40)</f>
        <v>9.5744185149669647E-2</v>
      </c>
      <c r="BM353" s="55">
        <f t="shared" si="171"/>
        <v>9.7713642998287762E-4</v>
      </c>
      <c r="BN353" s="56">
        <f t="shared" si="172"/>
        <v>3.9468388983567739</v>
      </c>
      <c r="BO353" s="44">
        <f t="shared" si="173"/>
        <v>0.17940176810712608</v>
      </c>
      <c r="BP353" s="4" t="str">
        <f t="shared" si="174"/>
        <v>OK</v>
      </c>
      <c r="BQ353" s="56">
        <f t="shared" si="175"/>
        <v>304.99199999999996</v>
      </c>
      <c r="BR353" s="56">
        <f t="shared" si="176"/>
        <v>27.710451343451918</v>
      </c>
      <c r="BS353" s="23">
        <f t="shared" si="177"/>
        <v>9.0856321947631158E-2</v>
      </c>
      <c r="BT353" s="4" t="str">
        <f t="shared" si="178"/>
        <v>OK</v>
      </c>
      <c r="BU353" s="56">
        <f t="shared" si="179"/>
        <v>27.509577490115952</v>
      </c>
      <c r="BV353" s="54">
        <f t="shared" si="180"/>
        <v>5.5301413394195885E-2</v>
      </c>
      <c r="BW353" s="4" t="str">
        <f t="shared" si="181"/>
        <v>OK</v>
      </c>
      <c r="BX353" s="54">
        <f t="shared" si="182"/>
        <v>2.8635965756708747E-2</v>
      </c>
      <c r="BY353" s="4" t="str">
        <f t="shared" si="183"/>
        <v>OK</v>
      </c>
      <c r="DJ353" s="7"/>
      <c r="DK353" s="7"/>
      <c r="DL353" s="7"/>
      <c r="DM353" s="7"/>
      <c r="DN353" s="7"/>
      <c r="DO353" s="83"/>
      <c r="DP353" s="7"/>
      <c r="DQ353" s="7"/>
      <c r="DR353" s="7"/>
      <c r="DS353" s="7"/>
      <c r="EA353" s="56"/>
      <c r="EB353" s="56"/>
      <c r="EC353" s="4"/>
      <c r="ED353" s="44"/>
      <c r="EE353" s="4"/>
      <c r="EF353" s="5"/>
      <c r="EG353" s="44"/>
      <c r="EH353" s="4"/>
      <c r="EI353" s="53"/>
      <c r="EJ353" s="53"/>
      <c r="EL353" s="54"/>
      <c r="EM353" s="55"/>
      <c r="EN353" s="56"/>
      <c r="EO353" s="44"/>
      <c r="EP353" s="4"/>
      <c r="EQ353" s="56"/>
      <c r="ER353" s="56"/>
      <c r="ET353" s="4"/>
      <c r="EU353" s="56"/>
      <c r="EW353" s="4"/>
      <c r="EY353" s="4"/>
    </row>
    <row r="354" spans="27:155">
      <c r="AA354" s="29" t="s">
        <v>197</v>
      </c>
      <c r="AB354" s="29" t="s">
        <v>330</v>
      </c>
      <c r="AC354" s="29" t="s">
        <v>320</v>
      </c>
      <c r="AD354" s="30">
        <v>0</v>
      </c>
      <c r="AE354" s="24">
        <v>682</v>
      </c>
      <c r="AF354" s="24">
        <v>350</v>
      </c>
      <c r="AG354" s="24">
        <v>12</v>
      </c>
      <c r="AH354" s="24">
        <v>16</v>
      </c>
      <c r="AI354" s="24">
        <v>650</v>
      </c>
      <c r="AJ354" s="7">
        <f t="shared" si="155"/>
        <v>712</v>
      </c>
      <c r="AK354" s="7">
        <f t="shared" si="156"/>
        <v>350</v>
      </c>
      <c r="AL354" s="7">
        <f t="shared" si="157"/>
        <v>22</v>
      </c>
      <c r="AM354" s="7">
        <f t="shared" si="158"/>
        <v>6</v>
      </c>
      <c r="AN354" s="7">
        <f t="shared" si="159"/>
        <v>24</v>
      </c>
      <c r="AO354" s="83" t="str" cm="1">
        <f t="array" ref="AO354">_xll.Dce_Name_SectI(AE354,AE354,AF354,AG354,AH354,"x","-",$V$14)</f>
        <v>682x350x12x16</v>
      </c>
      <c r="AP354" s="7" t="str">
        <f t="shared" si="160"/>
        <v>712x350x22-6M24</v>
      </c>
      <c r="AQ354" s="7"/>
      <c r="AR354" s="7"/>
      <c r="AS354" s="7"/>
      <c r="AT354" s="29" t="s">
        <v>309</v>
      </c>
      <c r="AU354" s="60">
        <v>-139.00200565334973</v>
      </c>
      <c r="AV354" s="60">
        <v>24.341657624414434</v>
      </c>
      <c r="AW354" s="25">
        <v>0.14183166965647481</v>
      </c>
      <c r="AX354" s="25">
        <v>0</v>
      </c>
      <c r="AY354" s="25">
        <v>0</v>
      </c>
      <c r="AZ354" s="25">
        <v>0</v>
      </c>
      <c r="BA354" s="56">
        <f t="shared" si="161"/>
        <v>0</v>
      </c>
      <c r="BB354" s="56">
        <f t="shared" si="162"/>
        <v>0</v>
      </c>
      <c r="BC354" s="4">
        <f>HLOOKUP(AN354,Data!$BW$28:$CF$31,4,FALSE)</f>
        <v>353</v>
      </c>
      <c r="BD354" s="44">
        <f t="shared" si="163"/>
        <v>0</v>
      </c>
      <c r="BE354" s="4" t="str">
        <f t="shared" si="164"/>
        <v>OK</v>
      </c>
      <c r="BF354" s="5">
        <f t="shared" si="165"/>
        <v>3613.4</v>
      </c>
      <c r="BG354" s="44">
        <f t="shared" si="166"/>
        <v>3.8468480005908488E-2</v>
      </c>
      <c r="BH354" s="4" t="str">
        <f t="shared" si="167"/>
        <v>OK</v>
      </c>
      <c r="BI354" s="53" t="str">
        <f t="shared" si="168"/>
        <v>Y</v>
      </c>
      <c r="BJ354" s="53">
        <f t="shared" si="169"/>
        <v>215</v>
      </c>
      <c r="BK354" s="38">
        <f t="shared" si="170"/>
        <v>169</v>
      </c>
      <c r="BL354" s="54">
        <f>noisuy1chieu(BK354/BJ354,Data!$BW$39:$CG$39,Data!$BW$40:$CG$40)</f>
        <v>9.5744185149669647E-2</v>
      </c>
      <c r="BM354" s="55">
        <f t="shared" si="171"/>
        <v>2.4686661147990145E-3</v>
      </c>
      <c r="BN354" s="56">
        <f t="shared" si="172"/>
        <v>6.2733999360526544</v>
      </c>
      <c r="BO354" s="44">
        <f t="shared" si="173"/>
        <v>0.28515454254784794</v>
      </c>
      <c r="BP354" s="4" t="str">
        <f t="shared" si="174"/>
        <v>OK</v>
      </c>
      <c r="BQ354" s="56">
        <f t="shared" si="175"/>
        <v>304.99199999999996</v>
      </c>
      <c r="BR354" s="56">
        <f t="shared" si="176"/>
        <v>24.342070826590145</v>
      </c>
      <c r="BS354" s="23">
        <f t="shared" si="177"/>
        <v>7.9812161717652097E-2</v>
      </c>
      <c r="BT354" s="4" t="str">
        <f t="shared" si="178"/>
        <v>OK</v>
      </c>
      <c r="BU354" s="56">
        <f t="shared" si="179"/>
        <v>69.501002826674863</v>
      </c>
      <c r="BV354" s="54">
        <f t="shared" si="180"/>
        <v>0.13971511158286873</v>
      </c>
      <c r="BW354" s="4" t="str">
        <f t="shared" si="181"/>
        <v>OK</v>
      </c>
      <c r="BX354" s="54">
        <f t="shared" si="182"/>
        <v>2.5155083112795705E-2</v>
      </c>
      <c r="BY354" s="4" t="str">
        <f t="shared" si="183"/>
        <v>OK</v>
      </c>
      <c r="DJ354" s="7"/>
      <c r="DK354" s="7"/>
      <c r="DL354" s="7"/>
      <c r="DM354" s="7"/>
      <c r="DN354" s="7"/>
      <c r="DO354" s="83"/>
      <c r="DP354" s="7"/>
      <c r="DQ354" s="7"/>
      <c r="DR354" s="7"/>
      <c r="DS354" s="7"/>
      <c r="EA354" s="56"/>
      <c r="EB354" s="56"/>
      <c r="EC354" s="4"/>
      <c r="ED354" s="44"/>
      <c r="EE354" s="4"/>
      <c r="EF354" s="5"/>
      <c r="EG354" s="44"/>
      <c r="EH354" s="4"/>
      <c r="EI354" s="53"/>
      <c r="EJ354" s="53"/>
      <c r="EL354" s="54"/>
      <c r="EM354" s="55"/>
      <c r="EN354" s="56"/>
      <c r="EO354" s="44"/>
      <c r="EP354" s="4"/>
      <c r="EQ354" s="56"/>
      <c r="ER354" s="56"/>
      <c r="ET354" s="4"/>
      <c r="EU354" s="56"/>
      <c r="EW354" s="4"/>
      <c r="EY354" s="4"/>
    </row>
    <row r="355" spans="27:155">
      <c r="AA355" s="29" t="s">
        <v>197</v>
      </c>
      <c r="AB355" s="29" t="s">
        <v>330</v>
      </c>
      <c r="AC355" s="29" t="s">
        <v>320</v>
      </c>
      <c r="AD355" s="30">
        <v>0</v>
      </c>
      <c r="AE355" s="24">
        <v>682</v>
      </c>
      <c r="AF355" s="24">
        <v>350</v>
      </c>
      <c r="AG355" s="24">
        <v>12</v>
      </c>
      <c r="AH355" s="24">
        <v>16</v>
      </c>
      <c r="AI355" s="24">
        <v>650</v>
      </c>
      <c r="AJ355" s="7">
        <f t="shared" si="155"/>
        <v>712</v>
      </c>
      <c r="AK355" s="7">
        <f t="shared" si="156"/>
        <v>350</v>
      </c>
      <c r="AL355" s="7">
        <f t="shared" si="157"/>
        <v>22</v>
      </c>
      <c r="AM355" s="7">
        <f t="shared" si="158"/>
        <v>6</v>
      </c>
      <c r="AN355" s="7">
        <f t="shared" si="159"/>
        <v>24</v>
      </c>
      <c r="AO355" s="83" t="str" cm="1">
        <f t="array" ref="AO355">_xll.Dce_Name_SectI(AE355,AE355,AF355,AG355,AH355,"x","-",$V$14)</f>
        <v>682x350x12x16</v>
      </c>
      <c r="AP355" s="7" t="str">
        <f t="shared" si="160"/>
        <v>712x350x22-6M24</v>
      </c>
      <c r="AQ355" s="7"/>
      <c r="AR355" s="7"/>
      <c r="AS355" s="7"/>
      <c r="AT355" s="29" t="s">
        <v>310</v>
      </c>
      <c r="AU355" s="60">
        <v>138.23823617733223</v>
      </c>
      <c r="AV355" s="60">
        <v>14.325974291796975</v>
      </c>
      <c r="AW355" s="25">
        <v>1.7324145924310808E-2</v>
      </c>
      <c r="AX355" s="25">
        <v>0</v>
      </c>
      <c r="AY355" s="25">
        <v>0</v>
      </c>
      <c r="AZ355" s="25">
        <v>0</v>
      </c>
      <c r="BA355" s="56">
        <f t="shared" si="161"/>
        <v>23.039706029555372</v>
      </c>
      <c r="BB355" s="56">
        <f t="shared" si="162"/>
        <v>100.79871387930476</v>
      </c>
      <c r="BC355" s="4">
        <f>HLOOKUP(AN355,Data!$BW$28:$CF$31,4,FALSE)</f>
        <v>353</v>
      </c>
      <c r="BD355" s="44">
        <f t="shared" si="163"/>
        <v>0.2855487645306084</v>
      </c>
      <c r="BE355" s="4" t="str">
        <f t="shared" si="164"/>
        <v>OK</v>
      </c>
      <c r="BF355" s="5">
        <f t="shared" si="165"/>
        <v>3613.4</v>
      </c>
      <c r="BG355" s="44">
        <f t="shared" si="166"/>
        <v>0</v>
      </c>
      <c r="BH355" s="4" t="str">
        <f t="shared" si="167"/>
        <v>OK</v>
      </c>
      <c r="BI355" s="53" t="str">
        <f t="shared" si="168"/>
        <v>Y</v>
      </c>
      <c r="BJ355" s="53">
        <f t="shared" si="169"/>
        <v>215</v>
      </c>
      <c r="BK355" s="38">
        <f t="shared" si="170"/>
        <v>169</v>
      </c>
      <c r="BL355" s="54">
        <f>noisuy1chieu(BK355/BJ355,Data!$BW$39:$CG$39,Data!$BW$40:$CG$40)</f>
        <v>9.5744185149669647E-2</v>
      </c>
      <c r="BM355" s="55">
        <f t="shared" si="171"/>
        <v>0</v>
      </c>
      <c r="BN355" s="56">
        <f t="shared" si="172"/>
        <v>0</v>
      </c>
      <c r="BO355" s="44">
        <f t="shared" si="173"/>
        <v>0</v>
      </c>
      <c r="BP355" s="4" t="str">
        <f t="shared" si="174"/>
        <v>OK</v>
      </c>
      <c r="BQ355" s="56">
        <f t="shared" si="175"/>
        <v>304.99199999999996</v>
      </c>
      <c r="BR355" s="56">
        <f t="shared" si="176"/>
        <v>138.23823617733223</v>
      </c>
      <c r="BS355" s="23">
        <f t="shared" si="177"/>
        <v>0.45325200719144187</v>
      </c>
      <c r="BT355" s="4" t="str">
        <f t="shared" si="178"/>
        <v>OK</v>
      </c>
      <c r="BU355" s="56">
        <f t="shared" si="179"/>
        <v>69.119118088666113</v>
      </c>
      <c r="BV355" s="54">
        <f t="shared" si="180"/>
        <v>0.13894742382855318</v>
      </c>
      <c r="BW355" s="4" t="str">
        <f t="shared" si="181"/>
        <v>OK</v>
      </c>
      <c r="BX355" s="54">
        <f t="shared" si="182"/>
        <v>1.4804465078005048E-2</v>
      </c>
      <c r="BY355" s="4" t="str">
        <f t="shared" si="183"/>
        <v>OK</v>
      </c>
      <c r="DJ355" s="7"/>
      <c r="DK355" s="7"/>
      <c r="DL355" s="7"/>
      <c r="DM355" s="7"/>
      <c r="DN355" s="7"/>
      <c r="DO355" s="83"/>
      <c r="DP355" s="7"/>
      <c r="DQ355" s="7"/>
      <c r="DR355" s="7"/>
      <c r="DS355" s="7"/>
      <c r="EA355" s="56"/>
      <c r="EB355" s="56"/>
      <c r="EC355" s="4"/>
      <c r="ED355" s="44"/>
      <c r="EE355" s="4"/>
      <c r="EF355" s="5"/>
      <c r="EG355" s="44"/>
      <c r="EH355" s="4"/>
      <c r="EI355" s="53"/>
      <c r="EJ355" s="53"/>
      <c r="EL355" s="54"/>
      <c r="EM355" s="55"/>
      <c r="EN355" s="56"/>
      <c r="EO355" s="44"/>
      <c r="EP355" s="4"/>
      <c r="EQ355" s="56"/>
      <c r="ER355" s="56"/>
      <c r="ET355" s="4"/>
      <c r="EU355" s="56"/>
      <c r="EW355" s="4"/>
      <c r="EY355" s="4"/>
    </row>
    <row r="356" spans="27:155">
      <c r="AA356" s="29" t="s">
        <v>197</v>
      </c>
      <c r="AB356" s="29" t="s">
        <v>330</v>
      </c>
      <c r="AC356" s="29" t="s">
        <v>320</v>
      </c>
      <c r="AD356" s="30">
        <v>0</v>
      </c>
      <c r="AE356" s="24">
        <v>682</v>
      </c>
      <c r="AF356" s="24">
        <v>350</v>
      </c>
      <c r="AG356" s="24">
        <v>12</v>
      </c>
      <c r="AH356" s="24">
        <v>16</v>
      </c>
      <c r="AI356" s="24">
        <v>650</v>
      </c>
      <c r="AJ356" s="7">
        <f t="shared" si="155"/>
        <v>712</v>
      </c>
      <c r="AK356" s="7">
        <f t="shared" si="156"/>
        <v>350</v>
      </c>
      <c r="AL356" s="7">
        <f t="shared" si="157"/>
        <v>22</v>
      </c>
      <c r="AM356" s="7">
        <f t="shared" si="158"/>
        <v>6</v>
      </c>
      <c r="AN356" s="7">
        <f t="shared" si="159"/>
        <v>24</v>
      </c>
      <c r="AO356" s="83" t="str" cm="1">
        <f t="array" ref="AO356">_xll.Dce_Name_SectI(AE356,AE356,AF356,AG356,AH356,"x","-",$V$14)</f>
        <v>682x350x12x16</v>
      </c>
      <c r="AP356" s="7" t="str">
        <f t="shared" si="160"/>
        <v>712x350x22-6M24</v>
      </c>
      <c r="AQ356" s="7"/>
      <c r="AR356" s="7"/>
      <c r="AS356" s="7"/>
      <c r="AT356" s="29" t="s">
        <v>311</v>
      </c>
      <c r="AU356" s="60">
        <v>55.177529739217356</v>
      </c>
      <c r="AV356" s="60">
        <v>11.338430543350213</v>
      </c>
      <c r="AW356" s="25">
        <v>9.015201758752478E-3</v>
      </c>
      <c r="AX356" s="25">
        <v>0</v>
      </c>
      <c r="AY356" s="25">
        <v>0</v>
      </c>
      <c r="AZ356" s="25">
        <v>0</v>
      </c>
      <c r="BA356" s="56">
        <f t="shared" si="161"/>
        <v>9.1962549565362259</v>
      </c>
      <c r="BB356" s="56">
        <f t="shared" si="162"/>
        <v>40.233615434845987</v>
      </c>
      <c r="BC356" s="4">
        <f>HLOOKUP(AN356,Data!$BW$28:$CF$31,4,FALSE)</f>
        <v>353</v>
      </c>
      <c r="BD356" s="44">
        <f t="shared" si="163"/>
        <v>0.11397624769078184</v>
      </c>
      <c r="BE356" s="4" t="str">
        <f t="shared" si="164"/>
        <v>OK</v>
      </c>
      <c r="BF356" s="5">
        <f t="shared" si="165"/>
        <v>3613.4</v>
      </c>
      <c r="BG356" s="44">
        <f t="shared" si="166"/>
        <v>0</v>
      </c>
      <c r="BH356" s="4" t="str">
        <f t="shared" si="167"/>
        <v>OK</v>
      </c>
      <c r="BI356" s="53" t="str">
        <f t="shared" si="168"/>
        <v>Y</v>
      </c>
      <c r="BJ356" s="53">
        <f t="shared" si="169"/>
        <v>215</v>
      </c>
      <c r="BK356" s="38">
        <f t="shared" si="170"/>
        <v>169</v>
      </c>
      <c r="BL356" s="54">
        <f>noisuy1chieu(BK356/BJ356,Data!$BW$39:$CG$39,Data!$BW$40:$CG$40)</f>
        <v>9.5744185149669647E-2</v>
      </c>
      <c r="BM356" s="55">
        <f t="shared" si="171"/>
        <v>0</v>
      </c>
      <c r="BN356" s="56">
        <f t="shared" si="172"/>
        <v>0</v>
      </c>
      <c r="BO356" s="44">
        <f t="shared" si="173"/>
        <v>0</v>
      </c>
      <c r="BP356" s="4" t="str">
        <f t="shared" si="174"/>
        <v>OK</v>
      </c>
      <c r="BQ356" s="56">
        <f t="shared" si="175"/>
        <v>304.99199999999996</v>
      </c>
      <c r="BR356" s="56">
        <f t="shared" si="176"/>
        <v>55.177529739217356</v>
      </c>
      <c r="BS356" s="23">
        <f t="shared" si="177"/>
        <v>0.18091467887425691</v>
      </c>
      <c r="BT356" s="4" t="str">
        <f t="shared" si="178"/>
        <v>OK</v>
      </c>
      <c r="BU356" s="56">
        <f t="shared" si="179"/>
        <v>27.588764869608678</v>
      </c>
      <c r="BV356" s="54">
        <f t="shared" si="180"/>
        <v>5.5460600644908972E-2</v>
      </c>
      <c r="BW356" s="4" t="str">
        <f t="shared" si="181"/>
        <v>OK</v>
      </c>
      <c r="BX356" s="54">
        <f t="shared" si="182"/>
        <v>1.1717131828031293E-2</v>
      </c>
      <c r="BY356" s="4" t="str">
        <f t="shared" si="183"/>
        <v>OK</v>
      </c>
      <c r="DJ356" s="7"/>
      <c r="DK356" s="7"/>
      <c r="DL356" s="7"/>
      <c r="DM356" s="7"/>
      <c r="DN356" s="7"/>
      <c r="DO356" s="83"/>
      <c r="DP356" s="7"/>
      <c r="DQ356" s="7"/>
      <c r="DR356" s="7"/>
      <c r="DS356" s="7"/>
      <c r="EA356" s="56"/>
      <c r="EB356" s="56"/>
      <c r="EC356" s="4"/>
      <c r="ED356" s="44"/>
      <c r="EE356" s="4"/>
      <c r="EF356" s="5"/>
      <c r="EG356" s="44"/>
      <c r="EH356" s="4"/>
      <c r="EI356" s="53"/>
      <c r="EJ356" s="53"/>
      <c r="EL356" s="54"/>
      <c r="EM356" s="55"/>
      <c r="EN356" s="56"/>
      <c r="EO356" s="44"/>
      <c r="EP356" s="4"/>
      <c r="EQ356" s="56"/>
      <c r="ER356" s="56"/>
      <c r="ET356" s="4"/>
      <c r="EU356" s="56"/>
      <c r="EW356" s="4"/>
      <c r="EY356" s="4"/>
    </row>
    <row r="357" spans="27:155">
      <c r="AA357" s="29" t="s">
        <v>197</v>
      </c>
      <c r="AB357" s="29" t="s">
        <v>330</v>
      </c>
      <c r="AC357" s="29" t="s">
        <v>320</v>
      </c>
      <c r="AD357" s="30">
        <v>0</v>
      </c>
      <c r="AE357" s="24">
        <v>682</v>
      </c>
      <c r="AF357" s="24">
        <v>350</v>
      </c>
      <c r="AG357" s="24">
        <v>12</v>
      </c>
      <c r="AH357" s="24">
        <v>16</v>
      </c>
      <c r="AI357" s="24">
        <v>650</v>
      </c>
      <c r="AJ357" s="7">
        <f t="shared" si="155"/>
        <v>712</v>
      </c>
      <c r="AK357" s="7">
        <f t="shared" si="156"/>
        <v>350</v>
      </c>
      <c r="AL357" s="7">
        <f t="shared" si="157"/>
        <v>22</v>
      </c>
      <c r="AM357" s="7">
        <f t="shared" si="158"/>
        <v>6</v>
      </c>
      <c r="AN357" s="7">
        <f t="shared" si="159"/>
        <v>24</v>
      </c>
      <c r="AO357" s="83" t="str" cm="1">
        <f t="array" ref="AO357">_xll.Dce_Name_SectI(AE357,AE357,AF357,AG357,AH357,"x","-",$V$14)</f>
        <v>682x350x12x16</v>
      </c>
      <c r="AP357" s="7" t="str">
        <f t="shared" si="160"/>
        <v>712x350x22-6M24</v>
      </c>
      <c r="AQ357" s="7"/>
      <c r="AR357" s="7"/>
      <c r="AS357" s="7"/>
      <c r="AT357" s="29" t="s">
        <v>312</v>
      </c>
      <c r="AU357" s="60">
        <v>113.10340911729132</v>
      </c>
      <c r="AV357" s="60">
        <v>94.993301825424368</v>
      </c>
      <c r="AW357" s="25">
        <v>2.3168992317903225E-3</v>
      </c>
      <c r="AX357" s="25">
        <v>0</v>
      </c>
      <c r="AY357" s="25">
        <v>0</v>
      </c>
      <c r="AZ357" s="25">
        <v>0</v>
      </c>
      <c r="BA357" s="56">
        <f t="shared" si="161"/>
        <v>18.85056818621522</v>
      </c>
      <c r="BB357" s="56">
        <f t="shared" si="162"/>
        <v>82.471235814691596</v>
      </c>
      <c r="BC357" s="4">
        <f>HLOOKUP(AN357,Data!$BW$28:$CF$31,4,FALSE)</f>
        <v>353</v>
      </c>
      <c r="BD357" s="44">
        <f t="shared" si="163"/>
        <v>0.2336295632144238</v>
      </c>
      <c r="BE357" s="4" t="str">
        <f t="shared" si="164"/>
        <v>OK</v>
      </c>
      <c r="BF357" s="5">
        <f t="shared" si="165"/>
        <v>3613.4</v>
      </c>
      <c r="BG357" s="44">
        <f t="shared" si="166"/>
        <v>0</v>
      </c>
      <c r="BH357" s="4" t="str">
        <f t="shared" si="167"/>
        <v>OK</v>
      </c>
      <c r="BI357" s="53" t="str">
        <f t="shared" si="168"/>
        <v>Y</v>
      </c>
      <c r="BJ357" s="53">
        <f t="shared" si="169"/>
        <v>215</v>
      </c>
      <c r="BK357" s="38">
        <f t="shared" si="170"/>
        <v>169</v>
      </c>
      <c r="BL357" s="54">
        <f>noisuy1chieu(BK357/BJ357,Data!$BW$39:$CG$39,Data!$BW$40:$CG$40)</f>
        <v>9.5744185149669647E-2</v>
      </c>
      <c r="BM357" s="55">
        <f t="shared" si="171"/>
        <v>0</v>
      </c>
      <c r="BN357" s="56">
        <f t="shared" si="172"/>
        <v>0</v>
      </c>
      <c r="BO357" s="44">
        <f t="shared" si="173"/>
        <v>0</v>
      </c>
      <c r="BP357" s="4" t="str">
        <f t="shared" si="174"/>
        <v>OK</v>
      </c>
      <c r="BQ357" s="56">
        <f t="shared" si="175"/>
        <v>304.99199999999996</v>
      </c>
      <c r="BR357" s="56">
        <f t="shared" si="176"/>
        <v>113.10340911729132</v>
      </c>
      <c r="BS357" s="23">
        <f t="shared" si="177"/>
        <v>0.37084057653083141</v>
      </c>
      <c r="BT357" s="4" t="str">
        <f t="shared" si="178"/>
        <v>OK</v>
      </c>
      <c r="BU357" s="56">
        <f t="shared" si="179"/>
        <v>56.55170455864566</v>
      </c>
      <c r="BV357" s="54">
        <f t="shared" si="180"/>
        <v>0.11368365046928657</v>
      </c>
      <c r="BW357" s="4" t="str">
        <f t="shared" si="181"/>
        <v>OK</v>
      </c>
      <c r="BX357" s="54">
        <f t="shared" si="182"/>
        <v>9.816602787458574E-2</v>
      </c>
      <c r="BY357" s="4" t="str">
        <f t="shared" si="183"/>
        <v>OK</v>
      </c>
      <c r="DJ357" s="7"/>
      <c r="DK357" s="7"/>
      <c r="DL357" s="7"/>
      <c r="DM357" s="7"/>
      <c r="DN357" s="7"/>
      <c r="DO357" s="83"/>
      <c r="DP357" s="7"/>
      <c r="DQ357" s="7"/>
      <c r="DR357" s="7"/>
      <c r="DS357" s="7"/>
      <c r="EA357" s="56"/>
      <c r="EB357" s="56"/>
      <c r="EC357" s="4"/>
      <c r="ED357" s="44"/>
      <c r="EE357" s="4"/>
      <c r="EF357" s="5"/>
      <c r="EG357" s="44"/>
      <c r="EH357" s="4"/>
      <c r="EI357" s="53"/>
      <c r="EJ357" s="53"/>
      <c r="EL357" s="54"/>
      <c r="EM357" s="55"/>
      <c r="EN357" s="56"/>
      <c r="EO357" s="44"/>
      <c r="EP357" s="4"/>
      <c r="EQ357" s="56"/>
      <c r="ER357" s="56"/>
      <c r="ET357" s="4"/>
      <c r="EU357" s="56"/>
      <c r="EW357" s="4"/>
      <c r="EY357" s="4"/>
    </row>
    <row r="358" spans="27:155">
      <c r="AA358" s="29" t="s">
        <v>197</v>
      </c>
      <c r="AB358" s="29" t="s">
        <v>330</v>
      </c>
      <c r="AC358" s="29" t="s">
        <v>320</v>
      </c>
      <c r="AD358" s="30">
        <v>0</v>
      </c>
      <c r="AE358" s="24">
        <v>682</v>
      </c>
      <c r="AF358" s="24">
        <v>350</v>
      </c>
      <c r="AG358" s="24">
        <v>12</v>
      </c>
      <c r="AH358" s="24">
        <v>16</v>
      </c>
      <c r="AI358" s="24">
        <v>650</v>
      </c>
      <c r="AJ358" s="7">
        <f t="shared" si="155"/>
        <v>712</v>
      </c>
      <c r="AK358" s="7">
        <f t="shared" si="156"/>
        <v>350</v>
      </c>
      <c r="AL358" s="7">
        <f t="shared" si="157"/>
        <v>22</v>
      </c>
      <c r="AM358" s="7">
        <f t="shared" si="158"/>
        <v>6</v>
      </c>
      <c r="AN358" s="7">
        <f t="shared" si="159"/>
        <v>24</v>
      </c>
      <c r="AO358" s="83" t="str" cm="1">
        <f t="array" ref="AO358">_xll.Dce_Name_SectI(AE358,AE358,AF358,AG358,AH358,"x","-",$V$14)</f>
        <v>682x350x12x16</v>
      </c>
      <c r="AP358" s="7" t="str">
        <f t="shared" si="160"/>
        <v>712x350x22-6M24</v>
      </c>
      <c r="AQ358" s="7"/>
      <c r="AR358" s="7"/>
      <c r="AS358" s="7"/>
      <c r="AT358" s="29" t="s">
        <v>313</v>
      </c>
      <c r="AU358" s="60">
        <v>30.687807215151711</v>
      </c>
      <c r="AV358" s="60">
        <v>98.107163481673325</v>
      </c>
      <c r="AW358" s="25">
        <v>1.9427096709456223E-3</v>
      </c>
      <c r="AX358" s="25">
        <v>0</v>
      </c>
      <c r="AY358" s="25">
        <v>0</v>
      </c>
      <c r="AZ358" s="25">
        <v>0</v>
      </c>
      <c r="BA358" s="56">
        <f t="shared" si="161"/>
        <v>5.1146345358586185</v>
      </c>
      <c r="BB358" s="56">
        <f t="shared" si="162"/>
        <v>22.376526094381457</v>
      </c>
      <c r="BC358" s="4">
        <f>HLOOKUP(AN358,Data!$BW$28:$CF$31,4,FALSE)</f>
        <v>353</v>
      </c>
      <c r="BD358" s="44">
        <f t="shared" si="163"/>
        <v>6.3389592335358236E-2</v>
      </c>
      <c r="BE358" s="4" t="str">
        <f t="shared" si="164"/>
        <v>OK</v>
      </c>
      <c r="BF358" s="5">
        <f t="shared" si="165"/>
        <v>3613.4</v>
      </c>
      <c r="BG358" s="44">
        <f t="shared" si="166"/>
        <v>0</v>
      </c>
      <c r="BH358" s="4" t="str">
        <f t="shared" si="167"/>
        <v>OK</v>
      </c>
      <c r="BI358" s="53" t="str">
        <f t="shared" si="168"/>
        <v>Y</v>
      </c>
      <c r="BJ358" s="53">
        <f t="shared" si="169"/>
        <v>215</v>
      </c>
      <c r="BK358" s="38">
        <f t="shared" si="170"/>
        <v>169</v>
      </c>
      <c r="BL358" s="54">
        <f>noisuy1chieu(BK358/BJ358,Data!$BW$39:$CG$39,Data!$BW$40:$CG$40)</f>
        <v>9.5744185149669647E-2</v>
      </c>
      <c r="BM358" s="55">
        <f t="shared" si="171"/>
        <v>0</v>
      </c>
      <c r="BN358" s="56">
        <f t="shared" si="172"/>
        <v>0</v>
      </c>
      <c r="BO358" s="44">
        <f t="shared" si="173"/>
        <v>0</v>
      </c>
      <c r="BP358" s="4" t="str">
        <f t="shared" si="174"/>
        <v>OK</v>
      </c>
      <c r="BQ358" s="56">
        <f t="shared" si="175"/>
        <v>304.99199999999996</v>
      </c>
      <c r="BR358" s="56">
        <f t="shared" si="176"/>
        <v>98.107163500908015</v>
      </c>
      <c r="BS358" s="23">
        <f t="shared" si="177"/>
        <v>0.32167126842969007</v>
      </c>
      <c r="BT358" s="4" t="str">
        <f t="shared" si="178"/>
        <v>OK</v>
      </c>
      <c r="BU358" s="56">
        <f t="shared" si="179"/>
        <v>15.343903607575855</v>
      </c>
      <c r="BV358" s="54">
        <f t="shared" si="180"/>
        <v>3.0845241326884133E-2</v>
      </c>
      <c r="BW358" s="4" t="str">
        <f t="shared" si="181"/>
        <v>OK</v>
      </c>
      <c r="BX358" s="54">
        <f t="shared" si="182"/>
        <v>0.10138389085328624</v>
      </c>
      <c r="BY358" s="4" t="str">
        <f t="shared" si="183"/>
        <v>OK</v>
      </c>
      <c r="DJ358" s="7"/>
      <c r="DK358" s="7"/>
      <c r="DL358" s="7"/>
      <c r="DM358" s="7"/>
      <c r="DN358" s="7"/>
      <c r="DO358" s="83"/>
      <c r="DP358" s="7"/>
      <c r="DQ358" s="7"/>
      <c r="DR358" s="7"/>
      <c r="DS358" s="7"/>
      <c r="EA358" s="56"/>
      <c r="EB358" s="56"/>
      <c r="EC358" s="4"/>
      <c r="ED358" s="44"/>
      <c r="EE358" s="4"/>
      <c r="EF358" s="5"/>
      <c r="EG358" s="44"/>
      <c r="EH358" s="4"/>
      <c r="EI358" s="53"/>
      <c r="EJ358" s="53"/>
      <c r="EL358" s="54"/>
      <c r="EM358" s="55"/>
      <c r="EN358" s="56"/>
      <c r="EO358" s="44"/>
      <c r="EP358" s="4"/>
      <c r="EQ358" s="56"/>
      <c r="ER358" s="56"/>
      <c r="ET358" s="4"/>
      <c r="EU358" s="56"/>
      <c r="EW358" s="4"/>
      <c r="EY358" s="4"/>
    </row>
    <row r="359" spans="27:155">
      <c r="AA359" s="29" t="s">
        <v>197</v>
      </c>
      <c r="AB359" s="29" t="s">
        <v>330</v>
      </c>
      <c r="AC359" s="29" t="s">
        <v>320</v>
      </c>
      <c r="AD359" s="30">
        <v>0</v>
      </c>
      <c r="AE359" s="24">
        <v>682</v>
      </c>
      <c r="AF359" s="24">
        <v>350</v>
      </c>
      <c r="AG359" s="24">
        <v>12</v>
      </c>
      <c r="AH359" s="24">
        <v>16</v>
      </c>
      <c r="AI359" s="24">
        <v>650</v>
      </c>
      <c r="AJ359" s="7">
        <f t="shared" si="155"/>
        <v>712</v>
      </c>
      <c r="AK359" s="7">
        <f t="shared" si="156"/>
        <v>350</v>
      </c>
      <c r="AL359" s="7">
        <f t="shared" si="157"/>
        <v>22</v>
      </c>
      <c r="AM359" s="7">
        <f t="shared" si="158"/>
        <v>6</v>
      </c>
      <c r="AN359" s="7">
        <f t="shared" si="159"/>
        <v>24</v>
      </c>
      <c r="AO359" s="83" t="str" cm="1">
        <f t="array" ref="AO359">_xll.Dce_Name_SectI(AE359,AE359,AF359,AG359,AH359,"x","-",$V$14)</f>
        <v>682x350x12x16</v>
      </c>
      <c r="AP359" s="7" t="str">
        <f t="shared" si="160"/>
        <v>712x350x22-6M24</v>
      </c>
      <c r="AQ359" s="7"/>
      <c r="AR359" s="7"/>
      <c r="AS359" s="7"/>
      <c r="AT359" s="29" t="s">
        <v>314</v>
      </c>
      <c r="AU359" s="60">
        <v>23.175663308113432</v>
      </c>
      <c r="AV359" s="60">
        <v>38.297923375429733</v>
      </c>
      <c r="AW359" s="25">
        <v>2.0934395387965641E-3</v>
      </c>
      <c r="AX359" s="25">
        <v>0</v>
      </c>
      <c r="AY359" s="25">
        <v>0</v>
      </c>
      <c r="AZ359" s="25">
        <v>0</v>
      </c>
      <c r="BA359" s="56">
        <f t="shared" si="161"/>
        <v>3.8626105513522386</v>
      </c>
      <c r="BB359" s="56">
        <f t="shared" si="162"/>
        <v>16.898921162166044</v>
      </c>
      <c r="BC359" s="4">
        <f>HLOOKUP(AN359,Data!$BW$28:$CF$31,4,FALSE)</f>
        <v>353</v>
      </c>
      <c r="BD359" s="44">
        <f t="shared" si="163"/>
        <v>4.7872297909818819E-2</v>
      </c>
      <c r="BE359" s="4" t="str">
        <f t="shared" si="164"/>
        <v>OK</v>
      </c>
      <c r="BF359" s="5">
        <f t="shared" si="165"/>
        <v>3613.4</v>
      </c>
      <c r="BG359" s="44">
        <f t="shared" si="166"/>
        <v>0</v>
      </c>
      <c r="BH359" s="4" t="str">
        <f t="shared" si="167"/>
        <v>OK</v>
      </c>
      <c r="BI359" s="53" t="str">
        <f t="shared" si="168"/>
        <v>Y</v>
      </c>
      <c r="BJ359" s="53">
        <f t="shared" si="169"/>
        <v>215</v>
      </c>
      <c r="BK359" s="38">
        <f t="shared" si="170"/>
        <v>169</v>
      </c>
      <c r="BL359" s="54">
        <f>noisuy1chieu(BK359/BJ359,Data!$BW$39:$CG$39,Data!$BW$40:$CG$40)</f>
        <v>9.5744185149669647E-2</v>
      </c>
      <c r="BM359" s="55">
        <f t="shared" si="171"/>
        <v>0</v>
      </c>
      <c r="BN359" s="56">
        <f t="shared" si="172"/>
        <v>0</v>
      </c>
      <c r="BO359" s="44">
        <f t="shared" si="173"/>
        <v>0</v>
      </c>
      <c r="BP359" s="4" t="str">
        <f t="shared" si="174"/>
        <v>OK</v>
      </c>
      <c r="BQ359" s="56">
        <f t="shared" si="175"/>
        <v>304.99199999999996</v>
      </c>
      <c r="BR359" s="56">
        <f t="shared" si="176"/>
        <v>38.29792343264549</v>
      </c>
      <c r="BS359" s="23">
        <f t="shared" si="177"/>
        <v>0.1255702557202992</v>
      </c>
      <c r="BT359" s="4" t="str">
        <f t="shared" si="178"/>
        <v>OK</v>
      </c>
      <c r="BU359" s="56">
        <f t="shared" si="179"/>
        <v>11.587831654056716</v>
      </c>
      <c r="BV359" s="54">
        <f t="shared" si="180"/>
        <v>2.3294558735901475E-2</v>
      </c>
      <c r="BW359" s="4" t="str">
        <f t="shared" si="181"/>
        <v>OK</v>
      </c>
      <c r="BX359" s="54">
        <f t="shared" si="182"/>
        <v>3.9577053811844301E-2</v>
      </c>
      <c r="BY359" s="4" t="str">
        <f t="shared" si="183"/>
        <v>OK</v>
      </c>
      <c r="DJ359" s="7"/>
      <c r="DK359" s="7"/>
      <c r="DL359" s="7"/>
      <c r="DM359" s="7"/>
      <c r="DN359" s="7"/>
      <c r="DO359" s="83"/>
      <c r="DP359" s="7"/>
      <c r="DQ359" s="7"/>
      <c r="DR359" s="7"/>
      <c r="DS359" s="7"/>
      <c r="EA359" s="56"/>
      <c r="EB359" s="56"/>
      <c r="EC359" s="4"/>
      <c r="ED359" s="44"/>
      <c r="EE359" s="4"/>
      <c r="EF359" s="5"/>
      <c r="EG359" s="44"/>
      <c r="EH359" s="4"/>
      <c r="EI359" s="53"/>
      <c r="EJ359" s="53"/>
      <c r="EL359" s="54"/>
      <c r="EM359" s="55"/>
      <c r="EN359" s="56"/>
      <c r="EO359" s="44"/>
      <c r="EP359" s="4"/>
      <c r="EQ359" s="56"/>
      <c r="ER359" s="56"/>
      <c r="ET359" s="4"/>
      <c r="EU359" s="56"/>
      <c r="EW359" s="4"/>
      <c r="EY359" s="4"/>
    </row>
    <row r="360" spans="27:155">
      <c r="AA360" s="29" t="s">
        <v>197</v>
      </c>
      <c r="AB360" s="29" t="s">
        <v>330</v>
      </c>
      <c r="AC360" s="29" t="s">
        <v>320</v>
      </c>
      <c r="AD360" s="30">
        <v>0</v>
      </c>
      <c r="AE360" s="24">
        <v>682</v>
      </c>
      <c r="AF360" s="24">
        <v>350</v>
      </c>
      <c r="AG360" s="24">
        <v>12</v>
      </c>
      <c r="AH360" s="24">
        <v>16</v>
      </c>
      <c r="AI360" s="24">
        <v>650</v>
      </c>
      <c r="AJ360" s="7">
        <f t="shared" si="155"/>
        <v>712</v>
      </c>
      <c r="AK360" s="7">
        <f t="shared" si="156"/>
        <v>350</v>
      </c>
      <c r="AL360" s="7">
        <f t="shared" si="157"/>
        <v>22</v>
      </c>
      <c r="AM360" s="7">
        <f t="shared" si="158"/>
        <v>6</v>
      </c>
      <c r="AN360" s="7">
        <f t="shared" si="159"/>
        <v>24</v>
      </c>
      <c r="AO360" s="83" t="str" cm="1">
        <f t="array" ref="AO360">_xll.Dce_Name_SectI(AE360,AE360,AF360,AG360,AH360,"x","-",$V$14)</f>
        <v>682x350x12x16</v>
      </c>
      <c r="AP360" s="7" t="str">
        <f t="shared" si="160"/>
        <v>712x350x22-6M24</v>
      </c>
      <c r="AQ360" s="7"/>
      <c r="AR360" s="7"/>
      <c r="AS360" s="7"/>
      <c r="AT360" s="29" t="s">
        <v>315</v>
      </c>
      <c r="AU360" s="60">
        <v>-60.472981792616189</v>
      </c>
      <c r="AV360" s="60">
        <v>35.185468251271381</v>
      </c>
      <c r="AW360" s="25">
        <v>2.0270085230496351E-3</v>
      </c>
      <c r="AX360" s="25">
        <v>0</v>
      </c>
      <c r="AY360" s="25">
        <v>0</v>
      </c>
      <c r="AZ360" s="25">
        <v>0</v>
      </c>
      <c r="BA360" s="56">
        <f t="shared" si="161"/>
        <v>0</v>
      </c>
      <c r="BB360" s="56">
        <f t="shared" si="162"/>
        <v>0</v>
      </c>
      <c r="BC360" s="4">
        <f>HLOOKUP(AN360,Data!$BW$28:$CF$31,4,FALSE)</f>
        <v>353</v>
      </c>
      <c r="BD360" s="44">
        <f t="shared" si="163"/>
        <v>0</v>
      </c>
      <c r="BE360" s="4" t="str">
        <f t="shared" si="164"/>
        <v>OK</v>
      </c>
      <c r="BF360" s="5">
        <f t="shared" si="165"/>
        <v>3613.4</v>
      </c>
      <c r="BG360" s="44">
        <f t="shared" si="166"/>
        <v>1.6735756293965846E-2</v>
      </c>
      <c r="BH360" s="4" t="str">
        <f t="shared" si="167"/>
        <v>OK</v>
      </c>
      <c r="BI360" s="53" t="str">
        <f t="shared" si="168"/>
        <v>Y</v>
      </c>
      <c r="BJ360" s="53">
        <f t="shared" si="169"/>
        <v>215</v>
      </c>
      <c r="BK360" s="38">
        <f t="shared" si="170"/>
        <v>169</v>
      </c>
      <c r="BL360" s="54">
        <f>noisuy1chieu(BK360/BJ360,Data!$BW$39:$CG$39,Data!$BW$40:$CG$40)</f>
        <v>9.5744185149669647E-2</v>
      </c>
      <c r="BM360" s="55">
        <f t="shared" si="171"/>
        <v>1.0739960212127469E-3</v>
      </c>
      <c r="BN360" s="56">
        <f t="shared" si="172"/>
        <v>4.1378346632620637</v>
      </c>
      <c r="BO360" s="44">
        <f t="shared" si="173"/>
        <v>0.18808339378463926</v>
      </c>
      <c r="BP360" s="4" t="str">
        <f t="shared" si="174"/>
        <v>OK</v>
      </c>
      <c r="BQ360" s="56">
        <f t="shared" si="175"/>
        <v>304.99199999999996</v>
      </c>
      <c r="BR360" s="56">
        <f t="shared" si="176"/>
        <v>35.185468309658603</v>
      </c>
      <c r="BS360" s="23">
        <f t="shared" si="177"/>
        <v>0.11536521715211746</v>
      </c>
      <c r="BT360" s="4" t="str">
        <f t="shared" si="178"/>
        <v>OK</v>
      </c>
      <c r="BU360" s="56">
        <f t="shared" si="179"/>
        <v>30.236490896308094</v>
      </c>
      <c r="BV360" s="54">
        <f t="shared" si="180"/>
        <v>6.078321934414873E-2</v>
      </c>
      <c r="BW360" s="4" t="str">
        <f t="shared" si="181"/>
        <v>OK</v>
      </c>
      <c r="BX360" s="54">
        <f t="shared" si="182"/>
        <v>3.6360644334551301E-2</v>
      </c>
      <c r="BY360" s="4" t="str">
        <f t="shared" si="183"/>
        <v>OK</v>
      </c>
      <c r="DJ360" s="7"/>
      <c r="DK360" s="7"/>
      <c r="DL360" s="7"/>
      <c r="DM360" s="7"/>
      <c r="DN360" s="7"/>
      <c r="DO360" s="83"/>
      <c r="DP360" s="7"/>
      <c r="DQ360" s="7"/>
      <c r="DR360" s="7"/>
      <c r="DS360" s="7"/>
      <c r="EA360" s="56"/>
      <c r="EB360" s="56"/>
      <c r="EC360" s="4"/>
      <c r="ED360" s="44"/>
      <c r="EE360" s="4"/>
      <c r="EF360" s="5"/>
      <c r="EG360" s="44"/>
      <c r="EH360" s="4"/>
      <c r="EI360" s="53"/>
      <c r="EJ360" s="53"/>
      <c r="EL360" s="54"/>
      <c r="EM360" s="55"/>
      <c r="EN360" s="56"/>
      <c r="EO360" s="44"/>
      <c r="EP360" s="4"/>
      <c r="EQ360" s="56"/>
      <c r="ER360" s="56"/>
      <c r="ET360" s="4"/>
      <c r="EU360" s="56"/>
      <c r="EW360" s="4"/>
      <c r="EY360" s="4"/>
    </row>
    <row r="361" spans="27:155">
      <c r="AA361" s="29" t="s">
        <v>197</v>
      </c>
      <c r="AB361" s="29" t="s">
        <v>331</v>
      </c>
      <c r="AC361" s="29" t="s">
        <v>320</v>
      </c>
      <c r="AD361" s="30">
        <v>0</v>
      </c>
      <c r="AE361" s="24">
        <v>682</v>
      </c>
      <c r="AF361" s="24">
        <v>350</v>
      </c>
      <c r="AG361" s="24">
        <v>12</v>
      </c>
      <c r="AH361" s="24">
        <v>16</v>
      </c>
      <c r="AI361" s="24">
        <v>650</v>
      </c>
      <c r="AJ361" s="7">
        <f t="shared" si="155"/>
        <v>712</v>
      </c>
      <c r="AK361" s="7">
        <f t="shared" si="156"/>
        <v>350</v>
      </c>
      <c r="AL361" s="7">
        <f t="shared" si="157"/>
        <v>22</v>
      </c>
      <c r="AM361" s="7">
        <f t="shared" si="158"/>
        <v>6</v>
      </c>
      <c r="AN361" s="7">
        <f t="shared" si="159"/>
        <v>24</v>
      </c>
      <c r="AO361" s="83" t="str" cm="1">
        <f t="array" ref="AO361">_xll.Dce_Name_SectI(AE361,AE361,AF361,AG361,AH361,"x","-",$V$14)</f>
        <v>682x350x12x16</v>
      </c>
      <c r="AP361" s="7" t="str">
        <f t="shared" si="160"/>
        <v>712x350x22-6M24</v>
      </c>
      <c r="AQ361" s="7"/>
      <c r="AR361" s="7"/>
      <c r="AS361" s="7"/>
      <c r="AT361" s="29" t="s">
        <v>290</v>
      </c>
      <c r="AU361" s="60">
        <v>-149.48710135880202</v>
      </c>
      <c r="AV361" s="60">
        <v>34.357628338920279</v>
      </c>
      <c r="AW361" s="25">
        <v>4.5415681522558305E-3</v>
      </c>
      <c r="AX361" s="25">
        <v>0</v>
      </c>
      <c r="AY361" s="25">
        <v>0</v>
      </c>
      <c r="AZ361" s="25">
        <v>0</v>
      </c>
      <c r="BA361" s="56">
        <f t="shared" si="161"/>
        <v>0</v>
      </c>
      <c r="BB361" s="56">
        <f t="shared" si="162"/>
        <v>0</v>
      </c>
      <c r="BC361" s="4">
        <f>HLOOKUP(AN361,Data!$BW$28:$CF$31,4,FALSE)</f>
        <v>353</v>
      </c>
      <c r="BD361" s="44">
        <f t="shared" si="163"/>
        <v>0</v>
      </c>
      <c r="BE361" s="4" t="str">
        <f t="shared" si="164"/>
        <v>OK</v>
      </c>
      <c r="BF361" s="5">
        <f t="shared" si="165"/>
        <v>3613.4</v>
      </c>
      <c r="BG361" s="44">
        <f t="shared" si="166"/>
        <v>4.1370205722810104E-2</v>
      </c>
      <c r="BH361" s="4" t="str">
        <f t="shared" si="167"/>
        <v>OK</v>
      </c>
      <c r="BI361" s="53" t="str">
        <f t="shared" si="168"/>
        <v>Y</v>
      </c>
      <c r="BJ361" s="53">
        <f t="shared" si="169"/>
        <v>215</v>
      </c>
      <c r="BK361" s="38">
        <f t="shared" si="170"/>
        <v>169</v>
      </c>
      <c r="BL361" s="54">
        <f>noisuy1chieu(BK361/BJ361,Data!$BW$39:$CG$39,Data!$BW$40:$CG$40)</f>
        <v>9.5744185149669647E-2</v>
      </c>
      <c r="BM361" s="55">
        <f t="shared" si="171"/>
        <v>2.6548806975081737E-3</v>
      </c>
      <c r="BN361" s="56">
        <f t="shared" si="172"/>
        <v>6.5057040382067024</v>
      </c>
      <c r="BO361" s="44">
        <f t="shared" si="173"/>
        <v>0.2957138199184865</v>
      </c>
      <c r="BP361" s="4" t="str">
        <f t="shared" si="174"/>
        <v>OK</v>
      </c>
      <c r="BQ361" s="56">
        <f t="shared" si="175"/>
        <v>304.99199999999996</v>
      </c>
      <c r="BR361" s="56">
        <f t="shared" si="176"/>
        <v>34.357628639084204</v>
      </c>
      <c r="BS361" s="23">
        <f t="shared" si="177"/>
        <v>0.11265091752926047</v>
      </c>
      <c r="BT361" s="4" t="str">
        <f t="shared" si="178"/>
        <v>OK</v>
      </c>
      <c r="BU361" s="56">
        <f t="shared" si="179"/>
        <v>74.743550679401011</v>
      </c>
      <c r="BV361" s="54">
        <f t="shared" si="180"/>
        <v>0.15025399776338638</v>
      </c>
      <c r="BW361" s="4" t="str">
        <f t="shared" si="181"/>
        <v>OK</v>
      </c>
      <c r="BX361" s="54">
        <f t="shared" si="182"/>
        <v>3.5505155256990134E-2</v>
      </c>
      <c r="BY361" s="4" t="str">
        <f t="shared" si="183"/>
        <v>OK</v>
      </c>
      <c r="DJ361" s="7"/>
      <c r="DK361" s="7"/>
      <c r="DL361" s="7"/>
      <c r="DM361" s="7"/>
      <c r="DN361" s="7"/>
      <c r="DO361" s="83"/>
      <c r="DP361" s="7"/>
      <c r="DQ361" s="7"/>
      <c r="DR361" s="7"/>
      <c r="DS361" s="7"/>
      <c r="EA361" s="56"/>
      <c r="EB361" s="56"/>
      <c r="EC361" s="4"/>
      <c r="ED361" s="44"/>
      <c r="EE361" s="4"/>
      <c r="EF361" s="5"/>
      <c r="EG361" s="44"/>
      <c r="EH361" s="4"/>
      <c r="EI361" s="53"/>
      <c r="EJ361" s="53"/>
      <c r="EL361" s="54"/>
      <c r="EM361" s="55"/>
      <c r="EN361" s="56"/>
      <c r="EO361" s="44"/>
      <c r="EP361" s="4"/>
      <c r="EQ361" s="56"/>
      <c r="ER361" s="56"/>
      <c r="ET361" s="4"/>
      <c r="EU361" s="56"/>
      <c r="EW361" s="4"/>
      <c r="EY361" s="4"/>
    </row>
    <row r="362" spans="27:155">
      <c r="AA362" s="29" t="s">
        <v>197</v>
      </c>
      <c r="AB362" s="29" t="s">
        <v>331</v>
      </c>
      <c r="AC362" s="29" t="s">
        <v>320</v>
      </c>
      <c r="AD362" s="30">
        <v>0</v>
      </c>
      <c r="AE362" s="24">
        <v>682</v>
      </c>
      <c r="AF362" s="24">
        <v>350</v>
      </c>
      <c r="AG362" s="24">
        <v>12</v>
      </c>
      <c r="AH362" s="24">
        <v>16</v>
      </c>
      <c r="AI362" s="24">
        <v>650</v>
      </c>
      <c r="AJ362" s="7">
        <f t="shared" si="155"/>
        <v>712</v>
      </c>
      <c r="AK362" s="7">
        <f t="shared" si="156"/>
        <v>350</v>
      </c>
      <c r="AL362" s="7">
        <f t="shared" si="157"/>
        <v>22</v>
      </c>
      <c r="AM362" s="7">
        <f t="shared" si="158"/>
        <v>6</v>
      </c>
      <c r="AN362" s="7">
        <f t="shared" si="159"/>
        <v>24</v>
      </c>
      <c r="AO362" s="83" t="str" cm="1">
        <f t="array" ref="AO362">_xll.Dce_Name_SectI(AE362,AE362,AF362,AG362,AH362,"x","-",$V$14)</f>
        <v>682x350x12x16</v>
      </c>
      <c r="AP362" s="7" t="str">
        <f t="shared" si="160"/>
        <v>712x350x22-6M24</v>
      </c>
      <c r="AQ362" s="7"/>
      <c r="AR362" s="7"/>
      <c r="AS362" s="7"/>
      <c r="AT362" s="29" t="s">
        <v>291</v>
      </c>
      <c r="AU362" s="60">
        <v>-222.56963641009372</v>
      </c>
      <c r="AV362" s="60">
        <v>63.965858269575676</v>
      </c>
      <c r="AW362" s="25">
        <v>5.9338936097082769E-3</v>
      </c>
      <c r="AX362" s="25">
        <v>0</v>
      </c>
      <c r="AY362" s="25">
        <v>0</v>
      </c>
      <c r="AZ362" s="25">
        <v>0</v>
      </c>
      <c r="BA362" s="56">
        <f t="shared" si="161"/>
        <v>0</v>
      </c>
      <c r="BB362" s="56">
        <f t="shared" si="162"/>
        <v>0</v>
      </c>
      <c r="BC362" s="4">
        <f>HLOOKUP(AN362,Data!$BW$28:$CF$31,4,FALSE)</f>
        <v>353</v>
      </c>
      <c r="BD362" s="44">
        <f t="shared" si="163"/>
        <v>0</v>
      </c>
      <c r="BE362" s="4" t="str">
        <f t="shared" si="164"/>
        <v>OK</v>
      </c>
      <c r="BF362" s="5">
        <f t="shared" si="165"/>
        <v>3613.4</v>
      </c>
      <c r="BG362" s="44">
        <f t="shared" si="166"/>
        <v>6.1595626393450412E-2</v>
      </c>
      <c r="BH362" s="4" t="str">
        <f t="shared" si="167"/>
        <v>OK</v>
      </c>
      <c r="BI362" s="53" t="str">
        <f t="shared" si="168"/>
        <v>Y</v>
      </c>
      <c r="BJ362" s="53">
        <f t="shared" si="169"/>
        <v>215</v>
      </c>
      <c r="BK362" s="38">
        <f t="shared" si="170"/>
        <v>169</v>
      </c>
      <c r="BL362" s="54">
        <f>noisuy1chieu(BK362/BJ362,Data!$BW$39:$CG$39,Data!$BW$40:$CG$40)</f>
        <v>9.5744185149669647E-2</v>
      </c>
      <c r="BM362" s="55">
        <f t="shared" si="171"/>
        <v>3.9528215222950237E-3</v>
      </c>
      <c r="BN362" s="56">
        <f t="shared" si="172"/>
        <v>7.9382614773616611</v>
      </c>
      <c r="BO362" s="44">
        <f t="shared" si="173"/>
        <v>0.3608300671528028</v>
      </c>
      <c r="BP362" s="4" t="str">
        <f t="shared" si="174"/>
        <v>OK</v>
      </c>
      <c r="BQ362" s="56">
        <f t="shared" si="175"/>
        <v>304.99199999999996</v>
      </c>
      <c r="BR362" s="56">
        <f t="shared" si="176"/>
        <v>63.965858544809166</v>
      </c>
      <c r="BS362" s="23">
        <f t="shared" si="177"/>
        <v>0.20972962748140664</v>
      </c>
      <c r="BT362" s="4" t="str">
        <f t="shared" si="178"/>
        <v>OK</v>
      </c>
      <c r="BU362" s="56">
        <f t="shared" si="179"/>
        <v>111.28481820504686</v>
      </c>
      <c r="BV362" s="54">
        <f t="shared" si="180"/>
        <v>0.22371145970040462</v>
      </c>
      <c r="BW362" s="4" t="str">
        <f t="shared" si="181"/>
        <v>OK</v>
      </c>
      <c r="BX362" s="54">
        <f t="shared" si="182"/>
        <v>6.6102284375836207E-2</v>
      </c>
      <c r="BY362" s="4" t="str">
        <f t="shared" si="183"/>
        <v>OK</v>
      </c>
      <c r="DJ362" s="7"/>
      <c r="DK362" s="7"/>
      <c r="DL362" s="7"/>
      <c r="DM362" s="7"/>
      <c r="DN362" s="7"/>
      <c r="DO362" s="83"/>
      <c r="DP362" s="7"/>
      <c r="DQ362" s="7"/>
      <c r="DR362" s="7"/>
      <c r="DS362" s="7"/>
      <c r="EA362" s="56"/>
      <c r="EB362" s="56"/>
      <c r="EC362" s="4"/>
      <c r="ED362" s="44"/>
      <c r="EE362" s="4"/>
      <c r="EF362" s="5"/>
      <c r="EG362" s="44"/>
      <c r="EH362" s="4"/>
      <c r="EI362" s="53"/>
      <c r="EJ362" s="53"/>
      <c r="EL362" s="54"/>
      <c r="EM362" s="55"/>
      <c r="EN362" s="56"/>
      <c r="EO362" s="44"/>
      <c r="EP362" s="4"/>
      <c r="EQ362" s="56"/>
      <c r="ER362" s="56"/>
      <c r="ET362" s="4"/>
      <c r="EU362" s="56"/>
      <c r="EW362" s="4"/>
      <c r="EY362" s="4"/>
    </row>
    <row r="363" spans="27:155">
      <c r="AA363" s="29" t="s">
        <v>197</v>
      </c>
      <c r="AB363" s="29" t="s">
        <v>331</v>
      </c>
      <c r="AC363" s="29" t="s">
        <v>320</v>
      </c>
      <c r="AD363" s="30">
        <v>0</v>
      </c>
      <c r="AE363" s="24">
        <v>682</v>
      </c>
      <c r="AF363" s="24">
        <v>350</v>
      </c>
      <c r="AG363" s="24">
        <v>12</v>
      </c>
      <c r="AH363" s="24">
        <v>16</v>
      </c>
      <c r="AI363" s="24">
        <v>650</v>
      </c>
      <c r="AJ363" s="7">
        <f t="shared" si="155"/>
        <v>712</v>
      </c>
      <c r="AK363" s="7">
        <f t="shared" si="156"/>
        <v>350</v>
      </c>
      <c r="AL363" s="7">
        <f t="shared" si="157"/>
        <v>22</v>
      </c>
      <c r="AM363" s="7">
        <f t="shared" si="158"/>
        <v>6</v>
      </c>
      <c r="AN363" s="7">
        <f t="shared" si="159"/>
        <v>24</v>
      </c>
      <c r="AO363" s="83" t="str" cm="1">
        <f t="array" ref="AO363">_xll.Dce_Name_SectI(AE363,AE363,AF363,AG363,AH363,"x","-",$V$14)</f>
        <v>682x350x12x16</v>
      </c>
      <c r="AP363" s="7" t="str">
        <f t="shared" si="160"/>
        <v>712x350x22-6M24</v>
      </c>
      <c r="AQ363" s="7"/>
      <c r="AR363" s="7"/>
      <c r="AS363" s="7"/>
      <c r="AT363" s="29" t="s">
        <v>292</v>
      </c>
      <c r="AU363" s="60">
        <v>-144.55878246486358</v>
      </c>
      <c r="AV363" s="60">
        <v>62.320694630256305</v>
      </c>
      <c r="AW363" s="25">
        <v>0.14296431839383336</v>
      </c>
      <c r="AX363" s="25">
        <v>0</v>
      </c>
      <c r="AY363" s="25">
        <v>0</v>
      </c>
      <c r="AZ363" s="25">
        <v>0</v>
      </c>
      <c r="BA363" s="56">
        <f t="shared" si="161"/>
        <v>0</v>
      </c>
      <c r="BB363" s="56">
        <f t="shared" si="162"/>
        <v>0</v>
      </c>
      <c r="BC363" s="4">
        <f>HLOOKUP(AN363,Data!$BW$28:$CF$31,4,FALSE)</f>
        <v>353</v>
      </c>
      <c r="BD363" s="44">
        <f t="shared" si="163"/>
        <v>0</v>
      </c>
      <c r="BE363" s="4" t="str">
        <f t="shared" si="164"/>
        <v>OK</v>
      </c>
      <c r="BF363" s="5">
        <f t="shared" si="165"/>
        <v>3613.4</v>
      </c>
      <c r="BG363" s="44">
        <f t="shared" si="166"/>
        <v>4.0006304993873795E-2</v>
      </c>
      <c r="BH363" s="4" t="str">
        <f t="shared" si="167"/>
        <v>OK</v>
      </c>
      <c r="BI363" s="53" t="str">
        <f t="shared" si="168"/>
        <v>Y</v>
      </c>
      <c r="BJ363" s="53">
        <f t="shared" si="169"/>
        <v>215</v>
      </c>
      <c r="BK363" s="38">
        <f t="shared" si="170"/>
        <v>169</v>
      </c>
      <c r="BL363" s="54">
        <f>noisuy1chieu(BK363/BJ363,Data!$BW$39:$CG$39,Data!$BW$40:$CG$40)</f>
        <v>9.5744185149669647E-2</v>
      </c>
      <c r="BM363" s="55">
        <f t="shared" si="171"/>
        <v>2.5673540909732242E-3</v>
      </c>
      <c r="BN363" s="56">
        <f t="shared" si="172"/>
        <v>6.3975646408891986</v>
      </c>
      <c r="BO363" s="44">
        <f t="shared" si="173"/>
        <v>0.29079839276769087</v>
      </c>
      <c r="BP363" s="4" t="str">
        <f t="shared" si="174"/>
        <v>OK</v>
      </c>
      <c r="BQ363" s="56">
        <f t="shared" si="175"/>
        <v>304.99199999999996</v>
      </c>
      <c r="BR363" s="56">
        <f t="shared" si="176"/>
        <v>62.320858610853485</v>
      </c>
      <c r="BS363" s="23">
        <f t="shared" si="177"/>
        <v>0.20433604360394206</v>
      </c>
      <c r="BT363" s="4" t="str">
        <f t="shared" si="178"/>
        <v>OK</v>
      </c>
      <c r="BU363" s="56">
        <f t="shared" si="179"/>
        <v>72.279391232431792</v>
      </c>
      <c r="BV363" s="54">
        <f t="shared" si="180"/>
        <v>0.14530039568443698</v>
      </c>
      <c r="BW363" s="4" t="str">
        <f t="shared" si="181"/>
        <v>OK</v>
      </c>
      <c r="BX363" s="54">
        <f t="shared" si="182"/>
        <v>6.440234231445674E-2</v>
      </c>
      <c r="BY363" s="4" t="str">
        <f t="shared" si="183"/>
        <v>OK</v>
      </c>
      <c r="DJ363" s="7"/>
      <c r="DK363" s="7"/>
      <c r="DL363" s="7"/>
      <c r="DM363" s="7"/>
      <c r="DN363" s="7"/>
      <c r="DO363" s="83"/>
      <c r="DP363" s="7"/>
      <c r="DQ363" s="7"/>
      <c r="DR363" s="7"/>
      <c r="DS363" s="7"/>
      <c r="EA363" s="56"/>
      <c r="EB363" s="56"/>
      <c r="EC363" s="4"/>
      <c r="ED363" s="44"/>
      <c r="EE363" s="4"/>
      <c r="EF363" s="5"/>
      <c r="EG363" s="44"/>
      <c r="EH363" s="4"/>
      <c r="EI363" s="53"/>
      <c r="EJ363" s="53"/>
      <c r="EL363" s="54"/>
      <c r="EM363" s="55"/>
      <c r="EN363" s="56"/>
      <c r="EO363" s="44"/>
      <c r="EP363" s="4"/>
      <c r="EQ363" s="56"/>
      <c r="ER363" s="56"/>
      <c r="ET363" s="4"/>
      <c r="EU363" s="56"/>
      <c r="EW363" s="4"/>
      <c r="EY363" s="4"/>
    </row>
    <row r="364" spans="27:155">
      <c r="AA364" s="29" t="s">
        <v>197</v>
      </c>
      <c r="AB364" s="29" t="s">
        <v>331</v>
      </c>
      <c r="AC364" s="29" t="s">
        <v>320</v>
      </c>
      <c r="AD364" s="30">
        <v>0</v>
      </c>
      <c r="AE364" s="24">
        <v>682</v>
      </c>
      <c r="AF364" s="24">
        <v>350</v>
      </c>
      <c r="AG364" s="24">
        <v>12</v>
      </c>
      <c r="AH364" s="24">
        <v>16</v>
      </c>
      <c r="AI364" s="24">
        <v>650</v>
      </c>
      <c r="AJ364" s="7">
        <f t="shared" si="155"/>
        <v>712</v>
      </c>
      <c r="AK364" s="7">
        <f t="shared" si="156"/>
        <v>350</v>
      </c>
      <c r="AL364" s="7">
        <f t="shared" si="157"/>
        <v>22</v>
      </c>
      <c r="AM364" s="7">
        <f t="shared" si="158"/>
        <v>6</v>
      </c>
      <c r="AN364" s="7">
        <f t="shared" si="159"/>
        <v>24</v>
      </c>
      <c r="AO364" s="83" t="str" cm="1">
        <f t="array" ref="AO364">_xll.Dce_Name_SectI(AE364,AE364,AF364,AG364,AH364,"x","-",$V$14)</f>
        <v>682x350x12x16</v>
      </c>
      <c r="AP364" s="7" t="str">
        <f t="shared" si="160"/>
        <v>712x350x22-6M24</v>
      </c>
      <c r="AQ364" s="7"/>
      <c r="AR364" s="7"/>
      <c r="AS364" s="7"/>
      <c r="AT364" s="29" t="s">
        <v>293</v>
      </c>
      <c r="AU364" s="60">
        <v>-186.07979668089484</v>
      </c>
      <c r="AV364" s="60">
        <v>60.669837711030141</v>
      </c>
      <c r="AW364" s="25">
        <v>0.12909686334917603</v>
      </c>
      <c r="AX364" s="25">
        <v>0</v>
      </c>
      <c r="AY364" s="25">
        <v>0</v>
      </c>
      <c r="AZ364" s="25">
        <v>0</v>
      </c>
      <c r="BA364" s="56">
        <f t="shared" si="161"/>
        <v>0</v>
      </c>
      <c r="BB364" s="56">
        <f t="shared" si="162"/>
        <v>0</v>
      </c>
      <c r="BC364" s="4">
        <f>HLOOKUP(AN364,Data!$BW$28:$CF$31,4,FALSE)</f>
        <v>353</v>
      </c>
      <c r="BD364" s="44">
        <f t="shared" si="163"/>
        <v>0</v>
      </c>
      <c r="BE364" s="4" t="str">
        <f t="shared" si="164"/>
        <v>OK</v>
      </c>
      <c r="BF364" s="5">
        <f t="shared" si="165"/>
        <v>3613.4</v>
      </c>
      <c r="BG364" s="44">
        <f t="shared" si="166"/>
        <v>5.1497148580532143E-2</v>
      </c>
      <c r="BH364" s="4" t="str">
        <f t="shared" si="167"/>
        <v>OK</v>
      </c>
      <c r="BI364" s="53" t="str">
        <f t="shared" si="168"/>
        <v>Y</v>
      </c>
      <c r="BJ364" s="53">
        <f t="shared" si="169"/>
        <v>215</v>
      </c>
      <c r="BK364" s="38">
        <f t="shared" si="170"/>
        <v>169</v>
      </c>
      <c r="BL364" s="54">
        <f>noisuy1chieu(BK364/BJ364,Data!$BW$39:$CG$39,Data!$BW$40:$CG$40)</f>
        <v>9.5744185149669647E-2</v>
      </c>
      <c r="BM364" s="55">
        <f t="shared" si="171"/>
        <v>3.3047644640496242E-3</v>
      </c>
      <c r="BN364" s="56">
        <f t="shared" si="172"/>
        <v>7.2584193097501224</v>
      </c>
      <c r="BO364" s="44">
        <f t="shared" si="173"/>
        <v>0.32992815044318741</v>
      </c>
      <c r="BP364" s="4" t="str">
        <f t="shared" si="174"/>
        <v>OK</v>
      </c>
      <c r="BQ364" s="56">
        <f t="shared" si="175"/>
        <v>304.99199999999996</v>
      </c>
      <c r="BR364" s="56">
        <f t="shared" si="176"/>
        <v>60.669975060839292</v>
      </c>
      <c r="BS364" s="23">
        <f t="shared" si="177"/>
        <v>0.19892316867602855</v>
      </c>
      <c r="BT364" s="4" t="str">
        <f t="shared" si="178"/>
        <v>OK</v>
      </c>
      <c r="BU364" s="56">
        <f t="shared" si="179"/>
        <v>93.039898340447422</v>
      </c>
      <c r="BV364" s="54">
        <f t="shared" si="180"/>
        <v>0.18703442036242468</v>
      </c>
      <c r="BW364" s="4" t="str">
        <f t="shared" si="181"/>
        <v>OK</v>
      </c>
      <c r="BX364" s="54">
        <f t="shared" si="182"/>
        <v>6.2696320127355432E-2</v>
      </c>
      <c r="BY364" s="4" t="str">
        <f t="shared" si="183"/>
        <v>OK</v>
      </c>
      <c r="DJ364" s="7"/>
      <c r="DK364" s="7"/>
      <c r="DL364" s="7"/>
      <c r="DM364" s="7"/>
      <c r="DN364" s="7"/>
      <c r="DO364" s="83"/>
      <c r="DP364" s="7"/>
      <c r="DQ364" s="7"/>
      <c r="DR364" s="7"/>
      <c r="DS364" s="7"/>
      <c r="EA364" s="56"/>
      <c r="EB364" s="56"/>
      <c r="EC364" s="4"/>
      <c r="ED364" s="44"/>
      <c r="EE364" s="4"/>
      <c r="EF364" s="5"/>
      <c r="EG364" s="44"/>
      <c r="EH364" s="4"/>
      <c r="EI364" s="53"/>
      <c r="EJ364" s="53"/>
      <c r="EL364" s="54"/>
      <c r="EM364" s="55"/>
      <c r="EN364" s="56"/>
      <c r="EO364" s="44"/>
      <c r="EP364" s="4"/>
      <c r="EQ364" s="56"/>
      <c r="ER364" s="56"/>
      <c r="ET364" s="4"/>
      <c r="EU364" s="56"/>
      <c r="EW364" s="4"/>
      <c r="EY364" s="4"/>
    </row>
    <row r="365" spans="27:155">
      <c r="AA365" s="29" t="s">
        <v>197</v>
      </c>
      <c r="AB365" s="29" t="s">
        <v>331</v>
      </c>
      <c r="AC365" s="29" t="s">
        <v>320</v>
      </c>
      <c r="AD365" s="30">
        <v>0</v>
      </c>
      <c r="AE365" s="24">
        <v>682</v>
      </c>
      <c r="AF365" s="24">
        <v>350</v>
      </c>
      <c r="AG365" s="24">
        <v>12</v>
      </c>
      <c r="AH365" s="24">
        <v>16</v>
      </c>
      <c r="AI365" s="24">
        <v>650</v>
      </c>
      <c r="AJ365" s="7">
        <f t="shared" si="155"/>
        <v>712</v>
      </c>
      <c r="AK365" s="7">
        <f t="shared" si="156"/>
        <v>350</v>
      </c>
      <c r="AL365" s="7">
        <f t="shared" si="157"/>
        <v>22</v>
      </c>
      <c r="AM365" s="7">
        <f t="shared" si="158"/>
        <v>6</v>
      </c>
      <c r="AN365" s="7">
        <f t="shared" si="159"/>
        <v>24</v>
      </c>
      <c r="AO365" s="83" t="str" cm="1">
        <f t="array" ref="AO365">_xll.Dce_Name_SectI(AE365,AE365,AF365,AG365,AH365,"x","-",$V$14)</f>
        <v>682x350x12x16</v>
      </c>
      <c r="AP365" s="7" t="str">
        <f t="shared" si="160"/>
        <v>712x350x22-6M24</v>
      </c>
      <c r="AQ365" s="7"/>
      <c r="AR365" s="7"/>
      <c r="AS365" s="7"/>
      <c r="AT365" s="29" t="s">
        <v>294</v>
      </c>
      <c r="AU365" s="60">
        <v>-128.90822870571805</v>
      </c>
      <c r="AV365" s="60">
        <v>65.201971235806184</v>
      </c>
      <c r="AW365" s="25">
        <v>4.5682736899855581E-2</v>
      </c>
      <c r="AX365" s="25">
        <v>0</v>
      </c>
      <c r="AY365" s="25">
        <v>0</v>
      </c>
      <c r="AZ365" s="25">
        <v>0</v>
      </c>
      <c r="BA365" s="56">
        <f t="shared" si="161"/>
        <v>0</v>
      </c>
      <c r="BB365" s="56">
        <f t="shared" si="162"/>
        <v>0</v>
      </c>
      <c r="BC365" s="4">
        <f>HLOOKUP(AN365,Data!$BW$28:$CF$31,4,FALSE)</f>
        <v>353</v>
      </c>
      <c r="BD365" s="44">
        <f t="shared" si="163"/>
        <v>0</v>
      </c>
      <c r="BE365" s="4" t="str">
        <f t="shared" si="164"/>
        <v>OK</v>
      </c>
      <c r="BF365" s="5">
        <f t="shared" si="165"/>
        <v>3613.4</v>
      </c>
      <c r="BG365" s="44">
        <f t="shared" si="166"/>
        <v>3.567505084012787E-2</v>
      </c>
      <c r="BH365" s="4" t="str">
        <f t="shared" si="167"/>
        <v>OK</v>
      </c>
      <c r="BI365" s="53" t="str">
        <f t="shared" si="168"/>
        <v>Y</v>
      </c>
      <c r="BJ365" s="53">
        <f t="shared" si="169"/>
        <v>215</v>
      </c>
      <c r="BK365" s="38">
        <f t="shared" si="170"/>
        <v>169</v>
      </c>
      <c r="BL365" s="54">
        <f>noisuy1chieu(BK365/BJ365,Data!$BW$39:$CG$39,Data!$BW$40:$CG$40)</f>
        <v>9.5744185149669647E-2</v>
      </c>
      <c r="BM365" s="55">
        <f t="shared" si="171"/>
        <v>2.28940132646855E-3</v>
      </c>
      <c r="BN365" s="56">
        <f t="shared" si="172"/>
        <v>6.0413328252977729</v>
      </c>
      <c r="BO365" s="44">
        <f t="shared" si="173"/>
        <v>0.27460603751353513</v>
      </c>
      <c r="BP365" s="4" t="str">
        <f t="shared" si="174"/>
        <v>OK</v>
      </c>
      <c r="BQ365" s="56">
        <f t="shared" si="175"/>
        <v>304.99199999999996</v>
      </c>
      <c r="BR365" s="56">
        <f t="shared" si="176"/>
        <v>65.201987239250215</v>
      </c>
      <c r="BS365" s="23">
        <f t="shared" si="177"/>
        <v>0.21378261475465005</v>
      </c>
      <c r="BT365" s="4" t="str">
        <f t="shared" si="178"/>
        <v>OK</v>
      </c>
      <c r="BU365" s="56">
        <f t="shared" si="179"/>
        <v>64.454114352859023</v>
      </c>
      <c r="BV365" s="54">
        <f t="shared" si="180"/>
        <v>0.12956955169758252</v>
      </c>
      <c r="BW365" s="4" t="str">
        <f t="shared" si="181"/>
        <v>OK</v>
      </c>
      <c r="BX365" s="54">
        <f t="shared" si="182"/>
        <v>6.7379699114635233E-2</v>
      </c>
      <c r="BY365" s="4" t="str">
        <f t="shared" si="183"/>
        <v>OK</v>
      </c>
      <c r="DJ365" s="7"/>
      <c r="DK365" s="7"/>
      <c r="DL365" s="7"/>
      <c r="DM365" s="7"/>
      <c r="DN365" s="7"/>
      <c r="DO365" s="83"/>
      <c r="DP365" s="7"/>
      <c r="DQ365" s="7"/>
      <c r="DR365" s="7"/>
      <c r="DS365" s="7"/>
      <c r="EA365" s="56"/>
      <c r="EB365" s="56"/>
      <c r="EC365" s="4"/>
      <c r="ED365" s="44"/>
      <c r="EE365" s="4"/>
      <c r="EF365" s="5"/>
      <c r="EG365" s="44"/>
      <c r="EH365" s="4"/>
      <c r="EI365" s="53"/>
      <c r="EJ365" s="53"/>
      <c r="EL365" s="54"/>
      <c r="EM365" s="55"/>
      <c r="EN365" s="56"/>
      <c r="EO365" s="44"/>
      <c r="EP365" s="4"/>
      <c r="EQ365" s="56"/>
      <c r="ER365" s="56"/>
      <c r="ET365" s="4"/>
      <c r="EU365" s="56"/>
      <c r="EW365" s="4"/>
      <c r="EY365" s="4"/>
    </row>
    <row r="366" spans="27:155">
      <c r="AA366" s="29" t="s">
        <v>197</v>
      </c>
      <c r="AB366" s="29" t="s">
        <v>331</v>
      </c>
      <c r="AC366" s="29" t="s">
        <v>320</v>
      </c>
      <c r="AD366" s="30">
        <v>0</v>
      </c>
      <c r="AE366" s="24">
        <v>682</v>
      </c>
      <c r="AF366" s="24">
        <v>350</v>
      </c>
      <c r="AG366" s="24">
        <v>12</v>
      </c>
      <c r="AH366" s="24">
        <v>16</v>
      </c>
      <c r="AI366" s="24">
        <v>650</v>
      </c>
      <c r="AJ366" s="7">
        <f t="shared" si="155"/>
        <v>712</v>
      </c>
      <c r="AK366" s="7">
        <f t="shared" si="156"/>
        <v>350</v>
      </c>
      <c r="AL366" s="7">
        <f t="shared" si="157"/>
        <v>22</v>
      </c>
      <c r="AM366" s="7">
        <f t="shared" si="158"/>
        <v>6</v>
      </c>
      <c r="AN366" s="7">
        <f t="shared" si="159"/>
        <v>24</v>
      </c>
      <c r="AO366" s="83" t="str" cm="1">
        <f t="array" ref="AO366">_xll.Dce_Name_SectI(AE366,AE366,AF366,AG366,AH366,"x","-",$V$14)</f>
        <v>682x350x12x16</v>
      </c>
      <c r="AP366" s="7" t="str">
        <f t="shared" si="160"/>
        <v>712x350x22-6M24</v>
      </c>
      <c r="AQ366" s="7"/>
      <c r="AR366" s="7"/>
      <c r="AS366" s="7"/>
      <c r="AT366" s="29" t="s">
        <v>295</v>
      </c>
      <c r="AU366" s="60">
        <v>-170.68502848685762</v>
      </c>
      <c r="AV366" s="60">
        <v>63.664577679373167</v>
      </c>
      <c r="AW366" s="25">
        <v>4.6225161345806398E-2</v>
      </c>
      <c r="AX366" s="25">
        <v>0</v>
      </c>
      <c r="AY366" s="25">
        <v>0</v>
      </c>
      <c r="AZ366" s="25">
        <v>0</v>
      </c>
      <c r="BA366" s="56">
        <f t="shared" si="161"/>
        <v>0</v>
      </c>
      <c r="BB366" s="56">
        <f t="shared" si="162"/>
        <v>0</v>
      </c>
      <c r="BC366" s="4">
        <f>HLOOKUP(AN366,Data!$BW$28:$CF$31,4,FALSE)</f>
        <v>353</v>
      </c>
      <c r="BD366" s="44">
        <f t="shared" si="163"/>
        <v>0</v>
      </c>
      <c r="BE366" s="4" t="str">
        <f t="shared" si="164"/>
        <v>OK</v>
      </c>
      <c r="BF366" s="5">
        <f t="shared" si="165"/>
        <v>3613.4</v>
      </c>
      <c r="BG366" s="44">
        <f t="shared" si="166"/>
        <v>4.7236682483770859E-2</v>
      </c>
      <c r="BH366" s="4" t="str">
        <f t="shared" si="167"/>
        <v>OK</v>
      </c>
      <c r="BI366" s="53" t="str">
        <f t="shared" si="168"/>
        <v>Y</v>
      </c>
      <c r="BJ366" s="53">
        <f t="shared" si="169"/>
        <v>215</v>
      </c>
      <c r="BK366" s="38">
        <f t="shared" si="170"/>
        <v>169</v>
      </c>
      <c r="BL366" s="54">
        <f>noisuy1chieu(BK366/BJ366,Data!$BW$39:$CG$39,Data!$BW$40:$CG$40)</f>
        <v>9.5744185149669647E-2</v>
      </c>
      <c r="BM366" s="55">
        <f t="shared" si="171"/>
        <v>3.0313544336894663E-3</v>
      </c>
      <c r="BN366" s="56">
        <f t="shared" si="172"/>
        <v>6.951686144182819</v>
      </c>
      <c r="BO366" s="44">
        <f t="shared" si="173"/>
        <v>0.31598573382649175</v>
      </c>
      <c r="BP366" s="4" t="str">
        <f t="shared" si="174"/>
        <v>OK</v>
      </c>
      <c r="BQ366" s="56">
        <f t="shared" si="175"/>
        <v>304.99199999999996</v>
      </c>
      <c r="BR366" s="56">
        <f t="shared" si="176"/>
        <v>63.664594460802789</v>
      </c>
      <c r="BS366" s="23">
        <f t="shared" si="177"/>
        <v>0.20874185047739874</v>
      </c>
      <c r="BT366" s="4" t="str">
        <f t="shared" si="178"/>
        <v>OK</v>
      </c>
      <c r="BU366" s="56">
        <f t="shared" si="179"/>
        <v>85.342514243428809</v>
      </c>
      <c r="BV366" s="54">
        <f t="shared" si="180"/>
        <v>0.17156067416781015</v>
      </c>
      <c r="BW366" s="4" t="str">
        <f t="shared" si="181"/>
        <v>OK</v>
      </c>
      <c r="BX366" s="54">
        <f t="shared" si="182"/>
        <v>6.5790958230822996E-2</v>
      </c>
      <c r="BY366" s="4" t="str">
        <f t="shared" si="183"/>
        <v>OK</v>
      </c>
      <c r="DJ366" s="7"/>
      <c r="DK366" s="7"/>
      <c r="DL366" s="7"/>
      <c r="DM366" s="7"/>
      <c r="DN366" s="7"/>
      <c r="DO366" s="83"/>
      <c r="DP366" s="7"/>
      <c r="DQ366" s="7"/>
      <c r="DR366" s="7"/>
      <c r="DS366" s="7"/>
      <c r="EA366" s="56"/>
      <c r="EB366" s="56"/>
      <c r="EC366" s="4"/>
      <c r="ED366" s="44"/>
      <c r="EE366" s="4"/>
      <c r="EF366" s="5"/>
      <c r="EG366" s="44"/>
      <c r="EH366" s="4"/>
      <c r="EI366" s="53"/>
      <c r="EJ366" s="53"/>
      <c r="EL366" s="54"/>
      <c r="EM366" s="55"/>
      <c r="EN366" s="56"/>
      <c r="EO366" s="44"/>
      <c r="EP366" s="4"/>
      <c r="EQ366" s="56"/>
      <c r="ER366" s="56"/>
      <c r="ET366" s="4"/>
      <c r="EU366" s="56"/>
      <c r="EW366" s="4"/>
      <c r="EY366" s="4"/>
    </row>
    <row r="367" spans="27:155">
      <c r="AA367" s="29" t="s">
        <v>197</v>
      </c>
      <c r="AB367" s="29" t="s">
        <v>331</v>
      </c>
      <c r="AC367" s="29" t="s">
        <v>320</v>
      </c>
      <c r="AD367" s="30">
        <v>0</v>
      </c>
      <c r="AE367" s="24">
        <v>682</v>
      </c>
      <c r="AF367" s="24">
        <v>350</v>
      </c>
      <c r="AG367" s="24">
        <v>12</v>
      </c>
      <c r="AH367" s="24">
        <v>16</v>
      </c>
      <c r="AI367" s="24">
        <v>650</v>
      </c>
      <c r="AJ367" s="7">
        <f t="shared" si="155"/>
        <v>712</v>
      </c>
      <c r="AK367" s="7">
        <f t="shared" si="156"/>
        <v>350</v>
      </c>
      <c r="AL367" s="7">
        <f t="shared" si="157"/>
        <v>22</v>
      </c>
      <c r="AM367" s="7">
        <f t="shared" si="158"/>
        <v>6</v>
      </c>
      <c r="AN367" s="7">
        <f t="shared" si="159"/>
        <v>24</v>
      </c>
      <c r="AO367" s="83" t="str" cm="1">
        <f t="array" ref="AO367">_xll.Dce_Name_SectI(AE367,AE367,AF367,AG367,AH367,"x","-",$V$14)</f>
        <v>682x350x12x16</v>
      </c>
      <c r="AP367" s="7" t="str">
        <f t="shared" si="160"/>
        <v>712x350x22-6M24</v>
      </c>
      <c r="AQ367" s="7"/>
      <c r="AR367" s="7"/>
      <c r="AS367" s="7"/>
      <c r="AT367" s="29" t="s">
        <v>296</v>
      </c>
      <c r="AU367" s="60">
        <v>-158.64609387500667</v>
      </c>
      <c r="AV367" s="60">
        <v>72.375016154503641</v>
      </c>
      <c r="AW367" s="25">
        <v>1.3709807008455069E-2</v>
      </c>
      <c r="AX367" s="25">
        <v>0</v>
      </c>
      <c r="AY367" s="25">
        <v>0</v>
      </c>
      <c r="AZ367" s="25">
        <v>0</v>
      </c>
      <c r="BA367" s="56">
        <f t="shared" si="161"/>
        <v>0</v>
      </c>
      <c r="BB367" s="56">
        <f t="shared" si="162"/>
        <v>0</v>
      </c>
      <c r="BC367" s="4">
        <f>HLOOKUP(AN367,Data!$BW$28:$CF$31,4,FALSE)</f>
        <v>353</v>
      </c>
      <c r="BD367" s="44">
        <f t="shared" si="163"/>
        <v>0</v>
      </c>
      <c r="BE367" s="4" t="str">
        <f t="shared" si="164"/>
        <v>OK</v>
      </c>
      <c r="BF367" s="5">
        <f t="shared" si="165"/>
        <v>3613.4</v>
      </c>
      <c r="BG367" s="44">
        <f t="shared" si="166"/>
        <v>4.3904935483203261E-2</v>
      </c>
      <c r="BH367" s="4" t="str">
        <f t="shared" si="167"/>
        <v>OK</v>
      </c>
      <c r="BI367" s="53" t="str">
        <f t="shared" si="168"/>
        <v>Y</v>
      </c>
      <c r="BJ367" s="53">
        <f t="shared" si="169"/>
        <v>215</v>
      </c>
      <c r="BK367" s="38">
        <f t="shared" si="170"/>
        <v>169</v>
      </c>
      <c r="BL367" s="54">
        <f>noisuy1chieu(BK367/BJ367,Data!$BW$39:$CG$39,Data!$BW$40:$CG$40)</f>
        <v>9.5744185149669647E-2</v>
      </c>
      <c r="BM367" s="55">
        <f t="shared" si="171"/>
        <v>2.8175437782614072E-3</v>
      </c>
      <c r="BN367" s="56">
        <f t="shared" si="172"/>
        <v>6.7020418217867732</v>
      </c>
      <c r="BO367" s="44">
        <f t="shared" si="173"/>
        <v>0.30463826462667148</v>
      </c>
      <c r="BP367" s="4" t="str">
        <f t="shared" si="174"/>
        <v>OK</v>
      </c>
      <c r="BQ367" s="56">
        <f t="shared" si="175"/>
        <v>304.99199999999996</v>
      </c>
      <c r="BR367" s="56">
        <f t="shared" si="176"/>
        <v>72.375017453009789</v>
      </c>
      <c r="BS367" s="23">
        <f t="shared" si="177"/>
        <v>0.23730136348825476</v>
      </c>
      <c r="BT367" s="4" t="str">
        <f t="shared" si="178"/>
        <v>OK</v>
      </c>
      <c r="BU367" s="56">
        <f t="shared" si="179"/>
        <v>79.323046937503335</v>
      </c>
      <c r="BV367" s="54">
        <f t="shared" si="180"/>
        <v>0.15945997760068054</v>
      </c>
      <c r="BW367" s="4" t="str">
        <f t="shared" si="181"/>
        <v>OK</v>
      </c>
      <c r="BX367" s="54">
        <f t="shared" si="182"/>
        <v>7.4792304742280297E-2</v>
      </c>
      <c r="BY367" s="4" t="str">
        <f t="shared" si="183"/>
        <v>OK</v>
      </c>
      <c r="DJ367" s="7"/>
      <c r="DK367" s="7"/>
      <c r="DL367" s="7"/>
      <c r="DM367" s="7"/>
      <c r="DN367" s="7"/>
      <c r="DO367" s="83"/>
      <c r="DP367" s="7"/>
      <c r="DQ367" s="7"/>
      <c r="DR367" s="7"/>
      <c r="DS367" s="7"/>
      <c r="EA367" s="56"/>
      <c r="EB367" s="56"/>
      <c r="EC367" s="4"/>
      <c r="ED367" s="44"/>
      <c r="EE367" s="4"/>
      <c r="EF367" s="5"/>
      <c r="EG367" s="44"/>
      <c r="EH367" s="4"/>
      <c r="EI367" s="53"/>
      <c r="EJ367" s="53"/>
      <c r="EL367" s="54"/>
      <c r="EM367" s="55"/>
      <c r="EN367" s="56"/>
      <c r="EO367" s="44"/>
      <c r="EP367" s="4"/>
      <c r="EQ367" s="56"/>
      <c r="ER367" s="56"/>
      <c r="ET367" s="4"/>
      <c r="EU367" s="56"/>
      <c r="EW367" s="4"/>
      <c r="EY367" s="4"/>
    </row>
    <row r="368" spans="27:155">
      <c r="AA368" s="29" t="s">
        <v>197</v>
      </c>
      <c r="AB368" s="29" t="s">
        <v>331</v>
      </c>
      <c r="AC368" s="29" t="s">
        <v>320</v>
      </c>
      <c r="AD368" s="30">
        <v>0</v>
      </c>
      <c r="AE368" s="24">
        <v>682</v>
      </c>
      <c r="AF368" s="24">
        <v>350</v>
      </c>
      <c r="AG368" s="24">
        <v>12</v>
      </c>
      <c r="AH368" s="24">
        <v>16</v>
      </c>
      <c r="AI368" s="24">
        <v>650</v>
      </c>
      <c r="AJ368" s="7">
        <f t="shared" si="155"/>
        <v>712</v>
      </c>
      <c r="AK368" s="7">
        <f t="shared" si="156"/>
        <v>350</v>
      </c>
      <c r="AL368" s="7">
        <f t="shared" si="157"/>
        <v>22</v>
      </c>
      <c r="AM368" s="7">
        <f t="shared" si="158"/>
        <v>6</v>
      </c>
      <c r="AN368" s="7">
        <f t="shared" si="159"/>
        <v>24</v>
      </c>
      <c r="AO368" s="83" t="str" cm="1">
        <f t="array" ref="AO368">_xll.Dce_Name_SectI(AE368,AE368,AF368,AG368,AH368,"x","-",$V$14)</f>
        <v>682x350x12x16</v>
      </c>
      <c r="AP368" s="7" t="str">
        <f t="shared" si="160"/>
        <v>712x350x22-6M24</v>
      </c>
      <c r="AQ368" s="7"/>
      <c r="AR368" s="7"/>
      <c r="AS368" s="7"/>
      <c r="AT368" s="29" t="s">
        <v>297</v>
      </c>
      <c r="AU368" s="60">
        <v>-200.27258955929213</v>
      </c>
      <c r="AV368" s="60">
        <v>70.756481602204417</v>
      </c>
      <c r="AW368" s="25">
        <v>1.2352377634237216E-2</v>
      </c>
      <c r="AX368" s="25">
        <v>0</v>
      </c>
      <c r="AY368" s="25">
        <v>0</v>
      </c>
      <c r="AZ368" s="25">
        <v>0</v>
      </c>
      <c r="BA368" s="56">
        <f t="shared" si="161"/>
        <v>0</v>
      </c>
      <c r="BB368" s="56">
        <f t="shared" si="162"/>
        <v>0</v>
      </c>
      <c r="BC368" s="4">
        <f>HLOOKUP(AN368,Data!$BW$28:$CF$31,4,FALSE)</f>
        <v>353</v>
      </c>
      <c r="BD368" s="44">
        <f t="shared" si="163"/>
        <v>0</v>
      </c>
      <c r="BE368" s="4" t="str">
        <f t="shared" si="164"/>
        <v>OK</v>
      </c>
      <c r="BF368" s="5">
        <f t="shared" si="165"/>
        <v>3613.4</v>
      </c>
      <c r="BG368" s="44">
        <f t="shared" si="166"/>
        <v>5.542497081953067E-2</v>
      </c>
      <c r="BH368" s="4" t="str">
        <f t="shared" si="167"/>
        <v>OK</v>
      </c>
      <c r="BI368" s="53" t="str">
        <f t="shared" si="168"/>
        <v>Y</v>
      </c>
      <c r="BJ368" s="53">
        <f t="shared" si="169"/>
        <v>215</v>
      </c>
      <c r="BK368" s="38">
        <f t="shared" si="170"/>
        <v>169</v>
      </c>
      <c r="BL368" s="54">
        <f>noisuy1chieu(BK368/BJ368,Data!$BW$39:$CG$39,Data!$BW$40:$CG$40)</f>
        <v>9.5744185149669647E-2</v>
      </c>
      <c r="BM368" s="55">
        <f t="shared" si="171"/>
        <v>3.5568274950006874E-3</v>
      </c>
      <c r="BN368" s="56">
        <f t="shared" si="172"/>
        <v>7.5301425631756862</v>
      </c>
      <c r="BO368" s="44">
        <f t="shared" si="173"/>
        <v>0.34227920741707663</v>
      </c>
      <c r="BP368" s="4" t="str">
        <f t="shared" si="174"/>
        <v>OK</v>
      </c>
      <c r="BQ368" s="56">
        <f t="shared" si="175"/>
        <v>304.99199999999996</v>
      </c>
      <c r="BR368" s="56">
        <f t="shared" si="176"/>
        <v>70.75648268041823</v>
      </c>
      <c r="BS368" s="23">
        <f t="shared" si="177"/>
        <v>0.23199455290767704</v>
      </c>
      <c r="BT368" s="4" t="str">
        <f t="shared" si="178"/>
        <v>OK</v>
      </c>
      <c r="BU368" s="56">
        <f t="shared" si="179"/>
        <v>100.13629477964606</v>
      </c>
      <c r="BV368" s="54">
        <f t="shared" si="180"/>
        <v>0.20130002488631188</v>
      </c>
      <c r="BW368" s="4" t="str">
        <f t="shared" si="181"/>
        <v>OK</v>
      </c>
      <c r="BX368" s="54">
        <f t="shared" si="182"/>
        <v>7.311971176465179E-2</v>
      </c>
      <c r="BY368" s="4" t="str">
        <f t="shared" si="183"/>
        <v>OK</v>
      </c>
      <c r="DJ368" s="7"/>
      <c r="DK368" s="7"/>
      <c r="DL368" s="7"/>
      <c r="DM368" s="7"/>
      <c r="DN368" s="7"/>
      <c r="DO368" s="83"/>
      <c r="DP368" s="7"/>
      <c r="DQ368" s="7"/>
      <c r="DR368" s="7"/>
      <c r="DS368" s="7"/>
      <c r="EA368" s="56"/>
      <c r="EB368" s="56"/>
      <c r="EC368" s="4"/>
      <c r="ED368" s="44"/>
      <c r="EE368" s="4"/>
      <c r="EF368" s="5"/>
      <c r="EG368" s="44"/>
      <c r="EH368" s="4"/>
      <c r="EI368" s="53"/>
      <c r="EJ368" s="53"/>
      <c r="EL368" s="54"/>
      <c r="EM368" s="55"/>
      <c r="EN368" s="56"/>
      <c r="EO368" s="44"/>
      <c r="EP368" s="4"/>
      <c r="EQ368" s="56"/>
      <c r="ER368" s="56"/>
      <c r="ET368" s="4"/>
      <c r="EU368" s="56"/>
      <c r="EW368" s="4"/>
      <c r="EY368" s="4"/>
    </row>
    <row r="369" spans="27:155">
      <c r="AA369" s="29" t="s">
        <v>197</v>
      </c>
      <c r="AB369" s="29" t="s">
        <v>331</v>
      </c>
      <c r="AC369" s="29" t="s">
        <v>320</v>
      </c>
      <c r="AD369" s="30">
        <v>0</v>
      </c>
      <c r="AE369" s="24">
        <v>682</v>
      </c>
      <c r="AF369" s="24">
        <v>350</v>
      </c>
      <c r="AG369" s="24">
        <v>12</v>
      </c>
      <c r="AH369" s="24">
        <v>16</v>
      </c>
      <c r="AI369" s="24">
        <v>650</v>
      </c>
      <c r="AJ369" s="7">
        <f t="shared" si="155"/>
        <v>712</v>
      </c>
      <c r="AK369" s="7">
        <f t="shared" si="156"/>
        <v>350</v>
      </c>
      <c r="AL369" s="7">
        <f t="shared" si="157"/>
        <v>22</v>
      </c>
      <c r="AM369" s="7">
        <f t="shared" si="158"/>
        <v>6</v>
      </c>
      <c r="AN369" s="7">
        <f t="shared" si="159"/>
        <v>24</v>
      </c>
      <c r="AO369" s="83" t="str" cm="1">
        <f t="array" ref="AO369">_xll.Dce_Name_SectI(AE369,AE369,AF369,AG369,AH369,"x","-",$V$14)</f>
        <v>682x350x12x16</v>
      </c>
      <c r="AP369" s="7" t="str">
        <f t="shared" si="160"/>
        <v>712x350x22-6M24</v>
      </c>
      <c r="AQ369" s="7"/>
      <c r="AR369" s="7"/>
      <c r="AS369" s="7"/>
      <c r="AT369" s="29" t="s">
        <v>298</v>
      </c>
      <c r="AU369" s="60">
        <v>-112.66874115054986</v>
      </c>
      <c r="AV369" s="60">
        <v>5.7986653000280288</v>
      </c>
      <c r="AW369" s="25">
        <v>6.3996836711666671E-3</v>
      </c>
      <c r="AX369" s="25">
        <v>0</v>
      </c>
      <c r="AY369" s="25">
        <v>0</v>
      </c>
      <c r="AZ369" s="25">
        <v>0</v>
      </c>
      <c r="BA369" s="56">
        <f t="shared" si="161"/>
        <v>0</v>
      </c>
      <c r="BB369" s="56">
        <f t="shared" si="162"/>
        <v>0</v>
      </c>
      <c r="BC369" s="4">
        <f>HLOOKUP(AN369,Data!$BW$28:$CF$31,4,FALSE)</f>
        <v>353</v>
      </c>
      <c r="BD369" s="44">
        <f t="shared" si="163"/>
        <v>0</v>
      </c>
      <c r="BE369" s="4" t="str">
        <f t="shared" si="164"/>
        <v>OK</v>
      </c>
      <c r="BF369" s="5">
        <f t="shared" si="165"/>
        <v>3613.4</v>
      </c>
      <c r="BG369" s="44">
        <f t="shared" si="166"/>
        <v>3.1180810635564802E-2</v>
      </c>
      <c r="BH369" s="4" t="str">
        <f t="shared" si="167"/>
        <v>OK</v>
      </c>
      <c r="BI369" s="53" t="str">
        <f t="shared" si="168"/>
        <v>Y</v>
      </c>
      <c r="BJ369" s="53">
        <f t="shared" si="169"/>
        <v>215</v>
      </c>
      <c r="BK369" s="38">
        <f t="shared" si="170"/>
        <v>169</v>
      </c>
      <c r="BL369" s="54">
        <f>noisuy1chieu(BK369/BJ369,Data!$BW$39:$CG$39,Data!$BW$40:$CG$40)</f>
        <v>9.5744185149669647E-2</v>
      </c>
      <c r="BM369" s="55">
        <f t="shared" si="171"/>
        <v>2.0009891380205493E-3</v>
      </c>
      <c r="BN369" s="56">
        <f t="shared" si="172"/>
        <v>5.6479931690830467</v>
      </c>
      <c r="BO369" s="44">
        <f t="shared" si="173"/>
        <v>0.25672696223104757</v>
      </c>
      <c r="BP369" s="4" t="str">
        <f t="shared" si="174"/>
        <v>OK</v>
      </c>
      <c r="BQ369" s="56">
        <f t="shared" si="175"/>
        <v>304.99199999999996</v>
      </c>
      <c r="BR369" s="56">
        <f t="shared" si="176"/>
        <v>5.7986688315250632</v>
      </c>
      <c r="BS369" s="23">
        <f t="shared" si="177"/>
        <v>1.9012527645069589E-2</v>
      </c>
      <c r="BT369" s="4" t="str">
        <f t="shared" si="178"/>
        <v>OK</v>
      </c>
      <c r="BU369" s="56">
        <f t="shared" si="179"/>
        <v>56.334370575274932</v>
      </c>
      <c r="BV369" s="54">
        <f t="shared" si="180"/>
        <v>0.11324675257569623</v>
      </c>
      <c r="BW369" s="4" t="str">
        <f t="shared" si="181"/>
        <v>OK</v>
      </c>
      <c r="BX369" s="54">
        <f t="shared" si="182"/>
        <v>5.9923413024192537E-3</v>
      </c>
      <c r="BY369" s="4" t="str">
        <f t="shared" si="183"/>
        <v>OK</v>
      </c>
      <c r="DJ369" s="7"/>
      <c r="DK369" s="7"/>
      <c r="DL369" s="7"/>
      <c r="DM369" s="7"/>
      <c r="DN369" s="7"/>
      <c r="DO369" s="83"/>
      <c r="DP369" s="7"/>
      <c r="DQ369" s="7"/>
      <c r="DR369" s="7"/>
      <c r="DS369" s="7"/>
      <c r="EA369" s="56"/>
      <c r="EB369" s="56"/>
      <c r="EC369" s="4"/>
      <c r="ED369" s="44"/>
      <c r="EE369" s="4"/>
      <c r="EF369" s="5"/>
      <c r="EG369" s="44"/>
      <c r="EH369" s="4"/>
      <c r="EI369" s="53"/>
      <c r="EJ369" s="53"/>
      <c r="EL369" s="54"/>
      <c r="EM369" s="55"/>
      <c r="EN369" s="56"/>
      <c r="EO369" s="44"/>
      <c r="EP369" s="4"/>
      <c r="EQ369" s="56"/>
      <c r="ER369" s="56"/>
      <c r="ET369" s="4"/>
      <c r="EU369" s="56"/>
      <c r="EW369" s="4"/>
      <c r="EY369" s="4"/>
    </row>
    <row r="370" spans="27:155">
      <c r="AA370" s="29" t="s">
        <v>197</v>
      </c>
      <c r="AB370" s="29" t="s">
        <v>331</v>
      </c>
      <c r="AC370" s="29" t="s">
        <v>320</v>
      </c>
      <c r="AD370" s="30">
        <v>0</v>
      </c>
      <c r="AE370" s="24">
        <v>682</v>
      </c>
      <c r="AF370" s="24">
        <v>350</v>
      </c>
      <c r="AG370" s="24">
        <v>12</v>
      </c>
      <c r="AH370" s="24">
        <v>16</v>
      </c>
      <c r="AI370" s="24">
        <v>650</v>
      </c>
      <c r="AJ370" s="7">
        <f t="shared" si="155"/>
        <v>712</v>
      </c>
      <c r="AK370" s="7">
        <f t="shared" si="156"/>
        <v>350</v>
      </c>
      <c r="AL370" s="7">
        <f t="shared" si="157"/>
        <v>22</v>
      </c>
      <c r="AM370" s="7">
        <f t="shared" si="158"/>
        <v>6</v>
      </c>
      <c r="AN370" s="7">
        <f t="shared" si="159"/>
        <v>24</v>
      </c>
      <c r="AO370" s="83" t="str" cm="1">
        <f t="array" ref="AO370">_xll.Dce_Name_SectI(AE370,AE370,AF370,AG370,AH370,"x","-",$V$14)</f>
        <v>682x350x12x16</v>
      </c>
      <c r="AP370" s="7" t="str">
        <f t="shared" si="160"/>
        <v>712x350x22-6M24</v>
      </c>
      <c r="AQ370" s="7"/>
      <c r="AR370" s="7"/>
      <c r="AS370" s="7"/>
      <c r="AT370" s="29" t="s">
        <v>299</v>
      </c>
      <c r="AU370" s="60">
        <v>-154.29615441672777</v>
      </c>
      <c r="AV370" s="60">
        <v>4.1850068702738241</v>
      </c>
      <c r="AW370" s="25">
        <v>7.9282673129004496E-3</v>
      </c>
      <c r="AX370" s="25">
        <v>0</v>
      </c>
      <c r="AY370" s="25">
        <v>0</v>
      </c>
      <c r="AZ370" s="25">
        <v>0</v>
      </c>
      <c r="BA370" s="56">
        <f t="shared" si="161"/>
        <v>0</v>
      </c>
      <c r="BB370" s="56">
        <f t="shared" si="162"/>
        <v>0</v>
      </c>
      <c r="BC370" s="4">
        <f>HLOOKUP(AN370,Data!$BW$28:$CF$31,4,FALSE)</f>
        <v>353</v>
      </c>
      <c r="BD370" s="44">
        <f t="shared" si="163"/>
        <v>0</v>
      </c>
      <c r="BE370" s="4" t="str">
        <f t="shared" si="164"/>
        <v>OK</v>
      </c>
      <c r="BF370" s="5">
        <f t="shared" si="165"/>
        <v>3613.4</v>
      </c>
      <c r="BG370" s="44">
        <f t="shared" si="166"/>
        <v>4.2701099910535167E-2</v>
      </c>
      <c r="BH370" s="4" t="str">
        <f t="shared" si="167"/>
        <v>OK</v>
      </c>
      <c r="BI370" s="53" t="str">
        <f t="shared" si="168"/>
        <v>Y</v>
      </c>
      <c r="BJ370" s="53">
        <f t="shared" si="169"/>
        <v>215</v>
      </c>
      <c r="BK370" s="38">
        <f t="shared" si="170"/>
        <v>169</v>
      </c>
      <c r="BL370" s="54">
        <f>noisuy1chieu(BK370/BJ370,Data!$BW$39:$CG$39,Data!$BW$40:$CG$40)</f>
        <v>9.5744185149669647E-2</v>
      </c>
      <c r="BM370" s="55">
        <f t="shared" si="171"/>
        <v>2.7402891509514912E-3</v>
      </c>
      <c r="BN370" s="56">
        <f t="shared" si="172"/>
        <v>6.6095210925709074</v>
      </c>
      <c r="BO370" s="44">
        <f t="shared" si="173"/>
        <v>0.30043277693504122</v>
      </c>
      <c r="BP370" s="4" t="str">
        <f t="shared" si="174"/>
        <v>OK</v>
      </c>
      <c r="BQ370" s="56">
        <f t="shared" si="175"/>
        <v>304.99199999999996</v>
      </c>
      <c r="BR370" s="56">
        <f t="shared" si="176"/>
        <v>4.1850143801021389</v>
      </c>
      <c r="BS370" s="23">
        <f t="shared" si="177"/>
        <v>1.3721718537214548E-2</v>
      </c>
      <c r="BT370" s="4" t="str">
        <f t="shared" si="178"/>
        <v>OK</v>
      </c>
      <c r="BU370" s="56">
        <f t="shared" si="179"/>
        <v>77.148077208363887</v>
      </c>
      <c r="BV370" s="54">
        <f t="shared" si="180"/>
        <v>0.15508772215058439</v>
      </c>
      <c r="BW370" s="4" t="str">
        <f t="shared" si="181"/>
        <v>OK</v>
      </c>
      <c r="BX370" s="54">
        <f t="shared" si="182"/>
        <v>4.324791646104228E-3</v>
      </c>
      <c r="BY370" s="4" t="str">
        <f t="shared" si="183"/>
        <v>OK</v>
      </c>
      <c r="DJ370" s="7"/>
      <c r="DK370" s="7"/>
      <c r="DL370" s="7"/>
      <c r="DM370" s="7"/>
      <c r="DN370" s="7"/>
      <c r="DO370" s="83"/>
      <c r="DP370" s="7"/>
      <c r="DQ370" s="7"/>
      <c r="DR370" s="7"/>
      <c r="DS370" s="7"/>
      <c r="EA370" s="56"/>
      <c r="EB370" s="56"/>
      <c r="EC370" s="4"/>
      <c r="ED370" s="44"/>
      <c r="EE370" s="4"/>
      <c r="EF370" s="5"/>
      <c r="EG370" s="44"/>
      <c r="EH370" s="4"/>
      <c r="EI370" s="53"/>
      <c r="EJ370" s="53"/>
      <c r="EL370" s="54"/>
      <c r="EM370" s="55"/>
      <c r="EN370" s="56"/>
      <c r="EO370" s="44"/>
      <c r="EP370" s="4"/>
      <c r="EQ370" s="56"/>
      <c r="ER370" s="56"/>
      <c r="ET370" s="4"/>
      <c r="EU370" s="56"/>
      <c r="EW370" s="4"/>
      <c r="EY370" s="4"/>
    </row>
    <row r="371" spans="27:155">
      <c r="AA371" s="29" t="s">
        <v>197</v>
      </c>
      <c r="AB371" s="29" t="s">
        <v>331</v>
      </c>
      <c r="AC371" s="29" t="s">
        <v>320</v>
      </c>
      <c r="AD371" s="30">
        <v>0</v>
      </c>
      <c r="AE371" s="24">
        <v>682</v>
      </c>
      <c r="AF371" s="24">
        <v>350</v>
      </c>
      <c r="AG371" s="24">
        <v>12</v>
      </c>
      <c r="AH371" s="24">
        <v>16</v>
      </c>
      <c r="AI371" s="24">
        <v>650</v>
      </c>
      <c r="AJ371" s="7">
        <f t="shared" si="155"/>
        <v>712</v>
      </c>
      <c r="AK371" s="7">
        <f t="shared" si="156"/>
        <v>350</v>
      </c>
      <c r="AL371" s="7">
        <f t="shared" si="157"/>
        <v>22</v>
      </c>
      <c r="AM371" s="7">
        <f t="shared" si="158"/>
        <v>6</v>
      </c>
      <c r="AN371" s="7">
        <f t="shared" si="159"/>
        <v>24</v>
      </c>
      <c r="AO371" s="83" t="str" cm="1">
        <f t="array" ref="AO371">_xll.Dce_Name_SectI(AE371,AE371,AF371,AG371,AH371,"x","-",$V$14)</f>
        <v>682x350x12x16</v>
      </c>
      <c r="AP371" s="7" t="str">
        <f t="shared" si="160"/>
        <v>712x350x22-6M24</v>
      </c>
      <c r="AQ371" s="7"/>
      <c r="AR371" s="7"/>
      <c r="AS371" s="7"/>
      <c r="AT371" s="29" t="s">
        <v>300</v>
      </c>
      <c r="AU371" s="60">
        <v>-1.8822501971821808</v>
      </c>
      <c r="AV371" s="60">
        <v>37.091710542620909</v>
      </c>
      <c r="AW371" s="25">
        <v>0.28412997864719658</v>
      </c>
      <c r="AX371" s="25">
        <v>0</v>
      </c>
      <c r="AY371" s="25">
        <v>0</v>
      </c>
      <c r="AZ371" s="25">
        <v>0</v>
      </c>
      <c r="BA371" s="56">
        <f t="shared" si="161"/>
        <v>0</v>
      </c>
      <c r="BB371" s="56">
        <f t="shared" si="162"/>
        <v>0</v>
      </c>
      <c r="BC371" s="4">
        <f>HLOOKUP(AN371,Data!$BW$28:$CF$31,4,FALSE)</f>
        <v>353</v>
      </c>
      <c r="BD371" s="44">
        <f t="shared" si="163"/>
        <v>0</v>
      </c>
      <c r="BE371" s="4" t="str">
        <f t="shared" si="164"/>
        <v>OK</v>
      </c>
      <c r="BF371" s="5">
        <f t="shared" si="165"/>
        <v>3613.4</v>
      </c>
      <c r="BG371" s="44">
        <f t="shared" si="166"/>
        <v>5.2090834039469219E-4</v>
      </c>
      <c r="BH371" s="4" t="str">
        <f t="shared" si="167"/>
        <v>OK</v>
      </c>
      <c r="BI371" s="53" t="str">
        <f t="shared" si="168"/>
        <v>Y</v>
      </c>
      <c r="BJ371" s="53">
        <f t="shared" si="169"/>
        <v>215</v>
      </c>
      <c r="BK371" s="38">
        <f t="shared" si="170"/>
        <v>169</v>
      </c>
      <c r="BL371" s="54">
        <f>noisuy1chieu(BK371/BJ371,Data!$BW$39:$CG$39,Data!$BW$40:$CG$40)</f>
        <v>9.5744185149669647E-2</v>
      </c>
      <c r="BM371" s="55">
        <f t="shared" si="171"/>
        <v>3.3428634784921438E-5</v>
      </c>
      <c r="BN371" s="56">
        <f t="shared" si="172"/>
        <v>0.73001387979075671</v>
      </c>
      <c r="BO371" s="44">
        <f t="shared" si="173"/>
        <v>3.318244908139803E-2</v>
      </c>
      <c r="BP371" s="4" t="str">
        <f t="shared" si="174"/>
        <v>OK</v>
      </c>
      <c r="BQ371" s="56">
        <f t="shared" si="175"/>
        <v>304.99199999999996</v>
      </c>
      <c r="BR371" s="56">
        <f t="shared" si="176"/>
        <v>37.09279877310879</v>
      </c>
      <c r="BS371" s="23">
        <f t="shared" si="177"/>
        <v>0.12161892368687964</v>
      </c>
      <c r="BT371" s="4" t="str">
        <f t="shared" si="178"/>
        <v>OK</v>
      </c>
      <c r="BU371" s="56">
        <f t="shared" si="179"/>
        <v>0.94112509859109039</v>
      </c>
      <c r="BV371" s="54">
        <f t="shared" si="180"/>
        <v>1.8919064878964041E-3</v>
      </c>
      <c r="BW371" s="4" t="str">
        <f t="shared" si="181"/>
        <v>OK</v>
      </c>
      <c r="BX371" s="54">
        <f t="shared" si="182"/>
        <v>3.8331678626311171E-2</v>
      </c>
      <c r="BY371" s="4" t="str">
        <f t="shared" si="183"/>
        <v>OK</v>
      </c>
      <c r="DJ371" s="7"/>
      <c r="DK371" s="7"/>
      <c r="DL371" s="7"/>
      <c r="DM371" s="7"/>
      <c r="DN371" s="7"/>
      <c r="DO371" s="83"/>
      <c r="DP371" s="7"/>
      <c r="DQ371" s="7"/>
      <c r="DR371" s="7"/>
      <c r="DS371" s="7"/>
      <c r="EA371" s="56"/>
      <c r="EB371" s="56"/>
      <c r="EC371" s="4"/>
      <c r="ED371" s="44"/>
      <c r="EE371" s="4"/>
      <c r="EF371" s="5"/>
      <c r="EG371" s="44"/>
      <c r="EH371" s="4"/>
      <c r="EI371" s="53"/>
      <c r="EJ371" s="53"/>
      <c r="EL371" s="54"/>
      <c r="EM371" s="55"/>
      <c r="EN371" s="56"/>
      <c r="EO371" s="44"/>
      <c r="EP371" s="4"/>
      <c r="EQ371" s="56"/>
      <c r="ER371" s="56"/>
      <c r="ET371" s="4"/>
      <c r="EU371" s="56"/>
      <c r="EW371" s="4"/>
      <c r="EY371" s="4"/>
    </row>
    <row r="372" spans="27:155">
      <c r="AA372" s="29" t="s">
        <v>197</v>
      </c>
      <c r="AB372" s="29" t="s">
        <v>331</v>
      </c>
      <c r="AC372" s="29" t="s">
        <v>320</v>
      </c>
      <c r="AD372" s="30">
        <v>0</v>
      </c>
      <c r="AE372" s="24">
        <v>682</v>
      </c>
      <c r="AF372" s="24">
        <v>350</v>
      </c>
      <c r="AG372" s="24">
        <v>12</v>
      </c>
      <c r="AH372" s="24">
        <v>16</v>
      </c>
      <c r="AI372" s="24">
        <v>650</v>
      </c>
      <c r="AJ372" s="7">
        <f t="shared" si="155"/>
        <v>712</v>
      </c>
      <c r="AK372" s="7">
        <f t="shared" si="156"/>
        <v>350</v>
      </c>
      <c r="AL372" s="7">
        <f t="shared" si="157"/>
        <v>22</v>
      </c>
      <c r="AM372" s="7">
        <f t="shared" si="158"/>
        <v>6</v>
      </c>
      <c r="AN372" s="7">
        <f t="shared" si="159"/>
        <v>24</v>
      </c>
      <c r="AO372" s="83" t="str" cm="1">
        <f t="array" ref="AO372">_xll.Dce_Name_SectI(AE372,AE372,AF372,AG372,AH372,"x","-",$V$14)</f>
        <v>682x350x12x16</v>
      </c>
      <c r="AP372" s="7" t="str">
        <f t="shared" si="160"/>
        <v>712x350x22-6M24</v>
      </c>
      <c r="AQ372" s="7"/>
      <c r="AR372" s="7"/>
      <c r="AS372" s="7"/>
      <c r="AT372" s="29" t="s">
        <v>301</v>
      </c>
      <c r="AU372" s="60">
        <v>-85.063034642403522</v>
      </c>
      <c r="AV372" s="60">
        <v>33.860141378083064</v>
      </c>
      <c r="AW372" s="25">
        <v>0.25620325540006633</v>
      </c>
      <c r="AX372" s="25">
        <v>0</v>
      </c>
      <c r="AY372" s="25">
        <v>0</v>
      </c>
      <c r="AZ372" s="25">
        <v>0</v>
      </c>
      <c r="BA372" s="56">
        <f t="shared" si="161"/>
        <v>0</v>
      </c>
      <c r="BB372" s="56">
        <f t="shared" si="162"/>
        <v>0</v>
      </c>
      <c r="BC372" s="4">
        <f>HLOOKUP(AN372,Data!$BW$28:$CF$31,4,FALSE)</f>
        <v>353</v>
      </c>
      <c r="BD372" s="44">
        <f t="shared" si="163"/>
        <v>0</v>
      </c>
      <c r="BE372" s="4" t="str">
        <f t="shared" si="164"/>
        <v>OK</v>
      </c>
      <c r="BF372" s="5">
        <f t="shared" si="165"/>
        <v>3613.4</v>
      </c>
      <c r="BG372" s="44">
        <f t="shared" si="166"/>
        <v>2.3540995915869684E-2</v>
      </c>
      <c r="BH372" s="4" t="str">
        <f t="shared" si="167"/>
        <v>OK</v>
      </c>
      <c r="BI372" s="53" t="str">
        <f t="shared" si="168"/>
        <v>Y</v>
      </c>
      <c r="BJ372" s="53">
        <f t="shared" si="169"/>
        <v>215</v>
      </c>
      <c r="BK372" s="38">
        <f t="shared" si="170"/>
        <v>169</v>
      </c>
      <c r="BL372" s="54">
        <f>noisuy1chieu(BK372/BJ372,Data!$BW$39:$CG$39,Data!$BW$40:$CG$40)</f>
        <v>9.5744185149669647E-2</v>
      </c>
      <c r="BM372" s="55">
        <f t="shared" si="171"/>
        <v>1.5107136782426406E-3</v>
      </c>
      <c r="BN372" s="56">
        <f t="shared" si="172"/>
        <v>4.9075290368317184</v>
      </c>
      <c r="BO372" s="44">
        <f t="shared" si="173"/>
        <v>0.22306950167416903</v>
      </c>
      <c r="BP372" s="4" t="str">
        <f t="shared" si="174"/>
        <v>OK</v>
      </c>
      <c r="BQ372" s="56">
        <f t="shared" si="175"/>
        <v>304.99199999999996</v>
      </c>
      <c r="BR372" s="56">
        <f t="shared" si="176"/>
        <v>33.861110647051291</v>
      </c>
      <c r="BS372" s="23">
        <f t="shared" si="177"/>
        <v>0.11102294698566288</v>
      </c>
      <c r="BT372" s="4" t="str">
        <f t="shared" si="178"/>
        <v>OK</v>
      </c>
      <c r="BU372" s="56">
        <f t="shared" si="179"/>
        <v>42.531517321201761</v>
      </c>
      <c r="BV372" s="54">
        <f t="shared" si="180"/>
        <v>8.5499423700973298E-2</v>
      </c>
      <c r="BW372" s="4" t="str">
        <f t="shared" si="181"/>
        <v>OK</v>
      </c>
      <c r="BX372" s="54">
        <f t="shared" si="182"/>
        <v>3.4992053826731248E-2</v>
      </c>
      <c r="BY372" s="4" t="str">
        <f t="shared" si="183"/>
        <v>OK</v>
      </c>
      <c r="DJ372" s="7"/>
      <c r="DK372" s="7"/>
      <c r="DL372" s="7"/>
      <c r="DM372" s="7"/>
      <c r="DN372" s="7"/>
      <c r="DO372" s="83"/>
      <c r="DP372" s="7"/>
      <c r="DQ372" s="7"/>
      <c r="DR372" s="7"/>
      <c r="DS372" s="7"/>
      <c r="EA372" s="56"/>
      <c r="EB372" s="56"/>
      <c r="EC372" s="4"/>
      <c r="ED372" s="44"/>
      <c r="EE372" s="4"/>
      <c r="EF372" s="5"/>
      <c r="EG372" s="44"/>
      <c r="EH372" s="4"/>
      <c r="EI372" s="53"/>
      <c r="EJ372" s="53"/>
      <c r="EL372" s="54"/>
      <c r="EM372" s="55"/>
      <c r="EN372" s="56"/>
      <c r="EO372" s="44"/>
      <c r="EP372" s="4"/>
      <c r="EQ372" s="56"/>
      <c r="ER372" s="56"/>
      <c r="ET372" s="4"/>
      <c r="EU372" s="56"/>
      <c r="EW372" s="4"/>
      <c r="EY372" s="4"/>
    </row>
    <row r="373" spans="27:155">
      <c r="AA373" s="29" t="s">
        <v>197</v>
      </c>
      <c r="AB373" s="29" t="s">
        <v>331</v>
      </c>
      <c r="AC373" s="29" t="s">
        <v>320</v>
      </c>
      <c r="AD373" s="30">
        <v>0</v>
      </c>
      <c r="AE373" s="24">
        <v>682</v>
      </c>
      <c r="AF373" s="24">
        <v>350</v>
      </c>
      <c r="AG373" s="24">
        <v>12</v>
      </c>
      <c r="AH373" s="24">
        <v>16</v>
      </c>
      <c r="AI373" s="24">
        <v>650</v>
      </c>
      <c r="AJ373" s="7">
        <f t="shared" si="155"/>
        <v>712</v>
      </c>
      <c r="AK373" s="7">
        <f t="shared" si="156"/>
        <v>350</v>
      </c>
      <c r="AL373" s="7">
        <f t="shared" si="157"/>
        <v>22</v>
      </c>
      <c r="AM373" s="7">
        <f t="shared" si="158"/>
        <v>6</v>
      </c>
      <c r="AN373" s="7">
        <f t="shared" si="159"/>
        <v>24</v>
      </c>
      <c r="AO373" s="83" t="str" cm="1">
        <f t="array" ref="AO373">_xll.Dce_Name_SectI(AE373,AE373,AF373,AG373,AH373,"x","-",$V$14)</f>
        <v>682x350x12x16</v>
      </c>
      <c r="AP373" s="7" t="str">
        <f t="shared" si="160"/>
        <v>712x350x22-6M24</v>
      </c>
      <c r="AQ373" s="7"/>
      <c r="AR373" s="7"/>
      <c r="AS373" s="7"/>
      <c r="AT373" s="29" t="s">
        <v>302</v>
      </c>
      <c r="AU373" s="60">
        <v>30.40086653720671</v>
      </c>
      <c r="AV373" s="60">
        <v>42.333299576879824</v>
      </c>
      <c r="AW373" s="25">
        <v>8.9271827523683789E-2</v>
      </c>
      <c r="AX373" s="25">
        <v>0</v>
      </c>
      <c r="AY373" s="25">
        <v>0</v>
      </c>
      <c r="AZ373" s="25">
        <v>0</v>
      </c>
      <c r="BA373" s="56">
        <f t="shared" si="161"/>
        <v>5.0668110895344514</v>
      </c>
      <c r="BB373" s="56">
        <f t="shared" si="162"/>
        <v>22.167298516713227</v>
      </c>
      <c r="BC373" s="4">
        <f>HLOOKUP(AN373,Data!$BW$28:$CF$31,4,FALSE)</f>
        <v>353</v>
      </c>
      <c r="BD373" s="44">
        <f t="shared" si="163"/>
        <v>6.2796879650745693E-2</v>
      </c>
      <c r="BE373" s="4" t="str">
        <f t="shared" si="164"/>
        <v>OK</v>
      </c>
      <c r="BF373" s="5">
        <f t="shared" si="165"/>
        <v>3613.4</v>
      </c>
      <c r="BG373" s="44">
        <f t="shared" si="166"/>
        <v>0</v>
      </c>
      <c r="BH373" s="4" t="str">
        <f t="shared" si="167"/>
        <v>OK</v>
      </c>
      <c r="BI373" s="53" t="str">
        <f t="shared" si="168"/>
        <v>Y</v>
      </c>
      <c r="BJ373" s="53">
        <f t="shared" si="169"/>
        <v>215</v>
      </c>
      <c r="BK373" s="38">
        <f t="shared" si="170"/>
        <v>169</v>
      </c>
      <c r="BL373" s="54">
        <f>noisuy1chieu(BK373/BJ373,Data!$BW$39:$CG$39,Data!$BW$40:$CG$40)</f>
        <v>9.5744185149669647E-2</v>
      </c>
      <c r="BM373" s="55">
        <f t="shared" si="171"/>
        <v>0</v>
      </c>
      <c r="BN373" s="56">
        <f t="shared" si="172"/>
        <v>0</v>
      </c>
      <c r="BO373" s="44">
        <f t="shared" si="173"/>
        <v>0</v>
      </c>
      <c r="BP373" s="4" t="str">
        <f t="shared" si="174"/>
        <v>OK</v>
      </c>
      <c r="BQ373" s="56">
        <f t="shared" si="175"/>
        <v>304.99199999999996</v>
      </c>
      <c r="BR373" s="56">
        <f t="shared" si="176"/>
        <v>42.333393704320976</v>
      </c>
      <c r="BS373" s="23">
        <f t="shared" si="177"/>
        <v>0.13880165284440568</v>
      </c>
      <c r="BT373" s="4" t="str">
        <f t="shared" si="178"/>
        <v>OK</v>
      </c>
      <c r="BU373" s="56">
        <f t="shared" si="179"/>
        <v>15.200433268603355</v>
      </c>
      <c r="BV373" s="54">
        <f t="shared" si="180"/>
        <v>3.0556828590331767E-2</v>
      </c>
      <c r="BW373" s="4" t="str">
        <f t="shared" si="181"/>
        <v>OK</v>
      </c>
      <c r="BX373" s="54">
        <f t="shared" si="182"/>
        <v>4.3747306655424291E-2</v>
      </c>
      <c r="BY373" s="4" t="str">
        <f t="shared" si="183"/>
        <v>OK</v>
      </c>
      <c r="DJ373" s="7"/>
      <c r="DK373" s="7"/>
      <c r="DL373" s="7"/>
      <c r="DM373" s="7"/>
      <c r="DN373" s="7"/>
      <c r="DO373" s="83"/>
      <c r="DP373" s="7"/>
      <c r="DQ373" s="7"/>
      <c r="DR373" s="7"/>
      <c r="DS373" s="7"/>
      <c r="EA373" s="56"/>
      <c r="EB373" s="56"/>
      <c r="EC373" s="4"/>
      <c r="ED373" s="44"/>
      <c r="EE373" s="4"/>
      <c r="EF373" s="5"/>
      <c r="EG373" s="44"/>
      <c r="EH373" s="4"/>
      <c r="EI373" s="53"/>
      <c r="EJ373" s="53"/>
      <c r="EL373" s="54"/>
      <c r="EM373" s="55"/>
      <c r="EN373" s="56"/>
      <c r="EO373" s="44"/>
      <c r="EP373" s="4"/>
      <c r="EQ373" s="56"/>
      <c r="ER373" s="56"/>
      <c r="ET373" s="4"/>
      <c r="EU373" s="56"/>
      <c r="EW373" s="4"/>
      <c r="EY373" s="4"/>
    </row>
    <row r="374" spans="27:155">
      <c r="AA374" s="29" t="s">
        <v>197</v>
      </c>
      <c r="AB374" s="29" t="s">
        <v>331</v>
      </c>
      <c r="AC374" s="29" t="s">
        <v>320</v>
      </c>
      <c r="AD374" s="30">
        <v>0</v>
      </c>
      <c r="AE374" s="24">
        <v>682</v>
      </c>
      <c r="AF374" s="24">
        <v>350</v>
      </c>
      <c r="AG374" s="24">
        <v>12</v>
      </c>
      <c r="AH374" s="24">
        <v>16</v>
      </c>
      <c r="AI374" s="24">
        <v>650</v>
      </c>
      <c r="AJ374" s="7">
        <f t="shared" si="155"/>
        <v>712</v>
      </c>
      <c r="AK374" s="7">
        <f t="shared" si="156"/>
        <v>350</v>
      </c>
      <c r="AL374" s="7">
        <f t="shared" si="157"/>
        <v>22</v>
      </c>
      <c r="AM374" s="7">
        <f t="shared" si="158"/>
        <v>6</v>
      </c>
      <c r="AN374" s="7">
        <f t="shared" si="159"/>
        <v>24</v>
      </c>
      <c r="AO374" s="83" t="str" cm="1">
        <f t="array" ref="AO374">_xll.Dce_Name_SectI(AE374,AE374,AF374,AG374,AH374,"x","-",$V$14)</f>
        <v>682x350x12x16</v>
      </c>
      <c r="AP374" s="7" t="str">
        <f t="shared" si="160"/>
        <v>712x350x22-6M24</v>
      </c>
      <c r="AQ374" s="7"/>
      <c r="AR374" s="7"/>
      <c r="AS374" s="7"/>
      <c r="AT374" s="29" t="s">
        <v>303</v>
      </c>
      <c r="AU374" s="60">
        <v>-53.116990755854587</v>
      </c>
      <c r="AV374" s="60">
        <v>39.240055523593192</v>
      </c>
      <c r="AW374" s="25">
        <v>9.0705083716920432E-2</v>
      </c>
      <c r="AX374" s="25">
        <v>0</v>
      </c>
      <c r="AY374" s="25">
        <v>0</v>
      </c>
      <c r="AZ374" s="25">
        <v>0</v>
      </c>
      <c r="BA374" s="56">
        <f t="shared" si="161"/>
        <v>0</v>
      </c>
      <c r="BB374" s="56">
        <f t="shared" si="162"/>
        <v>0</v>
      </c>
      <c r="BC374" s="4">
        <f>HLOOKUP(AN374,Data!$BW$28:$CF$31,4,FALSE)</f>
        <v>353</v>
      </c>
      <c r="BD374" s="44">
        <f t="shared" si="163"/>
        <v>0</v>
      </c>
      <c r="BE374" s="4" t="str">
        <f t="shared" si="164"/>
        <v>OK</v>
      </c>
      <c r="BF374" s="5">
        <f t="shared" si="165"/>
        <v>3613.4</v>
      </c>
      <c r="BG374" s="44">
        <f t="shared" si="166"/>
        <v>1.4700002976657604E-2</v>
      </c>
      <c r="BH374" s="4" t="str">
        <f t="shared" si="167"/>
        <v>OK</v>
      </c>
      <c r="BI374" s="53" t="str">
        <f t="shared" si="168"/>
        <v>Y</v>
      </c>
      <c r="BJ374" s="53">
        <f t="shared" si="169"/>
        <v>215</v>
      </c>
      <c r="BK374" s="38">
        <f t="shared" si="170"/>
        <v>169</v>
      </c>
      <c r="BL374" s="54">
        <f>noisuy1chieu(BK374/BJ374,Data!$BW$39:$CG$39,Data!$BW$40:$CG$40)</f>
        <v>9.5744185149669647E-2</v>
      </c>
      <c r="BM374" s="55">
        <f t="shared" si="171"/>
        <v>9.4335412343678454E-4</v>
      </c>
      <c r="BN374" s="56">
        <f t="shared" si="172"/>
        <v>3.8780122201234746</v>
      </c>
      <c r="BO374" s="44">
        <f t="shared" si="173"/>
        <v>0.1762732827328852</v>
      </c>
      <c r="BP374" s="4" t="str">
        <f t="shared" si="174"/>
        <v>OK</v>
      </c>
      <c r="BQ374" s="56">
        <f t="shared" si="175"/>
        <v>304.99199999999996</v>
      </c>
      <c r="BR374" s="56">
        <f t="shared" si="176"/>
        <v>39.240160357813124</v>
      </c>
      <c r="BS374" s="23">
        <f t="shared" si="177"/>
        <v>0.12865963814727313</v>
      </c>
      <c r="BT374" s="4" t="str">
        <f t="shared" si="178"/>
        <v>OK</v>
      </c>
      <c r="BU374" s="56">
        <f t="shared" si="179"/>
        <v>26.558495377927294</v>
      </c>
      <c r="BV374" s="54">
        <f t="shared" si="180"/>
        <v>5.3389490716471463E-2</v>
      </c>
      <c r="BW374" s="4" t="str">
        <f t="shared" si="181"/>
        <v>OK</v>
      </c>
      <c r="BX374" s="54">
        <f t="shared" si="182"/>
        <v>4.0550760951774484E-2</v>
      </c>
      <c r="BY374" s="4" t="str">
        <f t="shared" si="183"/>
        <v>OK</v>
      </c>
      <c r="DJ374" s="7"/>
      <c r="DK374" s="7"/>
      <c r="DL374" s="7"/>
      <c r="DM374" s="7"/>
      <c r="DN374" s="7"/>
      <c r="DO374" s="83"/>
      <c r="DP374" s="7"/>
      <c r="DQ374" s="7"/>
      <c r="DR374" s="7"/>
      <c r="DS374" s="7"/>
      <c r="EA374" s="56"/>
      <c r="EB374" s="56"/>
      <c r="EC374" s="4"/>
      <c r="ED374" s="44"/>
      <c r="EE374" s="4"/>
      <c r="EF374" s="5"/>
      <c r="EG374" s="44"/>
      <c r="EH374" s="4"/>
      <c r="EI374" s="53"/>
      <c r="EJ374" s="53"/>
      <c r="EL374" s="54"/>
      <c r="EM374" s="55"/>
      <c r="EN374" s="56"/>
      <c r="EO374" s="44"/>
      <c r="EP374" s="4"/>
      <c r="EQ374" s="56"/>
      <c r="ER374" s="56"/>
      <c r="ET374" s="4"/>
      <c r="EU374" s="56"/>
      <c r="EW374" s="4"/>
      <c r="EY374" s="4"/>
    </row>
    <row r="375" spans="27:155">
      <c r="AA375" s="29" t="s">
        <v>197</v>
      </c>
      <c r="AB375" s="29" t="s">
        <v>331</v>
      </c>
      <c r="AC375" s="29" t="s">
        <v>320</v>
      </c>
      <c r="AD375" s="30">
        <v>0</v>
      </c>
      <c r="AE375" s="24">
        <v>682</v>
      </c>
      <c r="AF375" s="24">
        <v>350</v>
      </c>
      <c r="AG375" s="24">
        <v>12</v>
      </c>
      <c r="AH375" s="24">
        <v>16</v>
      </c>
      <c r="AI375" s="24">
        <v>650</v>
      </c>
      <c r="AJ375" s="7">
        <f t="shared" si="155"/>
        <v>712</v>
      </c>
      <c r="AK375" s="7">
        <f t="shared" si="156"/>
        <v>350</v>
      </c>
      <c r="AL375" s="7">
        <f t="shared" si="157"/>
        <v>22</v>
      </c>
      <c r="AM375" s="7">
        <f t="shared" si="158"/>
        <v>6</v>
      </c>
      <c r="AN375" s="7">
        <f t="shared" si="159"/>
        <v>24</v>
      </c>
      <c r="AO375" s="83" t="str" cm="1">
        <f t="array" ref="AO375">_xll.Dce_Name_SectI(AE375,AE375,AF375,AG375,AH375,"x","-",$V$14)</f>
        <v>682x350x12x16</v>
      </c>
      <c r="AP375" s="7" t="str">
        <f t="shared" si="160"/>
        <v>712x350x22-6M24</v>
      </c>
      <c r="AQ375" s="7"/>
      <c r="AR375" s="7"/>
      <c r="AS375" s="7"/>
      <c r="AT375" s="29" t="s">
        <v>304</v>
      </c>
      <c r="AU375" s="60">
        <v>-29.622140352491538</v>
      </c>
      <c r="AV375" s="60">
        <v>56.979319374262616</v>
      </c>
      <c r="AW375" s="25">
        <v>1.2252824778237526E-3</v>
      </c>
      <c r="AX375" s="25">
        <v>0</v>
      </c>
      <c r="AY375" s="25">
        <v>0</v>
      </c>
      <c r="AZ375" s="25">
        <v>0</v>
      </c>
      <c r="BA375" s="56">
        <f t="shared" si="161"/>
        <v>0</v>
      </c>
      <c r="BB375" s="56">
        <f t="shared" si="162"/>
        <v>0</v>
      </c>
      <c r="BC375" s="4">
        <f>HLOOKUP(AN375,Data!$BW$28:$CF$31,4,FALSE)</f>
        <v>353</v>
      </c>
      <c r="BD375" s="44">
        <f t="shared" si="163"/>
        <v>0</v>
      </c>
      <c r="BE375" s="4" t="str">
        <f t="shared" si="164"/>
        <v>OK</v>
      </c>
      <c r="BF375" s="5">
        <f t="shared" si="165"/>
        <v>3613.4</v>
      </c>
      <c r="BG375" s="44">
        <f t="shared" si="166"/>
        <v>8.1978580706513361E-3</v>
      </c>
      <c r="BH375" s="4" t="str">
        <f t="shared" si="167"/>
        <v>OK</v>
      </c>
      <c r="BI375" s="53" t="str">
        <f t="shared" si="168"/>
        <v>Y</v>
      </c>
      <c r="BJ375" s="53">
        <f t="shared" si="169"/>
        <v>215</v>
      </c>
      <c r="BK375" s="38">
        <f t="shared" si="170"/>
        <v>169</v>
      </c>
      <c r="BL375" s="54">
        <f>noisuy1chieu(BK375/BJ375,Data!$BW$39:$CG$39,Data!$BW$40:$CG$40)</f>
        <v>9.5744185149669647E-2</v>
      </c>
      <c r="BM375" s="55">
        <f t="shared" si="171"/>
        <v>5.2608718696034256E-4</v>
      </c>
      <c r="BN375" s="56">
        <f t="shared" si="172"/>
        <v>2.8960140164415211</v>
      </c>
      <c r="BO375" s="44">
        <f t="shared" si="173"/>
        <v>0.13163700074734186</v>
      </c>
      <c r="BP375" s="4" t="str">
        <f t="shared" si="174"/>
        <v>OK</v>
      </c>
      <c r="BQ375" s="56">
        <f t="shared" si="175"/>
        <v>304.99199999999996</v>
      </c>
      <c r="BR375" s="56">
        <f t="shared" si="176"/>
        <v>56.979319387436846</v>
      </c>
      <c r="BS375" s="23">
        <f t="shared" si="177"/>
        <v>0.1868223408726683</v>
      </c>
      <c r="BT375" s="4" t="str">
        <f t="shared" si="178"/>
        <v>OK</v>
      </c>
      <c r="BU375" s="56">
        <f t="shared" si="179"/>
        <v>14.811070176245769</v>
      </c>
      <c r="BV375" s="54">
        <f t="shared" si="180"/>
        <v>2.977410739664401E-2</v>
      </c>
      <c r="BW375" s="4" t="str">
        <f t="shared" si="181"/>
        <v>OK</v>
      </c>
      <c r="BX375" s="54">
        <f t="shared" si="182"/>
        <v>5.888239850718921E-2</v>
      </c>
      <c r="BY375" s="4" t="str">
        <f t="shared" si="183"/>
        <v>OK</v>
      </c>
      <c r="DJ375" s="7"/>
      <c r="DK375" s="7"/>
      <c r="DL375" s="7"/>
      <c r="DM375" s="7"/>
      <c r="DN375" s="7"/>
      <c r="DO375" s="83"/>
      <c r="DP375" s="7"/>
      <c r="DQ375" s="7"/>
      <c r="DR375" s="7"/>
      <c r="DS375" s="7"/>
      <c r="EA375" s="56"/>
      <c r="EB375" s="56"/>
      <c r="EC375" s="4"/>
      <c r="ED375" s="44"/>
      <c r="EE375" s="4"/>
      <c r="EF375" s="5"/>
      <c r="EG375" s="44"/>
      <c r="EH375" s="4"/>
      <c r="EI375" s="53"/>
      <c r="EJ375" s="53"/>
      <c r="EL375" s="54"/>
      <c r="EM375" s="55"/>
      <c r="EN375" s="56"/>
      <c r="EO375" s="44"/>
      <c r="EP375" s="4"/>
      <c r="EQ375" s="56"/>
      <c r="ER375" s="56"/>
      <c r="ET375" s="4"/>
      <c r="EU375" s="56"/>
      <c r="EW375" s="4"/>
      <c r="EY375" s="4"/>
    </row>
    <row r="376" spans="27:155">
      <c r="AA376" s="29" t="s">
        <v>197</v>
      </c>
      <c r="AB376" s="29" t="s">
        <v>331</v>
      </c>
      <c r="AC376" s="29" t="s">
        <v>320</v>
      </c>
      <c r="AD376" s="30">
        <v>0</v>
      </c>
      <c r="AE376" s="24">
        <v>682</v>
      </c>
      <c r="AF376" s="24">
        <v>350</v>
      </c>
      <c r="AG376" s="24">
        <v>12</v>
      </c>
      <c r="AH376" s="24">
        <v>16</v>
      </c>
      <c r="AI376" s="24">
        <v>650</v>
      </c>
      <c r="AJ376" s="7">
        <f t="shared" si="155"/>
        <v>712</v>
      </c>
      <c r="AK376" s="7">
        <f t="shared" si="156"/>
        <v>350</v>
      </c>
      <c r="AL376" s="7">
        <f t="shared" si="157"/>
        <v>22</v>
      </c>
      <c r="AM376" s="7">
        <f t="shared" si="158"/>
        <v>6</v>
      </c>
      <c r="AN376" s="7">
        <f t="shared" si="159"/>
        <v>24</v>
      </c>
      <c r="AO376" s="83" t="str" cm="1">
        <f t="array" ref="AO376">_xll.Dce_Name_SectI(AE376,AE376,AF376,AG376,AH376,"x","-",$V$14)</f>
        <v>682x350x12x16</v>
      </c>
      <c r="AP376" s="7" t="str">
        <f t="shared" si="160"/>
        <v>712x350x22-6M24</v>
      </c>
      <c r="AQ376" s="7"/>
      <c r="AR376" s="7"/>
      <c r="AS376" s="7"/>
      <c r="AT376" s="29" t="s">
        <v>305</v>
      </c>
      <c r="AU376" s="60">
        <v>-113.07433431110717</v>
      </c>
      <c r="AV376" s="60">
        <v>53.843703406286892</v>
      </c>
      <c r="AW376" s="25">
        <v>3.2468905688333195E-3</v>
      </c>
      <c r="AX376" s="25">
        <v>0</v>
      </c>
      <c r="AY376" s="25">
        <v>0</v>
      </c>
      <c r="AZ376" s="25">
        <v>0</v>
      </c>
      <c r="BA376" s="56">
        <f t="shared" si="161"/>
        <v>0</v>
      </c>
      <c r="BB376" s="56">
        <f t="shared" si="162"/>
        <v>0</v>
      </c>
      <c r="BC376" s="4">
        <f>HLOOKUP(AN376,Data!$BW$28:$CF$31,4,FALSE)</f>
        <v>353</v>
      </c>
      <c r="BD376" s="44">
        <f t="shared" si="163"/>
        <v>0</v>
      </c>
      <c r="BE376" s="4" t="str">
        <f t="shared" si="164"/>
        <v>OK</v>
      </c>
      <c r="BF376" s="5">
        <f t="shared" si="165"/>
        <v>3613.4</v>
      </c>
      <c r="BG376" s="44">
        <f t="shared" si="166"/>
        <v>3.1293057594262236E-2</v>
      </c>
      <c r="BH376" s="4" t="str">
        <f t="shared" si="167"/>
        <v>OK</v>
      </c>
      <c r="BI376" s="53" t="str">
        <f t="shared" si="168"/>
        <v>Y</v>
      </c>
      <c r="BJ376" s="53">
        <f t="shared" si="169"/>
        <v>215</v>
      </c>
      <c r="BK376" s="38">
        <f t="shared" si="170"/>
        <v>169</v>
      </c>
      <c r="BL376" s="54">
        <f>noisuy1chieu(BK376/BJ376,Data!$BW$39:$CG$39,Data!$BW$40:$CG$40)</f>
        <v>9.5744185149669647E-2</v>
      </c>
      <c r="BM376" s="55">
        <f t="shared" si="171"/>
        <v>2.0081924448156975E-3</v>
      </c>
      <c r="BN376" s="56">
        <f t="shared" si="172"/>
        <v>5.6581500655009602</v>
      </c>
      <c r="BO376" s="44">
        <f t="shared" si="173"/>
        <v>0.25718863934095276</v>
      </c>
      <c r="BP376" s="4" t="str">
        <f t="shared" si="174"/>
        <v>OK</v>
      </c>
      <c r="BQ376" s="56">
        <f t="shared" si="175"/>
        <v>304.99199999999996</v>
      </c>
      <c r="BR376" s="56">
        <f t="shared" si="176"/>
        <v>53.84370350418412</v>
      </c>
      <c r="BS376" s="23">
        <f t="shared" si="177"/>
        <v>0.17654136339374188</v>
      </c>
      <c r="BT376" s="4" t="str">
        <f t="shared" si="178"/>
        <v>OK</v>
      </c>
      <c r="BU376" s="56">
        <f t="shared" si="179"/>
        <v>56.537167155553583</v>
      </c>
      <c r="BV376" s="54">
        <f t="shared" si="180"/>
        <v>0.11365442650398351</v>
      </c>
      <c r="BW376" s="4" t="str">
        <f t="shared" si="181"/>
        <v>OK</v>
      </c>
      <c r="BX376" s="54">
        <f t="shared" si="182"/>
        <v>5.5642054712491867E-2</v>
      </c>
      <c r="BY376" s="4" t="str">
        <f t="shared" si="183"/>
        <v>OK</v>
      </c>
      <c r="DJ376" s="7"/>
      <c r="DK376" s="7"/>
      <c r="DL376" s="7"/>
      <c r="DM376" s="7"/>
      <c r="DN376" s="7"/>
      <c r="DO376" s="83"/>
      <c r="DP376" s="7"/>
      <c r="DQ376" s="7"/>
      <c r="DR376" s="7"/>
      <c r="DS376" s="7"/>
      <c r="EA376" s="56"/>
      <c r="EB376" s="56"/>
      <c r="EC376" s="4"/>
      <c r="ED376" s="44"/>
      <c r="EE376" s="4"/>
      <c r="EF376" s="5"/>
      <c r="EG376" s="44"/>
      <c r="EH376" s="4"/>
      <c r="EI376" s="53"/>
      <c r="EJ376" s="53"/>
      <c r="EL376" s="54"/>
      <c r="EM376" s="55"/>
      <c r="EN376" s="56"/>
      <c r="EO376" s="44"/>
      <c r="EP376" s="4"/>
      <c r="EQ376" s="56"/>
      <c r="ER376" s="56"/>
      <c r="ET376" s="4"/>
      <c r="EU376" s="56"/>
      <c r="EW376" s="4"/>
      <c r="EY376" s="4"/>
    </row>
    <row r="377" spans="27:155">
      <c r="AA377" s="29" t="s">
        <v>197</v>
      </c>
      <c r="AB377" s="29" t="s">
        <v>331</v>
      </c>
      <c r="AC377" s="29" t="s">
        <v>320</v>
      </c>
      <c r="AD377" s="30">
        <v>0</v>
      </c>
      <c r="AE377" s="24">
        <v>682</v>
      </c>
      <c r="AF377" s="24">
        <v>350</v>
      </c>
      <c r="AG377" s="24">
        <v>12</v>
      </c>
      <c r="AH377" s="24">
        <v>16</v>
      </c>
      <c r="AI377" s="24">
        <v>650</v>
      </c>
      <c r="AJ377" s="7">
        <f t="shared" si="155"/>
        <v>712</v>
      </c>
      <c r="AK377" s="7">
        <f t="shared" si="156"/>
        <v>350</v>
      </c>
      <c r="AL377" s="7">
        <f t="shared" si="157"/>
        <v>22</v>
      </c>
      <c r="AM377" s="7">
        <f t="shared" si="158"/>
        <v>6</v>
      </c>
      <c r="AN377" s="7">
        <f t="shared" si="159"/>
        <v>24</v>
      </c>
      <c r="AO377" s="83" t="str" cm="1">
        <f t="array" ref="AO377">_xll.Dce_Name_SectI(AE377,AE377,AF377,AG377,AH377,"x","-",$V$14)</f>
        <v>682x350x12x16</v>
      </c>
      <c r="AP377" s="7" t="str">
        <f t="shared" si="160"/>
        <v>712x350x22-6M24</v>
      </c>
      <c r="AQ377" s="7"/>
      <c r="AR377" s="7"/>
      <c r="AS377" s="7"/>
      <c r="AT377" s="29" t="s">
        <v>306</v>
      </c>
      <c r="AU377" s="60">
        <v>62.337138647900815</v>
      </c>
      <c r="AV377" s="60">
        <v>76.197429990284519</v>
      </c>
      <c r="AW377" s="25">
        <v>2.1233620317815186E-3</v>
      </c>
      <c r="AX377" s="25">
        <v>0</v>
      </c>
      <c r="AY377" s="25">
        <v>0</v>
      </c>
      <c r="AZ377" s="25">
        <v>0</v>
      </c>
      <c r="BA377" s="56">
        <f t="shared" si="161"/>
        <v>10.38952310798347</v>
      </c>
      <c r="BB377" s="56">
        <f t="shared" si="162"/>
        <v>45.454163597427687</v>
      </c>
      <c r="BC377" s="4">
        <f>HLOOKUP(AN377,Data!$BW$28:$CF$31,4,FALSE)</f>
        <v>353</v>
      </c>
      <c r="BD377" s="44">
        <f t="shared" si="163"/>
        <v>0.1287653359700501</v>
      </c>
      <c r="BE377" s="4" t="str">
        <f t="shared" si="164"/>
        <v>OK</v>
      </c>
      <c r="BF377" s="5">
        <f t="shared" si="165"/>
        <v>3613.4</v>
      </c>
      <c r="BG377" s="44">
        <f t="shared" si="166"/>
        <v>0</v>
      </c>
      <c r="BH377" s="4" t="str">
        <f t="shared" si="167"/>
        <v>OK</v>
      </c>
      <c r="BI377" s="53" t="str">
        <f t="shared" si="168"/>
        <v>Y</v>
      </c>
      <c r="BJ377" s="53">
        <f t="shared" si="169"/>
        <v>215</v>
      </c>
      <c r="BK377" s="38">
        <f t="shared" si="170"/>
        <v>169</v>
      </c>
      <c r="BL377" s="54">
        <f>noisuy1chieu(BK377/BJ377,Data!$BW$39:$CG$39,Data!$BW$40:$CG$40)</f>
        <v>9.5744185149669647E-2</v>
      </c>
      <c r="BM377" s="55">
        <f t="shared" si="171"/>
        <v>0</v>
      </c>
      <c r="BN377" s="56">
        <f t="shared" si="172"/>
        <v>0</v>
      </c>
      <c r="BO377" s="44">
        <f t="shared" si="173"/>
        <v>0</v>
      </c>
      <c r="BP377" s="4" t="str">
        <f t="shared" si="174"/>
        <v>OK</v>
      </c>
      <c r="BQ377" s="56">
        <f t="shared" si="175"/>
        <v>304.99199999999996</v>
      </c>
      <c r="BR377" s="56">
        <f t="shared" si="176"/>
        <v>76.197430019869941</v>
      </c>
      <c r="BS377" s="23">
        <f t="shared" si="177"/>
        <v>0.24983419243740804</v>
      </c>
      <c r="BT377" s="4" t="str">
        <f t="shared" si="178"/>
        <v>OK</v>
      </c>
      <c r="BU377" s="56">
        <f t="shared" si="179"/>
        <v>31.168569323950408</v>
      </c>
      <c r="BV377" s="54">
        <f t="shared" si="180"/>
        <v>6.2656939667966122E-2</v>
      </c>
      <c r="BW377" s="4" t="str">
        <f t="shared" si="181"/>
        <v>OK</v>
      </c>
      <c r="BX377" s="54">
        <f t="shared" si="182"/>
        <v>7.8742383866433063E-2</v>
      </c>
      <c r="BY377" s="4" t="str">
        <f t="shared" si="183"/>
        <v>OK</v>
      </c>
      <c r="DJ377" s="7"/>
      <c r="DK377" s="7"/>
      <c r="DL377" s="7"/>
      <c r="DM377" s="7"/>
      <c r="DN377" s="7"/>
      <c r="DO377" s="83"/>
      <c r="DP377" s="7"/>
      <c r="DQ377" s="7"/>
      <c r="DR377" s="7"/>
      <c r="DS377" s="7"/>
      <c r="EA377" s="56"/>
      <c r="EB377" s="56"/>
      <c r="EC377" s="4"/>
      <c r="ED377" s="44"/>
      <c r="EE377" s="4"/>
      <c r="EF377" s="5"/>
      <c r="EG377" s="44"/>
      <c r="EH377" s="4"/>
      <c r="EI377" s="53"/>
      <c r="EJ377" s="53"/>
      <c r="EL377" s="54"/>
      <c r="EM377" s="55"/>
      <c r="EN377" s="56"/>
      <c r="EO377" s="44"/>
      <c r="EP377" s="4"/>
      <c r="EQ377" s="56"/>
      <c r="ER377" s="56"/>
      <c r="ET377" s="4"/>
      <c r="EU377" s="56"/>
      <c r="EW377" s="4"/>
      <c r="EY377" s="4"/>
    </row>
    <row r="378" spans="27:155">
      <c r="AA378" s="29" t="s">
        <v>197</v>
      </c>
      <c r="AB378" s="29" t="s">
        <v>331</v>
      </c>
      <c r="AC378" s="29" t="s">
        <v>320</v>
      </c>
      <c r="AD378" s="30">
        <v>0</v>
      </c>
      <c r="AE378" s="24">
        <v>682</v>
      </c>
      <c r="AF378" s="24">
        <v>350</v>
      </c>
      <c r="AG378" s="24">
        <v>12</v>
      </c>
      <c r="AH378" s="24">
        <v>16</v>
      </c>
      <c r="AI378" s="24">
        <v>650</v>
      </c>
      <c r="AJ378" s="7">
        <f t="shared" si="155"/>
        <v>712</v>
      </c>
      <c r="AK378" s="7">
        <f t="shared" si="156"/>
        <v>350</v>
      </c>
      <c r="AL378" s="7">
        <f t="shared" si="157"/>
        <v>22</v>
      </c>
      <c r="AM378" s="7">
        <f t="shared" si="158"/>
        <v>6</v>
      </c>
      <c r="AN378" s="7">
        <f t="shared" si="159"/>
        <v>24</v>
      </c>
      <c r="AO378" s="83" t="str" cm="1">
        <f t="array" ref="AO378">_xll.Dce_Name_SectI(AE378,AE378,AF378,AG378,AH378,"x","-",$V$14)</f>
        <v>682x350x12x16</v>
      </c>
      <c r="AP378" s="7" t="str">
        <f t="shared" si="160"/>
        <v>712x350x22-6M24</v>
      </c>
      <c r="AQ378" s="7"/>
      <c r="AR378" s="7"/>
      <c r="AS378" s="7"/>
      <c r="AT378" s="29" t="s">
        <v>307</v>
      </c>
      <c r="AU378" s="60">
        <v>-21.122809104475017</v>
      </c>
      <c r="AV378" s="60">
        <v>79.319759837716447</v>
      </c>
      <c r="AW378" s="25">
        <v>3.6712201652929336E-3</v>
      </c>
      <c r="AX378" s="25">
        <v>0</v>
      </c>
      <c r="AY378" s="25">
        <v>0</v>
      </c>
      <c r="AZ378" s="25">
        <v>0</v>
      </c>
      <c r="BA378" s="56">
        <f t="shared" si="161"/>
        <v>0</v>
      </c>
      <c r="BB378" s="56">
        <f t="shared" si="162"/>
        <v>0</v>
      </c>
      <c r="BC378" s="4">
        <f>HLOOKUP(AN378,Data!$BW$28:$CF$31,4,FALSE)</f>
        <v>353</v>
      </c>
      <c r="BD378" s="44">
        <f t="shared" si="163"/>
        <v>0</v>
      </c>
      <c r="BE378" s="4" t="str">
        <f t="shared" si="164"/>
        <v>OK</v>
      </c>
      <c r="BF378" s="5">
        <f t="shared" si="165"/>
        <v>3613.4</v>
      </c>
      <c r="BG378" s="44">
        <f t="shared" si="166"/>
        <v>5.8456880235996612E-3</v>
      </c>
      <c r="BH378" s="4" t="str">
        <f t="shared" si="167"/>
        <v>OK</v>
      </c>
      <c r="BI378" s="53" t="str">
        <f t="shared" si="168"/>
        <v>Y</v>
      </c>
      <c r="BJ378" s="53">
        <f t="shared" si="169"/>
        <v>215</v>
      </c>
      <c r="BK378" s="38">
        <f t="shared" si="170"/>
        <v>169</v>
      </c>
      <c r="BL378" s="54">
        <f>noisuy1chieu(BK378/BJ378,Data!$BW$39:$CG$39,Data!$BW$40:$CG$40)</f>
        <v>9.5744185149669647E-2</v>
      </c>
      <c r="BM378" s="55">
        <f t="shared" si="171"/>
        <v>3.7513964521942121E-4</v>
      </c>
      <c r="BN378" s="56">
        <f t="shared" si="172"/>
        <v>2.4455034446307611</v>
      </c>
      <c r="BO378" s="44">
        <f t="shared" si="173"/>
        <v>0.11115924748321641</v>
      </c>
      <c r="BP378" s="4" t="str">
        <f t="shared" si="174"/>
        <v>OK</v>
      </c>
      <c r="BQ378" s="56">
        <f t="shared" si="175"/>
        <v>304.99199999999996</v>
      </c>
      <c r="BR378" s="56">
        <f t="shared" si="176"/>
        <v>79.319759922675459</v>
      </c>
      <c r="BS378" s="23">
        <f t="shared" si="177"/>
        <v>0.2600716081821014</v>
      </c>
      <c r="BT378" s="4" t="str">
        <f t="shared" si="178"/>
        <v>OK</v>
      </c>
      <c r="BU378" s="56">
        <f t="shared" si="179"/>
        <v>10.561404552237509</v>
      </c>
      <c r="BV378" s="54">
        <f t="shared" si="180"/>
        <v>2.1231173011525849E-2</v>
      </c>
      <c r="BW378" s="4" t="str">
        <f t="shared" si="181"/>
        <v>OK</v>
      </c>
      <c r="BX378" s="54">
        <f t="shared" si="182"/>
        <v>8.1968997935965876E-2</v>
      </c>
      <c r="BY378" s="4" t="str">
        <f t="shared" si="183"/>
        <v>OK</v>
      </c>
      <c r="DJ378" s="7"/>
      <c r="DK378" s="7"/>
      <c r="DL378" s="7"/>
      <c r="DM378" s="7"/>
      <c r="DN378" s="7"/>
      <c r="DO378" s="83"/>
      <c r="DP378" s="7"/>
      <c r="DQ378" s="7"/>
      <c r="DR378" s="7"/>
      <c r="DS378" s="7"/>
      <c r="EA378" s="56"/>
      <c r="EB378" s="56"/>
      <c r="EC378" s="4"/>
      <c r="ED378" s="44"/>
      <c r="EE378" s="4"/>
      <c r="EF378" s="5"/>
      <c r="EG378" s="44"/>
      <c r="EH378" s="4"/>
      <c r="EI378" s="53"/>
      <c r="EJ378" s="53"/>
      <c r="EL378" s="54"/>
      <c r="EM378" s="55"/>
      <c r="EN378" s="56"/>
      <c r="EO378" s="44"/>
      <c r="EP378" s="4"/>
      <c r="EQ378" s="56"/>
      <c r="ER378" s="56"/>
      <c r="ET378" s="4"/>
      <c r="EU378" s="56"/>
      <c r="EW378" s="4"/>
      <c r="EY378" s="4"/>
    </row>
    <row r="379" spans="27:155">
      <c r="AA379" s="29" t="s">
        <v>197</v>
      </c>
      <c r="AB379" s="29" t="s">
        <v>331</v>
      </c>
      <c r="AC379" s="29" t="s">
        <v>320</v>
      </c>
      <c r="AD379" s="30">
        <v>0</v>
      </c>
      <c r="AE379" s="24">
        <v>682</v>
      </c>
      <c r="AF379" s="24">
        <v>350</v>
      </c>
      <c r="AG379" s="24">
        <v>12</v>
      </c>
      <c r="AH379" s="24">
        <v>16</v>
      </c>
      <c r="AI379" s="24">
        <v>650</v>
      </c>
      <c r="AJ379" s="7">
        <f t="shared" si="155"/>
        <v>712</v>
      </c>
      <c r="AK379" s="7">
        <f t="shared" si="156"/>
        <v>350</v>
      </c>
      <c r="AL379" s="7">
        <f t="shared" si="157"/>
        <v>22</v>
      </c>
      <c r="AM379" s="7">
        <f t="shared" si="158"/>
        <v>6</v>
      </c>
      <c r="AN379" s="7">
        <f t="shared" si="159"/>
        <v>24</v>
      </c>
      <c r="AO379" s="83" t="str" cm="1">
        <f t="array" ref="AO379">_xll.Dce_Name_SectI(AE379,AE379,AF379,AG379,AH379,"x","-",$V$14)</f>
        <v>682x350x12x16</v>
      </c>
      <c r="AP379" s="7" t="str">
        <f t="shared" si="160"/>
        <v>712x350x22-6M24</v>
      </c>
      <c r="AQ379" s="7"/>
      <c r="AR379" s="7"/>
      <c r="AS379" s="7"/>
      <c r="AT379" s="29" t="s">
        <v>308</v>
      </c>
      <c r="AU379" s="60">
        <v>59.486868749124973</v>
      </c>
      <c r="AV379" s="60">
        <v>19.034680796774275</v>
      </c>
      <c r="AW379" s="25">
        <v>0.28390347701280882</v>
      </c>
      <c r="AX379" s="25">
        <v>0</v>
      </c>
      <c r="AY379" s="25">
        <v>0</v>
      </c>
      <c r="AZ379" s="25">
        <v>0</v>
      </c>
      <c r="BA379" s="56">
        <f t="shared" si="161"/>
        <v>9.9144781248541616</v>
      </c>
      <c r="BB379" s="56">
        <f t="shared" si="162"/>
        <v>43.375841796236962</v>
      </c>
      <c r="BC379" s="4">
        <f>HLOOKUP(AN379,Data!$BW$28:$CF$31,4,FALSE)</f>
        <v>353</v>
      </c>
      <c r="BD379" s="44">
        <f t="shared" si="163"/>
        <v>0.12287773879953813</v>
      </c>
      <c r="BE379" s="4" t="str">
        <f t="shared" si="164"/>
        <v>OK</v>
      </c>
      <c r="BF379" s="5">
        <f t="shared" si="165"/>
        <v>3613.4</v>
      </c>
      <c r="BG379" s="44">
        <f t="shared" si="166"/>
        <v>0</v>
      </c>
      <c r="BH379" s="4" t="str">
        <f t="shared" si="167"/>
        <v>OK</v>
      </c>
      <c r="BI379" s="53" t="str">
        <f t="shared" si="168"/>
        <v>Y</v>
      </c>
      <c r="BJ379" s="53">
        <f t="shared" si="169"/>
        <v>215</v>
      </c>
      <c r="BK379" s="38">
        <f t="shared" si="170"/>
        <v>169</v>
      </c>
      <c r="BL379" s="54">
        <f>noisuy1chieu(BK379/BJ379,Data!$BW$39:$CG$39,Data!$BW$40:$CG$40)</f>
        <v>9.5744185149669647E-2</v>
      </c>
      <c r="BM379" s="55">
        <f t="shared" si="171"/>
        <v>0</v>
      </c>
      <c r="BN379" s="56">
        <f t="shared" si="172"/>
        <v>0</v>
      </c>
      <c r="BO379" s="44">
        <f t="shared" si="173"/>
        <v>0</v>
      </c>
      <c r="BP379" s="4" t="str">
        <f t="shared" si="174"/>
        <v>OK</v>
      </c>
      <c r="BQ379" s="56">
        <f t="shared" si="175"/>
        <v>304.99199999999996</v>
      </c>
      <c r="BR379" s="56">
        <f t="shared" si="176"/>
        <v>59.486868749124973</v>
      </c>
      <c r="BS379" s="23">
        <f t="shared" si="177"/>
        <v>0.19504402984053673</v>
      </c>
      <c r="BT379" s="4" t="str">
        <f t="shared" si="178"/>
        <v>OK</v>
      </c>
      <c r="BU379" s="56">
        <f t="shared" si="179"/>
        <v>29.743434374562487</v>
      </c>
      <c r="BV379" s="54">
        <f t="shared" si="180"/>
        <v>5.9792047358844524E-2</v>
      </c>
      <c r="BW379" s="4" t="str">
        <f t="shared" si="181"/>
        <v>OK</v>
      </c>
      <c r="BX379" s="54">
        <f t="shared" si="182"/>
        <v>1.9672616875686142E-2</v>
      </c>
      <c r="BY379" s="4" t="str">
        <f t="shared" si="183"/>
        <v>OK</v>
      </c>
      <c r="DJ379" s="7"/>
      <c r="DK379" s="7"/>
      <c r="DL379" s="7"/>
      <c r="DM379" s="7"/>
      <c r="DN379" s="7"/>
      <c r="DO379" s="83"/>
      <c r="DP379" s="7"/>
      <c r="DQ379" s="7"/>
      <c r="DR379" s="7"/>
      <c r="DS379" s="7"/>
      <c r="EA379" s="56"/>
      <c r="EB379" s="56"/>
      <c r="EC379" s="4"/>
      <c r="ED379" s="44"/>
      <c r="EE379" s="4"/>
      <c r="EF379" s="5"/>
      <c r="EG379" s="44"/>
      <c r="EH379" s="4"/>
      <c r="EI379" s="53"/>
      <c r="EJ379" s="53"/>
      <c r="EL379" s="54"/>
      <c r="EM379" s="55"/>
      <c r="EN379" s="56"/>
      <c r="EO379" s="44"/>
      <c r="EP379" s="4"/>
      <c r="EQ379" s="56"/>
      <c r="ER379" s="56"/>
      <c r="ET379" s="4"/>
      <c r="EU379" s="56"/>
      <c r="EW379" s="4"/>
      <c r="EY379" s="4"/>
    </row>
    <row r="380" spans="27:155">
      <c r="AA380" s="29" t="s">
        <v>197</v>
      </c>
      <c r="AB380" s="29" t="s">
        <v>331</v>
      </c>
      <c r="AC380" s="29" t="s">
        <v>320</v>
      </c>
      <c r="AD380" s="30">
        <v>0</v>
      </c>
      <c r="AE380" s="24">
        <v>682</v>
      </c>
      <c r="AF380" s="24">
        <v>350</v>
      </c>
      <c r="AG380" s="24">
        <v>12</v>
      </c>
      <c r="AH380" s="24">
        <v>16</v>
      </c>
      <c r="AI380" s="24">
        <v>650</v>
      </c>
      <c r="AJ380" s="7">
        <f t="shared" si="155"/>
        <v>712</v>
      </c>
      <c r="AK380" s="7">
        <f t="shared" si="156"/>
        <v>350</v>
      </c>
      <c r="AL380" s="7">
        <f t="shared" si="157"/>
        <v>22</v>
      </c>
      <c r="AM380" s="7">
        <f t="shared" si="158"/>
        <v>6</v>
      </c>
      <c r="AN380" s="7">
        <f t="shared" si="159"/>
        <v>24</v>
      </c>
      <c r="AO380" s="83" t="str" cm="1">
        <f t="array" ref="AO380">_xll.Dce_Name_SectI(AE380,AE380,AF380,AG380,AH380,"x","-",$V$14)</f>
        <v>682x350x12x16</v>
      </c>
      <c r="AP380" s="7" t="str">
        <f t="shared" si="160"/>
        <v>712x350x22-6M24</v>
      </c>
      <c r="AQ380" s="7"/>
      <c r="AR380" s="7"/>
      <c r="AS380" s="7"/>
      <c r="AT380" s="29" t="s">
        <v>309</v>
      </c>
      <c r="AU380" s="60">
        <v>-23.525311803856361</v>
      </c>
      <c r="AV380" s="60">
        <v>15.717643299775045</v>
      </c>
      <c r="AW380" s="25">
        <v>0.25569865435168854</v>
      </c>
      <c r="AX380" s="25">
        <v>0</v>
      </c>
      <c r="AY380" s="25">
        <v>0</v>
      </c>
      <c r="AZ380" s="25">
        <v>0</v>
      </c>
      <c r="BA380" s="56">
        <f t="shared" si="161"/>
        <v>0</v>
      </c>
      <c r="BB380" s="56">
        <f t="shared" si="162"/>
        <v>0</v>
      </c>
      <c r="BC380" s="4">
        <f>HLOOKUP(AN380,Data!$BW$28:$CF$31,4,FALSE)</f>
        <v>353</v>
      </c>
      <c r="BD380" s="44">
        <f t="shared" si="163"/>
        <v>0</v>
      </c>
      <c r="BE380" s="4" t="str">
        <f t="shared" si="164"/>
        <v>OK</v>
      </c>
      <c r="BF380" s="5">
        <f t="shared" si="165"/>
        <v>3613.4</v>
      </c>
      <c r="BG380" s="44">
        <f t="shared" si="166"/>
        <v>6.5105750273582669E-3</v>
      </c>
      <c r="BH380" s="4" t="str">
        <f t="shared" si="167"/>
        <v>OK</v>
      </c>
      <c r="BI380" s="53" t="str">
        <f t="shared" si="168"/>
        <v>Y</v>
      </c>
      <c r="BJ380" s="53">
        <f t="shared" si="169"/>
        <v>215</v>
      </c>
      <c r="BK380" s="38">
        <f t="shared" si="170"/>
        <v>169</v>
      </c>
      <c r="BL380" s="54">
        <f>noisuy1chieu(BK380/BJ380,Data!$BW$39:$CG$39,Data!$BW$40:$CG$40)</f>
        <v>9.5744185149669647E-2</v>
      </c>
      <c r="BM380" s="55">
        <f t="shared" si="171"/>
        <v>4.1780792886611089E-4</v>
      </c>
      <c r="BN380" s="56">
        <f t="shared" si="172"/>
        <v>2.580834382977391</v>
      </c>
      <c r="BO380" s="44">
        <f t="shared" si="173"/>
        <v>0.11731065377169959</v>
      </c>
      <c r="BP380" s="4" t="str">
        <f t="shared" si="174"/>
        <v>OK</v>
      </c>
      <c r="BQ380" s="56">
        <f t="shared" si="175"/>
        <v>304.99199999999996</v>
      </c>
      <c r="BR380" s="56">
        <f t="shared" si="176"/>
        <v>15.719723047840271</v>
      </c>
      <c r="BS380" s="23">
        <f t="shared" si="177"/>
        <v>5.1541427472983792E-2</v>
      </c>
      <c r="BT380" s="4" t="str">
        <f t="shared" si="178"/>
        <v>OK</v>
      </c>
      <c r="BU380" s="56">
        <f t="shared" si="179"/>
        <v>11.762655901928181</v>
      </c>
      <c r="BV380" s="54">
        <f t="shared" si="180"/>
        <v>2.364600099292425E-2</v>
      </c>
      <c r="BW380" s="4" t="str">
        <f t="shared" si="181"/>
        <v>OK</v>
      </c>
      <c r="BX380" s="54">
        <f t="shared" si="182"/>
        <v>1.6244753480324357E-2</v>
      </c>
      <c r="BY380" s="4" t="str">
        <f t="shared" si="183"/>
        <v>OK</v>
      </c>
      <c r="DJ380" s="7"/>
      <c r="DK380" s="7"/>
      <c r="DL380" s="7"/>
      <c r="DM380" s="7"/>
      <c r="DN380" s="7"/>
      <c r="DO380" s="83"/>
      <c r="DP380" s="7"/>
      <c r="DQ380" s="7"/>
      <c r="DR380" s="7"/>
      <c r="DS380" s="7"/>
      <c r="EA380" s="56"/>
      <c r="EB380" s="56"/>
      <c r="EC380" s="4"/>
      <c r="ED380" s="44"/>
      <c r="EE380" s="4"/>
      <c r="EF380" s="5"/>
      <c r="EG380" s="44"/>
      <c r="EH380" s="4"/>
      <c r="EI380" s="53"/>
      <c r="EJ380" s="53"/>
      <c r="EL380" s="54"/>
      <c r="EM380" s="55"/>
      <c r="EN380" s="56"/>
      <c r="EO380" s="44"/>
      <c r="EP380" s="4"/>
      <c r="EQ380" s="56"/>
      <c r="ER380" s="56"/>
      <c r="ET380" s="4"/>
      <c r="EU380" s="56"/>
      <c r="EW380" s="4"/>
      <c r="EY380" s="4"/>
    </row>
    <row r="381" spans="27:155">
      <c r="AA381" s="29" t="s">
        <v>197</v>
      </c>
      <c r="AB381" s="29" t="s">
        <v>331</v>
      </c>
      <c r="AC381" s="29" t="s">
        <v>320</v>
      </c>
      <c r="AD381" s="30">
        <v>0</v>
      </c>
      <c r="AE381" s="24">
        <v>682</v>
      </c>
      <c r="AF381" s="24">
        <v>350</v>
      </c>
      <c r="AG381" s="24">
        <v>12</v>
      </c>
      <c r="AH381" s="24">
        <v>16</v>
      </c>
      <c r="AI381" s="24">
        <v>650</v>
      </c>
      <c r="AJ381" s="7">
        <f t="shared" si="155"/>
        <v>712</v>
      </c>
      <c r="AK381" s="7">
        <f t="shared" si="156"/>
        <v>350</v>
      </c>
      <c r="AL381" s="7">
        <f t="shared" si="157"/>
        <v>22</v>
      </c>
      <c r="AM381" s="7">
        <f t="shared" si="158"/>
        <v>6</v>
      </c>
      <c r="AN381" s="7">
        <f t="shared" si="159"/>
        <v>24</v>
      </c>
      <c r="AO381" s="83" t="str" cm="1">
        <f t="array" ref="AO381">_xll.Dce_Name_SectI(AE381,AE381,AF381,AG381,AH381,"x","-",$V$14)</f>
        <v>682x350x12x16</v>
      </c>
      <c r="AP381" s="7" t="str">
        <f t="shared" si="160"/>
        <v>712x350x22-6M24</v>
      </c>
      <c r="AQ381" s="7"/>
      <c r="AR381" s="7"/>
      <c r="AS381" s="7"/>
      <c r="AT381" s="29" t="s">
        <v>310</v>
      </c>
      <c r="AU381" s="60">
        <v>92.237786994314121</v>
      </c>
      <c r="AV381" s="60">
        <v>24.033806808392953</v>
      </c>
      <c r="AW381" s="25">
        <v>8.8699072093870734E-2</v>
      </c>
      <c r="AX381" s="25">
        <v>0</v>
      </c>
      <c r="AY381" s="25">
        <v>0</v>
      </c>
      <c r="AZ381" s="25">
        <v>0</v>
      </c>
      <c r="BA381" s="56">
        <f t="shared" si="161"/>
        <v>15.372964499052353</v>
      </c>
      <c r="BB381" s="56">
        <f t="shared" si="162"/>
        <v>67.256719683354049</v>
      </c>
      <c r="BC381" s="4">
        <f>HLOOKUP(AN381,Data!$BW$28:$CF$31,4,FALSE)</f>
        <v>353</v>
      </c>
      <c r="BD381" s="44">
        <f t="shared" si="163"/>
        <v>0.19052895094434574</v>
      </c>
      <c r="BE381" s="4" t="str">
        <f t="shared" si="164"/>
        <v>OK</v>
      </c>
      <c r="BF381" s="5">
        <f t="shared" si="165"/>
        <v>3613.4</v>
      </c>
      <c r="BG381" s="44">
        <f t="shared" si="166"/>
        <v>0</v>
      </c>
      <c r="BH381" s="4" t="str">
        <f t="shared" si="167"/>
        <v>OK</v>
      </c>
      <c r="BI381" s="53" t="str">
        <f t="shared" si="168"/>
        <v>Y</v>
      </c>
      <c r="BJ381" s="53">
        <f t="shared" si="169"/>
        <v>215</v>
      </c>
      <c r="BK381" s="38">
        <f t="shared" si="170"/>
        <v>169</v>
      </c>
      <c r="BL381" s="54">
        <f>noisuy1chieu(BK381/BJ381,Data!$BW$39:$CG$39,Data!$BW$40:$CG$40)</f>
        <v>9.5744185149669647E-2</v>
      </c>
      <c r="BM381" s="55">
        <f t="shared" si="171"/>
        <v>0</v>
      </c>
      <c r="BN381" s="56">
        <f t="shared" si="172"/>
        <v>0</v>
      </c>
      <c r="BO381" s="44">
        <f t="shared" si="173"/>
        <v>0</v>
      </c>
      <c r="BP381" s="4" t="str">
        <f t="shared" si="174"/>
        <v>OK</v>
      </c>
      <c r="BQ381" s="56">
        <f t="shared" si="175"/>
        <v>304.99199999999996</v>
      </c>
      <c r="BR381" s="56">
        <f t="shared" si="176"/>
        <v>92.237786994314121</v>
      </c>
      <c r="BS381" s="23">
        <f t="shared" si="177"/>
        <v>0.30242690626086627</v>
      </c>
      <c r="BT381" s="4" t="str">
        <f t="shared" si="178"/>
        <v>OK</v>
      </c>
      <c r="BU381" s="56">
        <f t="shared" si="179"/>
        <v>46.11889349715706</v>
      </c>
      <c r="BV381" s="54">
        <f t="shared" si="180"/>
        <v>9.2710983855914725E-2</v>
      </c>
      <c r="BW381" s="4" t="str">
        <f t="shared" si="181"/>
        <v>OK</v>
      </c>
      <c r="BX381" s="54">
        <f t="shared" si="182"/>
        <v>2.4836692381838499E-2</v>
      </c>
      <c r="BY381" s="4" t="str">
        <f t="shared" si="183"/>
        <v>OK</v>
      </c>
      <c r="DJ381" s="7"/>
      <c r="DK381" s="7"/>
      <c r="DL381" s="7"/>
      <c r="DM381" s="7"/>
      <c r="DN381" s="7"/>
      <c r="DO381" s="83"/>
      <c r="DP381" s="7"/>
      <c r="DQ381" s="7"/>
      <c r="DR381" s="7"/>
      <c r="DS381" s="7"/>
      <c r="EA381" s="56"/>
      <c r="EB381" s="56"/>
      <c r="EC381" s="4"/>
      <c r="ED381" s="44"/>
      <c r="EE381" s="4"/>
      <c r="EF381" s="5"/>
      <c r="EG381" s="44"/>
      <c r="EH381" s="4"/>
      <c r="EI381" s="53"/>
      <c r="EJ381" s="53"/>
      <c r="EL381" s="54"/>
      <c r="EM381" s="55"/>
      <c r="EN381" s="56"/>
      <c r="EO381" s="44"/>
      <c r="EP381" s="4"/>
      <c r="EQ381" s="56"/>
      <c r="ER381" s="56"/>
      <c r="ET381" s="4"/>
      <c r="EU381" s="56"/>
      <c r="EW381" s="4"/>
      <c r="EY381" s="4"/>
    </row>
    <row r="382" spans="27:155">
      <c r="AA382" s="29" t="s">
        <v>197</v>
      </c>
      <c r="AB382" s="29" t="s">
        <v>331</v>
      </c>
      <c r="AC382" s="29" t="s">
        <v>320</v>
      </c>
      <c r="AD382" s="30">
        <v>0</v>
      </c>
      <c r="AE382" s="24">
        <v>682</v>
      </c>
      <c r="AF382" s="24">
        <v>350</v>
      </c>
      <c r="AG382" s="24">
        <v>12</v>
      </c>
      <c r="AH382" s="24">
        <v>16</v>
      </c>
      <c r="AI382" s="24">
        <v>650</v>
      </c>
      <c r="AJ382" s="7">
        <f t="shared" si="155"/>
        <v>712</v>
      </c>
      <c r="AK382" s="7">
        <f t="shared" si="156"/>
        <v>350</v>
      </c>
      <c r="AL382" s="7">
        <f t="shared" si="157"/>
        <v>22</v>
      </c>
      <c r="AM382" s="7">
        <f t="shared" si="158"/>
        <v>6</v>
      </c>
      <c r="AN382" s="7">
        <f t="shared" si="159"/>
        <v>24</v>
      </c>
      <c r="AO382" s="83" t="str" cm="1">
        <f t="array" ref="AO382">_xll.Dce_Name_SectI(AE382,AE382,AF382,AG382,AH382,"x","-",$V$14)</f>
        <v>682x350x12x16</v>
      </c>
      <c r="AP382" s="7" t="str">
        <f t="shared" si="160"/>
        <v>712x350x22-6M24</v>
      </c>
      <c r="AQ382" s="7"/>
      <c r="AR382" s="7"/>
      <c r="AS382" s="7"/>
      <c r="AT382" s="29" t="s">
        <v>311</v>
      </c>
      <c r="AU382" s="60">
        <v>8.5334246121096236</v>
      </c>
      <c r="AV382" s="60">
        <v>21.035598011005707</v>
      </c>
      <c r="AW382" s="25">
        <v>9.0016502626649619E-2</v>
      </c>
      <c r="AX382" s="25">
        <v>0</v>
      </c>
      <c r="AY382" s="25">
        <v>0</v>
      </c>
      <c r="AZ382" s="25">
        <v>0</v>
      </c>
      <c r="BA382" s="56">
        <f t="shared" si="161"/>
        <v>1.4222374353516039</v>
      </c>
      <c r="BB382" s="56">
        <f t="shared" si="162"/>
        <v>6.222288779663268</v>
      </c>
      <c r="BC382" s="4">
        <f>HLOOKUP(AN382,Data!$BW$28:$CF$31,4,FALSE)</f>
        <v>353</v>
      </c>
      <c r="BD382" s="44">
        <f t="shared" si="163"/>
        <v>1.7626880395646652E-2</v>
      </c>
      <c r="BE382" s="4" t="str">
        <f t="shared" si="164"/>
        <v>OK</v>
      </c>
      <c r="BF382" s="5">
        <f t="shared" si="165"/>
        <v>3613.4</v>
      </c>
      <c r="BG382" s="44">
        <f t="shared" si="166"/>
        <v>0</v>
      </c>
      <c r="BH382" s="4" t="str">
        <f t="shared" si="167"/>
        <v>OK</v>
      </c>
      <c r="BI382" s="53" t="str">
        <f t="shared" si="168"/>
        <v>Y</v>
      </c>
      <c r="BJ382" s="53">
        <f t="shared" si="169"/>
        <v>215</v>
      </c>
      <c r="BK382" s="38">
        <f t="shared" si="170"/>
        <v>169</v>
      </c>
      <c r="BL382" s="54">
        <f>noisuy1chieu(BK382/BJ382,Data!$BW$39:$CG$39,Data!$BW$40:$CG$40)</f>
        <v>9.5744185149669647E-2</v>
      </c>
      <c r="BM382" s="55">
        <f t="shared" si="171"/>
        <v>0</v>
      </c>
      <c r="BN382" s="56">
        <f t="shared" si="172"/>
        <v>0</v>
      </c>
      <c r="BO382" s="44">
        <f t="shared" si="173"/>
        <v>0</v>
      </c>
      <c r="BP382" s="4" t="str">
        <f t="shared" si="174"/>
        <v>OK</v>
      </c>
      <c r="BQ382" s="56">
        <f t="shared" si="175"/>
        <v>304.99199999999996</v>
      </c>
      <c r="BR382" s="56">
        <f t="shared" si="176"/>
        <v>21.035790611511906</v>
      </c>
      <c r="BS382" s="23">
        <f t="shared" si="177"/>
        <v>6.8971614375170201E-2</v>
      </c>
      <c r="BT382" s="4" t="str">
        <f t="shared" si="178"/>
        <v>OK</v>
      </c>
      <c r="BU382" s="56">
        <f t="shared" si="179"/>
        <v>4.2667123060548118</v>
      </c>
      <c r="BV382" s="54">
        <f t="shared" si="180"/>
        <v>8.5772026544579782E-3</v>
      </c>
      <c r="BW382" s="4" t="str">
        <f t="shared" si="181"/>
        <v>OK</v>
      </c>
      <c r="BX382" s="54">
        <f t="shared" si="182"/>
        <v>2.1738374887888465E-2</v>
      </c>
      <c r="BY382" s="4" t="str">
        <f t="shared" si="183"/>
        <v>OK</v>
      </c>
      <c r="DJ382" s="7"/>
      <c r="DK382" s="7"/>
      <c r="DL382" s="7"/>
      <c r="DM382" s="7"/>
      <c r="DN382" s="7"/>
      <c r="DO382" s="83"/>
      <c r="DP382" s="7"/>
      <c r="DQ382" s="7"/>
      <c r="DR382" s="7"/>
      <c r="DS382" s="7"/>
      <c r="EA382" s="56"/>
      <c r="EB382" s="56"/>
      <c r="EC382" s="4"/>
      <c r="ED382" s="44"/>
      <c r="EE382" s="4"/>
      <c r="EF382" s="5"/>
      <c r="EG382" s="44"/>
      <c r="EH382" s="4"/>
      <c r="EI382" s="53"/>
      <c r="EJ382" s="53"/>
      <c r="EL382" s="54"/>
      <c r="EM382" s="55"/>
      <c r="EN382" s="56"/>
      <c r="EO382" s="44"/>
      <c r="EP382" s="4"/>
      <c r="EQ382" s="56"/>
      <c r="ER382" s="56"/>
      <c r="ET382" s="4"/>
      <c r="EU382" s="56"/>
      <c r="EW382" s="4"/>
      <c r="EY382" s="4"/>
    </row>
    <row r="383" spans="27:155">
      <c r="AA383" s="29" t="s">
        <v>197</v>
      </c>
      <c r="AB383" s="29" t="s">
        <v>331</v>
      </c>
      <c r="AC383" s="29" t="s">
        <v>320</v>
      </c>
      <c r="AD383" s="30">
        <v>0</v>
      </c>
      <c r="AE383" s="24">
        <v>682</v>
      </c>
      <c r="AF383" s="24">
        <v>350</v>
      </c>
      <c r="AG383" s="24">
        <v>12</v>
      </c>
      <c r="AH383" s="24">
        <v>16</v>
      </c>
      <c r="AI383" s="24">
        <v>650</v>
      </c>
      <c r="AJ383" s="7">
        <f t="shared" si="155"/>
        <v>712</v>
      </c>
      <c r="AK383" s="7">
        <f t="shared" si="156"/>
        <v>350</v>
      </c>
      <c r="AL383" s="7">
        <f t="shared" si="157"/>
        <v>22</v>
      </c>
      <c r="AM383" s="7">
        <f t="shared" si="158"/>
        <v>6</v>
      </c>
      <c r="AN383" s="7">
        <f t="shared" si="159"/>
        <v>24</v>
      </c>
      <c r="AO383" s="83" t="str" cm="1">
        <f t="array" ref="AO383">_xll.Dce_Name_SectI(AE383,AE383,AF383,AG383,AH383,"x","-",$V$14)</f>
        <v>682x350x12x16</v>
      </c>
      <c r="AP383" s="7" t="str">
        <f t="shared" si="160"/>
        <v>712x350x22-6M24</v>
      </c>
      <c r="AQ383" s="7"/>
      <c r="AR383" s="7"/>
      <c r="AS383" s="7"/>
      <c r="AT383" s="29" t="s">
        <v>312</v>
      </c>
      <c r="AU383" s="60">
        <v>32.016931397205603</v>
      </c>
      <c r="AV383" s="60">
        <v>38.784895659390422</v>
      </c>
      <c r="AW383" s="25">
        <v>2.1275945839086185E-3</v>
      </c>
      <c r="AX383" s="25">
        <v>0</v>
      </c>
      <c r="AY383" s="25">
        <v>0</v>
      </c>
      <c r="AZ383" s="25">
        <v>0</v>
      </c>
      <c r="BA383" s="56">
        <f t="shared" si="161"/>
        <v>5.3361552328676005</v>
      </c>
      <c r="BB383" s="56">
        <f t="shared" si="162"/>
        <v>23.345679143795753</v>
      </c>
      <c r="BC383" s="4">
        <f>HLOOKUP(AN383,Data!$BW$28:$CF$31,4,FALSE)</f>
        <v>353</v>
      </c>
      <c r="BD383" s="44">
        <f t="shared" si="163"/>
        <v>6.6135068396021957E-2</v>
      </c>
      <c r="BE383" s="4" t="str">
        <f t="shared" si="164"/>
        <v>OK</v>
      </c>
      <c r="BF383" s="5">
        <f t="shared" si="165"/>
        <v>3613.4</v>
      </c>
      <c r="BG383" s="44">
        <f t="shared" si="166"/>
        <v>0</v>
      </c>
      <c r="BH383" s="4" t="str">
        <f t="shared" si="167"/>
        <v>OK</v>
      </c>
      <c r="BI383" s="53" t="str">
        <f t="shared" si="168"/>
        <v>Y</v>
      </c>
      <c r="BJ383" s="53">
        <f t="shared" si="169"/>
        <v>215</v>
      </c>
      <c r="BK383" s="38">
        <f t="shared" si="170"/>
        <v>169</v>
      </c>
      <c r="BL383" s="54">
        <f>noisuy1chieu(BK383/BJ383,Data!$BW$39:$CG$39,Data!$BW$40:$CG$40)</f>
        <v>9.5744185149669647E-2</v>
      </c>
      <c r="BM383" s="55">
        <f t="shared" si="171"/>
        <v>0</v>
      </c>
      <c r="BN383" s="56">
        <f t="shared" si="172"/>
        <v>0</v>
      </c>
      <c r="BO383" s="44">
        <f t="shared" si="173"/>
        <v>0</v>
      </c>
      <c r="BP383" s="4" t="str">
        <f t="shared" si="174"/>
        <v>OK</v>
      </c>
      <c r="BQ383" s="56">
        <f t="shared" si="175"/>
        <v>304.99199999999996</v>
      </c>
      <c r="BR383" s="56">
        <f t="shared" si="176"/>
        <v>38.784895717746373</v>
      </c>
      <c r="BS383" s="23">
        <f t="shared" si="177"/>
        <v>0.12716692804318269</v>
      </c>
      <c r="BT383" s="4" t="str">
        <f t="shared" si="178"/>
        <v>OK</v>
      </c>
      <c r="BU383" s="56">
        <f t="shared" si="179"/>
        <v>16.008465698602802</v>
      </c>
      <c r="BV383" s="54">
        <f t="shared" si="180"/>
        <v>3.2181184161164188E-2</v>
      </c>
      <c r="BW383" s="4" t="str">
        <f t="shared" si="181"/>
        <v>OK</v>
      </c>
      <c r="BX383" s="54">
        <f t="shared" si="182"/>
        <v>4.0080290713610266E-2</v>
      </c>
      <c r="BY383" s="4" t="str">
        <f t="shared" si="183"/>
        <v>OK</v>
      </c>
      <c r="DJ383" s="7"/>
      <c r="DK383" s="7"/>
      <c r="DL383" s="7"/>
      <c r="DM383" s="7"/>
      <c r="DN383" s="7"/>
      <c r="DO383" s="83"/>
      <c r="DP383" s="7"/>
      <c r="DQ383" s="7"/>
      <c r="DR383" s="7"/>
      <c r="DS383" s="7"/>
      <c r="EA383" s="56"/>
      <c r="EB383" s="56"/>
      <c r="EC383" s="4"/>
      <c r="ED383" s="44"/>
      <c r="EE383" s="4"/>
      <c r="EF383" s="5"/>
      <c r="EG383" s="44"/>
      <c r="EH383" s="4"/>
      <c r="EI383" s="53"/>
      <c r="EJ383" s="53"/>
      <c r="EL383" s="54"/>
      <c r="EM383" s="55"/>
      <c r="EN383" s="56"/>
      <c r="EO383" s="44"/>
      <c r="EP383" s="4"/>
      <c r="EQ383" s="56"/>
      <c r="ER383" s="56"/>
      <c r="ET383" s="4"/>
      <c r="EU383" s="56"/>
      <c r="EW383" s="4"/>
      <c r="EY383" s="4"/>
    </row>
    <row r="384" spans="27:155">
      <c r="AA384" s="29" t="s">
        <v>197</v>
      </c>
      <c r="AB384" s="29" t="s">
        <v>331</v>
      </c>
      <c r="AC384" s="29" t="s">
        <v>320</v>
      </c>
      <c r="AD384" s="30">
        <v>0</v>
      </c>
      <c r="AE384" s="24">
        <v>682</v>
      </c>
      <c r="AF384" s="24">
        <v>350</v>
      </c>
      <c r="AG384" s="24">
        <v>12</v>
      </c>
      <c r="AH384" s="24">
        <v>16</v>
      </c>
      <c r="AI384" s="24">
        <v>650</v>
      </c>
      <c r="AJ384" s="7">
        <f t="shared" si="155"/>
        <v>712</v>
      </c>
      <c r="AK384" s="7">
        <f t="shared" si="156"/>
        <v>350</v>
      </c>
      <c r="AL384" s="7">
        <f t="shared" si="157"/>
        <v>22</v>
      </c>
      <c r="AM384" s="7">
        <f t="shared" si="158"/>
        <v>6</v>
      </c>
      <c r="AN384" s="7">
        <f t="shared" si="159"/>
        <v>24</v>
      </c>
      <c r="AO384" s="83" t="str" cm="1">
        <f t="array" ref="AO384">_xll.Dce_Name_SectI(AE384,AE384,AF384,AG384,AH384,"x","-",$V$14)</f>
        <v>682x350x12x16</v>
      </c>
      <c r="AP384" s="7" t="str">
        <f t="shared" si="160"/>
        <v>712x350x22-6M24</v>
      </c>
      <c r="AQ384" s="7"/>
      <c r="AR384" s="7"/>
      <c r="AS384" s="7"/>
      <c r="AT384" s="29" t="s">
        <v>313</v>
      </c>
      <c r="AU384" s="60">
        <v>-51.457202792792977</v>
      </c>
      <c r="AV384" s="60">
        <v>35.662251984356153</v>
      </c>
      <c r="AW384" s="25">
        <v>2.731172008695857E-3</v>
      </c>
      <c r="AX384" s="25">
        <v>0</v>
      </c>
      <c r="AY384" s="25">
        <v>0</v>
      </c>
      <c r="AZ384" s="25">
        <v>0</v>
      </c>
      <c r="BA384" s="56">
        <f t="shared" si="161"/>
        <v>0</v>
      </c>
      <c r="BB384" s="56">
        <f t="shared" si="162"/>
        <v>0</v>
      </c>
      <c r="BC384" s="4">
        <f>HLOOKUP(AN384,Data!$BW$28:$CF$31,4,FALSE)</f>
        <v>353</v>
      </c>
      <c r="BD384" s="44">
        <f t="shared" si="163"/>
        <v>0</v>
      </c>
      <c r="BE384" s="4" t="str">
        <f t="shared" si="164"/>
        <v>OK</v>
      </c>
      <c r="BF384" s="5">
        <f t="shared" si="165"/>
        <v>3613.4</v>
      </c>
      <c r="BG384" s="44">
        <f t="shared" si="166"/>
        <v>1.4240660539323899E-2</v>
      </c>
      <c r="BH384" s="4" t="str">
        <f t="shared" si="167"/>
        <v>OK</v>
      </c>
      <c r="BI384" s="53" t="str">
        <f t="shared" si="168"/>
        <v>Y</v>
      </c>
      <c r="BJ384" s="53">
        <f t="shared" si="169"/>
        <v>215</v>
      </c>
      <c r="BK384" s="38">
        <f t="shared" si="170"/>
        <v>169</v>
      </c>
      <c r="BL384" s="54">
        <f>noisuy1chieu(BK384/BJ384,Data!$BW$39:$CG$39,Data!$BW$40:$CG$40)</f>
        <v>9.5744185149669647E-2</v>
      </c>
      <c r="BM384" s="55">
        <f t="shared" si="171"/>
        <v>9.1387640271684088E-4</v>
      </c>
      <c r="BN384" s="56">
        <f t="shared" si="172"/>
        <v>3.8169417209702026</v>
      </c>
      <c r="BO384" s="44">
        <f t="shared" si="173"/>
        <v>0.17349735095319102</v>
      </c>
      <c r="BP384" s="4" t="str">
        <f t="shared" si="174"/>
        <v>OK</v>
      </c>
      <c r="BQ384" s="56">
        <f t="shared" si="175"/>
        <v>304.99199999999996</v>
      </c>
      <c r="BR384" s="56">
        <f t="shared" si="176"/>
        <v>35.662252088938736</v>
      </c>
      <c r="BS384" s="23">
        <f t="shared" si="177"/>
        <v>0.11692848366166568</v>
      </c>
      <c r="BT384" s="4" t="str">
        <f t="shared" si="178"/>
        <v>OK</v>
      </c>
      <c r="BU384" s="56">
        <f t="shared" si="179"/>
        <v>25.728601396396488</v>
      </c>
      <c r="BV384" s="54">
        <f t="shared" si="180"/>
        <v>5.1721187734992381E-2</v>
      </c>
      <c r="BW384" s="4" t="str">
        <f t="shared" si="181"/>
        <v>OK</v>
      </c>
      <c r="BX384" s="54">
        <f t="shared" si="182"/>
        <v>3.6853352439792847E-2</v>
      </c>
      <c r="BY384" s="4" t="str">
        <f t="shared" si="183"/>
        <v>OK</v>
      </c>
      <c r="DJ384" s="7"/>
      <c r="DK384" s="7"/>
      <c r="DL384" s="7"/>
      <c r="DM384" s="7"/>
      <c r="DN384" s="7"/>
      <c r="DO384" s="83"/>
      <c r="DP384" s="7"/>
      <c r="DQ384" s="7"/>
      <c r="DR384" s="7"/>
      <c r="DS384" s="7"/>
      <c r="EA384" s="56"/>
      <c r="EB384" s="56"/>
      <c r="EC384" s="4"/>
      <c r="ED384" s="44"/>
      <c r="EE384" s="4"/>
      <c r="EF384" s="5"/>
      <c r="EG384" s="44"/>
      <c r="EH384" s="4"/>
      <c r="EI384" s="53"/>
      <c r="EJ384" s="53"/>
      <c r="EL384" s="54"/>
      <c r="EM384" s="55"/>
      <c r="EN384" s="56"/>
      <c r="EO384" s="44"/>
      <c r="EP384" s="4"/>
      <c r="EQ384" s="56"/>
      <c r="ER384" s="56"/>
      <c r="ET384" s="4"/>
      <c r="EU384" s="56"/>
      <c r="EW384" s="4"/>
      <c r="EY384" s="4"/>
    </row>
    <row r="385" spans="27:155">
      <c r="AA385" s="29" t="s">
        <v>197</v>
      </c>
      <c r="AB385" s="29" t="s">
        <v>331</v>
      </c>
      <c r="AC385" s="29" t="s">
        <v>320</v>
      </c>
      <c r="AD385" s="30">
        <v>0</v>
      </c>
      <c r="AE385" s="24">
        <v>682</v>
      </c>
      <c r="AF385" s="24">
        <v>350</v>
      </c>
      <c r="AG385" s="24">
        <v>12</v>
      </c>
      <c r="AH385" s="24">
        <v>16</v>
      </c>
      <c r="AI385" s="24">
        <v>650</v>
      </c>
      <c r="AJ385" s="7">
        <f t="shared" si="155"/>
        <v>712</v>
      </c>
      <c r="AK385" s="7">
        <f t="shared" si="156"/>
        <v>350</v>
      </c>
      <c r="AL385" s="7">
        <f t="shared" si="157"/>
        <v>22</v>
      </c>
      <c r="AM385" s="7">
        <f t="shared" si="158"/>
        <v>6</v>
      </c>
      <c r="AN385" s="7">
        <f t="shared" si="159"/>
        <v>24</v>
      </c>
      <c r="AO385" s="83" t="str" cm="1">
        <f t="array" ref="AO385">_xll.Dce_Name_SectI(AE385,AE385,AF385,AG385,AH385,"x","-",$V$14)</f>
        <v>682x350x12x16</v>
      </c>
      <c r="AP385" s="7" t="str">
        <f t="shared" si="160"/>
        <v>712x350x22-6M24</v>
      </c>
      <c r="AQ385" s="7"/>
      <c r="AR385" s="7"/>
      <c r="AS385" s="7"/>
      <c r="AT385" s="29" t="s">
        <v>314</v>
      </c>
      <c r="AU385" s="60">
        <v>123.97544583655407</v>
      </c>
      <c r="AV385" s="60">
        <v>94.395929088549281</v>
      </c>
      <c r="AW385" s="25">
        <v>5.3616788690267446E-3</v>
      </c>
      <c r="AX385" s="25">
        <v>0</v>
      </c>
      <c r="AY385" s="25">
        <v>0</v>
      </c>
      <c r="AZ385" s="25">
        <v>0</v>
      </c>
      <c r="BA385" s="56">
        <f t="shared" si="161"/>
        <v>20.662574306092345</v>
      </c>
      <c r="BB385" s="56">
        <f t="shared" si="162"/>
        <v>90.398762589154018</v>
      </c>
      <c r="BC385" s="4">
        <f>HLOOKUP(AN385,Data!$BW$28:$CF$31,4,FALSE)</f>
        <v>353</v>
      </c>
      <c r="BD385" s="44">
        <f t="shared" si="163"/>
        <v>0.25608714614491224</v>
      </c>
      <c r="BE385" s="4" t="str">
        <f t="shared" si="164"/>
        <v>OK</v>
      </c>
      <c r="BF385" s="5">
        <f t="shared" si="165"/>
        <v>3613.4</v>
      </c>
      <c r="BG385" s="44">
        <f t="shared" si="166"/>
        <v>0</v>
      </c>
      <c r="BH385" s="4" t="str">
        <f t="shared" si="167"/>
        <v>OK</v>
      </c>
      <c r="BI385" s="53" t="str">
        <f t="shared" si="168"/>
        <v>Y</v>
      </c>
      <c r="BJ385" s="53">
        <f t="shared" si="169"/>
        <v>215</v>
      </c>
      <c r="BK385" s="38">
        <f t="shared" si="170"/>
        <v>169</v>
      </c>
      <c r="BL385" s="54">
        <f>noisuy1chieu(BK385/BJ385,Data!$BW$39:$CG$39,Data!$BW$40:$CG$40)</f>
        <v>9.5744185149669647E-2</v>
      </c>
      <c r="BM385" s="55">
        <f t="shared" si="171"/>
        <v>0</v>
      </c>
      <c r="BN385" s="56">
        <f t="shared" si="172"/>
        <v>0</v>
      </c>
      <c r="BO385" s="44">
        <f t="shared" si="173"/>
        <v>0</v>
      </c>
      <c r="BP385" s="4" t="str">
        <f t="shared" si="174"/>
        <v>OK</v>
      </c>
      <c r="BQ385" s="56">
        <f t="shared" si="175"/>
        <v>304.99199999999996</v>
      </c>
      <c r="BR385" s="56">
        <f t="shared" si="176"/>
        <v>123.97544583655407</v>
      </c>
      <c r="BS385" s="23">
        <f t="shared" si="177"/>
        <v>0.40648753356335277</v>
      </c>
      <c r="BT385" s="4" t="str">
        <f t="shared" si="178"/>
        <v>OK</v>
      </c>
      <c r="BU385" s="56">
        <f t="shared" si="179"/>
        <v>61.987722918277036</v>
      </c>
      <c r="BV385" s="54">
        <f t="shared" si="180"/>
        <v>0.12461146274239125</v>
      </c>
      <c r="BW385" s="4" t="str">
        <f t="shared" si="181"/>
        <v>OK</v>
      </c>
      <c r="BX385" s="54">
        <f t="shared" si="182"/>
        <v>9.7548703332527992E-2</v>
      </c>
      <c r="BY385" s="4" t="str">
        <f t="shared" si="183"/>
        <v>OK</v>
      </c>
      <c r="DJ385" s="7"/>
      <c r="DK385" s="7"/>
      <c r="DL385" s="7"/>
      <c r="DM385" s="7"/>
      <c r="DN385" s="7"/>
      <c r="DO385" s="83"/>
      <c r="DP385" s="7"/>
      <c r="DQ385" s="7"/>
      <c r="DR385" s="7"/>
      <c r="DS385" s="7"/>
      <c r="EA385" s="56"/>
      <c r="EB385" s="56"/>
      <c r="EC385" s="4"/>
      <c r="ED385" s="44"/>
      <c r="EE385" s="4"/>
      <c r="EF385" s="5"/>
      <c r="EG385" s="44"/>
      <c r="EH385" s="4"/>
      <c r="EI385" s="53"/>
      <c r="EJ385" s="53"/>
      <c r="EL385" s="54"/>
      <c r="EM385" s="55"/>
      <c r="EN385" s="56"/>
      <c r="EO385" s="44"/>
      <c r="EP385" s="4"/>
      <c r="EQ385" s="56"/>
      <c r="ER385" s="56"/>
      <c r="ET385" s="4"/>
      <c r="EU385" s="56"/>
      <c r="EW385" s="4"/>
      <c r="EY385" s="4"/>
    </row>
    <row r="386" spans="27:155">
      <c r="AA386" s="29" t="s">
        <v>197</v>
      </c>
      <c r="AB386" s="29" t="s">
        <v>331</v>
      </c>
      <c r="AC386" s="29" t="s">
        <v>320</v>
      </c>
      <c r="AD386" s="30">
        <v>0</v>
      </c>
      <c r="AE386" s="24">
        <v>682</v>
      </c>
      <c r="AF386" s="24">
        <v>350</v>
      </c>
      <c r="AG386" s="24">
        <v>12</v>
      </c>
      <c r="AH386" s="24">
        <v>16</v>
      </c>
      <c r="AI386" s="24">
        <v>650</v>
      </c>
      <c r="AJ386" s="7">
        <f t="shared" si="155"/>
        <v>712</v>
      </c>
      <c r="AK386" s="7">
        <f t="shared" si="156"/>
        <v>350</v>
      </c>
      <c r="AL386" s="7">
        <f t="shared" si="157"/>
        <v>22</v>
      </c>
      <c r="AM386" s="7">
        <f t="shared" si="158"/>
        <v>6</v>
      </c>
      <c r="AN386" s="7">
        <f t="shared" si="159"/>
        <v>24</v>
      </c>
      <c r="AO386" s="83" t="str" cm="1">
        <f t="array" ref="AO386">_xll.Dce_Name_SectI(AE386,AE386,AF386,AG386,AH386,"x","-",$V$14)</f>
        <v>682x350x12x16</v>
      </c>
      <c r="AP386" s="7" t="str">
        <f t="shared" si="160"/>
        <v>712x350x22-6M24</v>
      </c>
      <c r="AQ386" s="7"/>
      <c r="AR386" s="7"/>
      <c r="AS386" s="7"/>
      <c r="AT386" s="29" t="s">
        <v>315</v>
      </c>
      <c r="AU386" s="60">
        <v>40.502881800937729</v>
      </c>
      <c r="AV386" s="60">
        <v>97.51243400483429</v>
      </c>
      <c r="AW386" s="25">
        <v>1.0076379626791192E-3</v>
      </c>
      <c r="AX386" s="25">
        <v>0</v>
      </c>
      <c r="AY386" s="25">
        <v>0</v>
      </c>
      <c r="AZ386" s="25">
        <v>0</v>
      </c>
      <c r="BA386" s="56">
        <f t="shared" si="161"/>
        <v>6.7504803001562879</v>
      </c>
      <c r="BB386" s="56">
        <f t="shared" si="162"/>
        <v>29.533351313183761</v>
      </c>
      <c r="BC386" s="4">
        <f>HLOOKUP(AN386,Data!$BW$28:$CF$31,4,FALSE)</f>
        <v>353</v>
      </c>
      <c r="BD386" s="44">
        <f t="shared" si="163"/>
        <v>8.3663884739897346E-2</v>
      </c>
      <c r="BE386" s="4" t="str">
        <f t="shared" si="164"/>
        <v>OK</v>
      </c>
      <c r="BF386" s="5">
        <f t="shared" si="165"/>
        <v>3613.4</v>
      </c>
      <c r="BG386" s="44">
        <f t="shared" si="166"/>
        <v>0</v>
      </c>
      <c r="BH386" s="4" t="str">
        <f t="shared" si="167"/>
        <v>OK</v>
      </c>
      <c r="BI386" s="53" t="str">
        <f t="shared" si="168"/>
        <v>Y</v>
      </c>
      <c r="BJ386" s="53">
        <f t="shared" si="169"/>
        <v>215</v>
      </c>
      <c r="BK386" s="38">
        <f t="shared" si="170"/>
        <v>169</v>
      </c>
      <c r="BL386" s="54">
        <f>noisuy1chieu(BK386/BJ386,Data!$BW$39:$CG$39,Data!$BW$40:$CG$40)</f>
        <v>9.5744185149669647E-2</v>
      </c>
      <c r="BM386" s="55">
        <f t="shared" si="171"/>
        <v>0</v>
      </c>
      <c r="BN386" s="56">
        <f t="shared" si="172"/>
        <v>0</v>
      </c>
      <c r="BO386" s="44">
        <f t="shared" si="173"/>
        <v>0</v>
      </c>
      <c r="BP386" s="4" t="str">
        <f t="shared" si="174"/>
        <v>OK</v>
      </c>
      <c r="BQ386" s="56">
        <f t="shared" si="175"/>
        <v>304.99199999999996</v>
      </c>
      <c r="BR386" s="56">
        <f t="shared" si="176"/>
        <v>97.512434010040465</v>
      </c>
      <c r="BS386" s="23">
        <f t="shared" si="177"/>
        <v>0.31972128452562848</v>
      </c>
      <c r="BT386" s="4" t="str">
        <f t="shared" si="178"/>
        <v>OK</v>
      </c>
      <c r="BU386" s="56">
        <f t="shared" si="179"/>
        <v>20.251440900468864</v>
      </c>
      <c r="BV386" s="54">
        <f t="shared" si="180"/>
        <v>4.071066905579853E-2</v>
      </c>
      <c r="BW386" s="4" t="str">
        <f t="shared" si="181"/>
        <v>OK</v>
      </c>
      <c r="BX386" s="54">
        <f t="shared" si="182"/>
        <v>0.1007692977120954</v>
      </c>
      <c r="BY386" s="4" t="str">
        <f t="shared" si="183"/>
        <v>OK</v>
      </c>
      <c r="DJ386" s="7"/>
      <c r="DK386" s="7"/>
      <c r="DL386" s="7"/>
      <c r="DM386" s="7"/>
      <c r="DN386" s="7"/>
      <c r="DO386" s="83"/>
      <c r="DP386" s="7"/>
      <c r="DQ386" s="7"/>
      <c r="DR386" s="7"/>
      <c r="DS386" s="7"/>
      <c r="EA386" s="56"/>
      <c r="EB386" s="56"/>
      <c r="EC386" s="4"/>
      <c r="ED386" s="44"/>
      <c r="EE386" s="4"/>
      <c r="EF386" s="5"/>
      <c r="EG386" s="44"/>
      <c r="EH386" s="4"/>
      <c r="EI386" s="53"/>
      <c r="EJ386" s="53"/>
      <c r="EL386" s="54"/>
      <c r="EM386" s="55"/>
      <c r="EN386" s="56"/>
      <c r="EO386" s="44"/>
      <c r="EP386" s="4"/>
      <c r="EQ386" s="56"/>
      <c r="ER386" s="56"/>
      <c r="ET386" s="4"/>
      <c r="EU386" s="56"/>
      <c r="EW386" s="4"/>
      <c r="EY386" s="4"/>
    </row>
    <row r="387" spans="27:155">
      <c r="AA387" s="29" t="s">
        <v>197</v>
      </c>
      <c r="AB387" s="29" t="s">
        <v>332</v>
      </c>
      <c r="AC387" s="29" t="s">
        <v>320</v>
      </c>
      <c r="AD387" s="30">
        <v>0</v>
      </c>
      <c r="AE387" s="24">
        <v>682</v>
      </c>
      <c r="AF387" s="24">
        <v>350</v>
      </c>
      <c r="AG387" s="24">
        <v>12</v>
      </c>
      <c r="AH387" s="24">
        <v>16</v>
      </c>
      <c r="AI387" s="24">
        <v>650</v>
      </c>
      <c r="AJ387" s="7">
        <f t="shared" si="155"/>
        <v>712</v>
      </c>
      <c r="AK387" s="7">
        <f t="shared" si="156"/>
        <v>350</v>
      </c>
      <c r="AL387" s="7">
        <f t="shared" si="157"/>
        <v>22</v>
      </c>
      <c r="AM387" s="7">
        <f t="shared" si="158"/>
        <v>6</v>
      </c>
      <c r="AN387" s="7">
        <f t="shared" si="159"/>
        <v>24</v>
      </c>
      <c r="AO387" s="83" t="str" cm="1">
        <f t="array" ref="AO387">_xll.Dce_Name_SectI(AE387,AE387,AF387,AG387,AH387,"x","-",$V$14)</f>
        <v>682x350x12x16</v>
      </c>
      <c r="AP387" s="7" t="str">
        <f t="shared" si="160"/>
        <v>712x350x22-6M24</v>
      </c>
      <c r="AQ387" s="7"/>
      <c r="AR387" s="7"/>
      <c r="AS387" s="7"/>
      <c r="AT387" s="29" t="s">
        <v>290</v>
      </c>
      <c r="AU387" s="60">
        <v>-143.95639102311938</v>
      </c>
      <c r="AV387" s="60">
        <v>33.325186955825167</v>
      </c>
      <c r="AW387" s="25">
        <v>1.1412242833174508E-3</v>
      </c>
      <c r="AX387" s="25">
        <v>0</v>
      </c>
      <c r="AY387" s="25">
        <v>0</v>
      </c>
      <c r="AZ387" s="25">
        <v>0</v>
      </c>
      <c r="BA387" s="56">
        <f t="shared" si="161"/>
        <v>0</v>
      </c>
      <c r="BB387" s="56">
        <f t="shared" si="162"/>
        <v>0</v>
      </c>
      <c r="BC387" s="4">
        <f>HLOOKUP(AN387,Data!$BW$28:$CF$31,4,FALSE)</f>
        <v>353</v>
      </c>
      <c r="BD387" s="44">
        <f t="shared" si="163"/>
        <v>0</v>
      </c>
      <c r="BE387" s="4" t="str">
        <f t="shared" si="164"/>
        <v>OK</v>
      </c>
      <c r="BF387" s="5">
        <f t="shared" si="165"/>
        <v>3613.4</v>
      </c>
      <c r="BG387" s="44">
        <f t="shared" si="166"/>
        <v>3.9839594571074159E-2</v>
      </c>
      <c r="BH387" s="4" t="str">
        <f t="shared" si="167"/>
        <v>OK</v>
      </c>
      <c r="BI387" s="53" t="str">
        <f t="shared" si="168"/>
        <v>Y</v>
      </c>
      <c r="BJ387" s="53">
        <f t="shared" si="169"/>
        <v>215</v>
      </c>
      <c r="BK387" s="38">
        <f t="shared" si="170"/>
        <v>169</v>
      </c>
      <c r="BL387" s="54">
        <f>noisuy1chieu(BK387/BJ387,Data!$BW$39:$CG$39,Data!$BW$40:$CG$40)</f>
        <v>9.5744185149669647E-2</v>
      </c>
      <c r="BM387" s="55">
        <f t="shared" si="171"/>
        <v>2.5566556601621798E-3</v>
      </c>
      <c r="BN387" s="56">
        <f t="shared" si="172"/>
        <v>6.3842210676218469</v>
      </c>
      <c r="BO387" s="44">
        <f t="shared" si="173"/>
        <v>0.29019186671008396</v>
      </c>
      <c r="BP387" s="4" t="str">
        <f t="shared" si="174"/>
        <v>OK</v>
      </c>
      <c r="BQ387" s="56">
        <f t="shared" si="175"/>
        <v>304.99199999999996</v>
      </c>
      <c r="BR387" s="56">
        <f t="shared" si="176"/>
        <v>33.325186975365831</v>
      </c>
      <c r="BS387" s="23">
        <f t="shared" si="177"/>
        <v>0.10926577410347103</v>
      </c>
      <c r="BT387" s="4" t="str">
        <f t="shared" si="178"/>
        <v>OK</v>
      </c>
      <c r="BU387" s="56">
        <f t="shared" si="179"/>
        <v>71.97819551155969</v>
      </c>
      <c r="BV387" s="54">
        <f t="shared" si="180"/>
        <v>0.1446949138634786</v>
      </c>
      <c r="BW387" s="4" t="str">
        <f t="shared" si="181"/>
        <v>OK</v>
      </c>
      <c r="BX387" s="54">
        <f t="shared" si="182"/>
        <v>3.4438230587968993E-2</v>
      </c>
      <c r="BY387" s="4" t="str">
        <f t="shared" si="183"/>
        <v>OK</v>
      </c>
      <c r="DJ387" s="7"/>
      <c r="DK387" s="7"/>
      <c r="DL387" s="7"/>
      <c r="DM387" s="7"/>
      <c r="DN387" s="7"/>
      <c r="DO387" s="83"/>
      <c r="DP387" s="7"/>
      <c r="DQ387" s="7"/>
      <c r="DR387" s="7"/>
      <c r="DS387" s="7"/>
      <c r="EA387" s="56"/>
      <c r="EB387" s="56"/>
      <c r="EC387" s="4"/>
      <c r="ED387" s="44"/>
      <c r="EE387" s="4"/>
      <c r="EF387" s="5"/>
      <c r="EG387" s="44"/>
      <c r="EH387" s="4"/>
      <c r="EI387" s="53"/>
      <c r="EJ387" s="53"/>
      <c r="EL387" s="54"/>
      <c r="EM387" s="55"/>
      <c r="EN387" s="56"/>
      <c r="EO387" s="44"/>
      <c r="EP387" s="4"/>
      <c r="EQ387" s="56"/>
      <c r="ER387" s="56"/>
      <c r="ET387" s="4"/>
      <c r="EU387" s="56"/>
      <c r="EW387" s="4"/>
      <c r="EY387" s="4"/>
    </row>
    <row r="388" spans="27:155">
      <c r="AA388" s="29" t="s">
        <v>197</v>
      </c>
      <c r="AB388" s="29" t="s">
        <v>332</v>
      </c>
      <c r="AC388" s="29" t="s">
        <v>320</v>
      </c>
      <c r="AD388" s="30">
        <v>0</v>
      </c>
      <c r="AE388" s="24">
        <v>682</v>
      </c>
      <c r="AF388" s="24">
        <v>350</v>
      </c>
      <c r="AG388" s="24">
        <v>12</v>
      </c>
      <c r="AH388" s="24">
        <v>16</v>
      </c>
      <c r="AI388" s="24">
        <v>650</v>
      </c>
      <c r="AJ388" s="7">
        <f t="shared" si="155"/>
        <v>712</v>
      </c>
      <c r="AK388" s="7">
        <f t="shared" si="156"/>
        <v>350</v>
      </c>
      <c r="AL388" s="7">
        <f t="shared" si="157"/>
        <v>22</v>
      </c>
      <c r="AM388" s="7">
        <f t="shared" si="158"/>
        <v>6</v>
      </c>
      <c r="AN388" s="7">
        <f t="shared" si="159"/>
        <v>24</v>
      </c>
      <c r="AO388" s="83" t="str" cm="1">
        <f t="array" ref="AO388">_xll.Dce_Name_SectI(AE388,AE388,AF388,AG388,AH388,"x","-",$V$14)</f>
        <v>682x350x12x16</v>
      </c>
      <c r="AP388" s="7" t="str">
        <f t="shared" si="160"/>
        <v>712x350x22-6M24</v>
      </c>
      <c r="AQ388" s="7"/>
      <c r="AR388" s="7"/>
      <c r="AS388" s="7"/>
      <c r="AT388" s="29" t="s">
        <v>291</v>
      </c>
      <c r="AU388" s="60">
        <v>-214.70222083773103</v>
      </c>
      <c r="AV388" s="60">
        <v>62.956376097748304</v>
      </c>
      <c r="AW388" s="25">
        <v>4.2748630002881066E-3</v>
      </c>
      <c r="AX388" s="25">
        <v>0</v>
      </c>
      <c r="AY388" s="25">
        <v>0</v>
      </c>
      <c r="AZ388" s="25">
        <v>0</v>
      </c>
      <c r="BA388" s="56">
        <f t="shared" si="161"/>
        <v>0</v>
      </c>
      <c r="BB388" s="56">
        <f t="shared" si="162"/>
        <v>0</v>
      </c>
      <c r="BC388" s="4">
        <f>HLOOKUP(AN388,Data!$BW$28:$CF$31,4,FALSE)</f>
        <v>353</v>
      </c>
      <c r="BD388" s="44">
        <f t="shared" si="163"/>
        <v>0</v>
      </c>
      <c r="BE388" s="4" t="str">
        <f t="shared" si="164"/>
        <v>OK</v>
      </c>
      <c r="BF388" s="5">
        <f t="shared" si="165"/>
        <v>3613.4</v>
      </c>
      <c r="BG388" s="44">
        <f t="shared" si="166"/>
        <v>5.9418337531889916E-2</v>
      </c>
      <c r="BH388" s="4" t="str">
        <f t="shared" si="167"/>
        <v>OK</v>
      </c>
      <c r="BI388" s="53" t="str">
        <f t="shared" si="168"/>
        <v>Y</v>
      </c>
      <c r="BJ388" s="53">
        <f t="shared" si="169"/>
        <v>215</v>
      </c>
      <c r="BK388" s="38">
        <f t="shared" si="170"/>
        <v>169</v>
      </c>
      <c r="BL388" s="54">
        <f>noisuy1chieu(BK388/BJ388,Data!$BW$39:$CG$39,Data!$BW$40:$CG$40)</f>
        <v>9.5744185149669647E-2</v>
      </c>
      <c r="BM388" s="55">
        <f t="shared" si="171"/>
        <v>3.8130967597403776E-3</v>
      </c>
      <c r="BN388" s="56">
        <f t="shared" si="172"/>
        <v>7.7966979592853836</v>
      </c>
      <c r="BO388" s="44">
        <f t="shared" si="173"/>
        <v>0.35439536178569925</v>
      </c>
      <c r="BP388" s="4" t="str">
        <f t="shared" si="174"/>
        <v>OK</v>
      </c>
      <c r="BQ388" s="56">
        <f t="shared" si="175"/>
        <v>304.99199999999996</v>
      </c>
      <c r="BR388" s="56">
        <f t="shared" si="176"/>
        <v>62.956376242884147</v>
      </c>
      <c r="BS388" s="23">
        <f t="shared" si="177"/>
        <v>0.20641976262618086</v>
      </c>
      <c r="BT388" s="4" t="str">
        <f t="shared" si="178"/>
        <v>OK</v>
      </c>
      <c r="BU388" s="56">
        <f t="shared" si="179"/>
        <v>107.35111041886552</v>
      </c>
      <c r="BV388" s="54">
        <f t="shared" si="180"/>
        <v>0.21580368283492049</v>
      </c>
      <c r="BW388" s="4" t="str">
        <f t="shared" si="181"/>
        <v>OK</v>
      </c>
      <c r="BX388" s="54">
        <f t="shared" si="182"/>
        <v>6.5059085899144498E-2</v>
      </c>
      <c r="BY388" s="4" t="str">
        <f t="shared" si="183"/>
        <v>OK</v>
      </c>
      <c r="DJ388" s="7"/>
      <c r="DK388" s="7"/>
      <c r="DL388" s="7"/>
      <c r="DM388" s="7"/>
      <c r="DN388" s="7"/>
      <c r="DO388" s="83"/>
      <c r="DP388" s="7"/>
      <c r="DQ388" s="7"/>
      <c r="DR388" s="7"/>
      <c r="DS388" s="7"/>
      <c r="EA388" s="56"/>
      <c r="EB388" s="56"/>
      <c r="EC388" s="4"/>
      <c r="ED388" s="44"/>
      <c r="EE388" s="4"/>
      <c r="EF388" s="5"/>
      <c r="EG388" s="44"/>
      <c r="EH388" s="4"/>
      <c r="EI388" s="53"/>
      <c r="EJ388" s="53"/>
      <c r="EL388" s="54"/>
      <c r="EM388" s="55"/>
      <c r="EN388" s="56"/>
      <c r="EO388" s="44"/>
      <c r="EP388" s="4"/>
      <c r="EQ388" s="56"/>
      <c r="ER388" s="56"/>
      <c r="ET388" s="4"/>
      <c r="EU388" s="56"/>
      <c r="EW388" s="4"/>
      <c r="EY388" s="4"/>
    </row>
    <row r="389" spans="27:155">
      <c r="AA389" s="29" t="s">
        <v>197</v>
      </c>
      <c r="AB389" s="29" t="s">
        <v>332</v>
      </c>
      <c r="AC389" s="29" t="s">
        <v>320</v>
      </c>
      <c r="AD389" s="30">
        <v>0</v>
      </c>
      <c r="AE389" s="24">
        <v>682</v>
      </c>
      <c r="AF389" s="24">
        <v>350</v>
      </c>
      <c r="AG389" s="24">
        <v>12</v>
      </c>
      <c r="AH389" s="24">
        <v>16</v>
      </c>
      <c r="AI389" s="24">
        <v>650</v>
      </c>
      <c r="AJ389" s="7">
        <f t="shared" si="155"/>
        <v>712</v>
      </c>
      <c r="AK389" s="7">
        <f t="shared" si="156"/>
        <v>350</v>
      </c>
      <c r="AL389" s="7">
        <f t="shared" si="157"/>
        <v>22</v>
      </c>
      <c r="AM389" s="7">
        <f t="shared" si="158"/>
        <v>6</v>
      </c>
      <c r="AN389" s="7">
        <f t="shared" si="159"/>
        <v>24</v>
      </c>
      <c r="AO389" s="83" t="str" cm="1">
        <f t="array" ref="AO389">_xll.Dce_Name_SectI(AE389,AE389,AF389,AG389,AH389,"x","-",$V$14)</f>
        <v>682x350x12x16</v>
      </c>
      <c r="AP389" s="7" t="str">
        <f t="shared" si="160"/>
        <v>712x350x22-6M24</v>
      </c>
      <c r="AQ389" s="7"/>
      <c r="AR389" s="7"/>
      <c r="AS389" s="7"/>
      <c r="AT389" s="29" t="s">
        <v>292</v>
      </c>
      <c r="AU389" s="60">
        <v>-126.70029828744498</v>
      </c>
      <c r="AV389" s="60">
        <v>64.684353141811627</v>
      </c>
      <c r="AW389" s="25">
        <v>2.8736668191497033E-2</v>
      </c>
      <c r="AX389" s="25">
        <v>0</v>
      </c>
      <c r="AY389" s="25">
        <v>0</v>
      </c>
      <c r="AZ389" s="25">
        <v>0</v>
      </c>
      <c r="BA389" s="56">
        <f t="shared" si="161"/>
        <v>0</v>
      </c>
      <c r="BB389" s="56">
        <f t="shared" si="162"/>
        <v>0</v>
      </c>
      <c r="BC389" s="4">
        <f>HLOOKUP(AN389,Data!$BW$28:$CF$31,4,FALSE)</f>
        <v>353</v>
      </c>
      <c r="BD389" s="44">
        <f t="shared" si="163"/>
        <v>0</v>
      </c>
      <c r="BE389" s="4" t="str">
        <f t="shared" si="164"/>
        <v>OK</v>
      </c>
      <c r="BF389" s="5">
        <f t="shared" si="165"/>
        <v>3613.4</v>
      </c>
      <c r="BG389" s="44">
        <f t="shared" si="166"/>
        <v>3.5064011260155251E-2</v>
      </c>
      <c r="BH389" s="4" t="str">
        <f t="shared" si="167"/>
        <v>OK</v>
      </c>
      <c r="BI389" s="53" t="str">
        <f t="shared" si="168"/>
        <v>Y</v>
      </c>
      <c r="BJ389" s="53">
        <f t="shared" si="169"/>
        <v>215</v>
      </c>
      <c r="BK389" s="38">
        <f t="shared" si="170"/>
        <v>169</v>
      </c>
      <c r="BL389" s="54">
        <f>noisuy1chieu(BK389/BJ389,Data!$BW$39:$CG$39,Data!$BW$40:$CG$40)</f>
        <v>9.5744185149669647E-2</v>
      </c>
      <c r="BM389" s="55">
        <f t="shared" si="171"/>
        <v>2.2501886332285839E-3</v>
      </c>
      <c r="BN389" s="56">
        <f t="shared" si="172"/>
        <v>5.9893716209456418</v>
      </c>
      <c r="BO389" s="44">
        <f t="shared" si="173"/>
        <v>0.27224416458843825</v>
      </c>
      <c r="BP389" s="4" t="str">
        <f t="shared" si="174"/>
        <v>OK</v>
      </c>
      <c r="BQ389" s="56">
        <f t="shared" si="175"/>
        <v>304.99199999999996</v>
      </c>
      <c r="BR389" s="56">
        <f t="shared" si="176"/>
        <v>64.684359525086847</v>
      </c>
      <c r="BS389" s="23">
        <f t="shared" si="177"/>
        <v>0.21208543019189635</v>
      </c>
      <c r="BT389" s="4" t="str">
        <f t="shared" si="178"/>
        <v>OK</v>
      </c>
      <c r="BU389" s="56">
        <f t="shared" si="179"/>
        <v>63.35014914372249</v>
      </c>
      <c r="BV389" s="54">
        <f t="shared" si="180"/>
        <v>0.12735029418898558</v>
      </c>
      <c r="BW389" s="4" t="str">
        <f t="shared" si="181"/>
        <v>OK</v>
      </c>
      <c r="BX389" s="54">
        <f t="shared" si="182"/>
        <v>6.6844782908695902E-2</v>
      </c>
      <c r="BY389" s="4" t="str">
        <f t="shared" si="183"/>
        <v>OK</v>
      </c>
      <c r="DJ389" s="7"/>
      <c r="DK389" s="7"/>
      <c r="DL389" s="7"/>
      <c r="DM389" s="7"/>
      <c r="DN389" s="7"/>
      <c r="DO389" s="83"/>
      <c r="DP389" s="7"/>
      <c r="DQ389" s="7"/>
      <c r="DR389" s="7"/>
      <c r="DS389" s="7"/>
      <c r="EA389" s="56"/>
      <c r="EB389" s="56"/>
      <c r="EC389" s="4"/>
      <c r="ED389" s="44"/>
      <c r="EE389" s="4"/>
      <c r="EF389" s="5"/>
      <c r="EG389" s="44"/>
      <c r="EH389" s="4"/>
      <c r="EI389" s="53"/>
      <c r="EJ389" s="53"/>
      <c r="EL389" s="54"/>
      <c r="EM389" s="55"/>
      <c r="EN389" s="56"/>
      <c r="EO389" s="44"/>
      <c r="EP389" s="4"/>
      <c r="EQ389" s="56"/>
      <c r="ER389" s="56"/>
      <c r="ET389" s="4"/>
      <c r="EU389" s="56"/>
      <c r="EW389" s="4"/>
      <c r="EY389" s="4"/>
    </row>
    <row r="390" spans="27:155">
      <c r="AA390" s="29" t="s">
        <v>197</v>
      </c>
      <c r="AB390" s="29" t="s">
        <v>332</v>
      </c>
      <c r="AC390" s="29" t="s">
        <v>320</v>
      </c>
      <c r="AD390" s="30">
        <v>0</v>
      </c>
      <c r="AE390" s="24">
        <v>682</v>
      </c>
      <c r="AF390" s="24">
        <v>350</v>
      </c>
      <c r="AG390" s="24">
        <v>12</v>
      </c>
      <c r="AH390" s="24">
        <v>16</v>
      </c>
      <c r="AI390" s="24">
        <v>650</v>
      </c>
      <c r="AJ390" s="7">
        <f t="shared" si="155"/>
        <v>712</v>
      </c>
      <c r="AK390" s="7">
        <f t="shared" si="156"/>
        <v>350</v>
      </c>
      <c r="AL390" s="7">
        <f t="shared" si="157"/>
        <v>22</v>
      </c>
      <c r="AM390" s="7">
        <f t="shared" si="158"/>
        <v>6</v>
      </c>
      <c r="AN390" s="7">
        <f t="shared" si="159"/>
        <v>24</v>
      </c>
      <c r="AO390" s="83" t="str" cm="1">
        <f t="array" ref="AO390">_xll.Dce_Name_SectI(AE390,AE390,AF390,AG390,AH390,"x","-",$V$14)</f>
        <v>682x350x12x16</v>
      </c>
      <c r="AP390" s="7" t="str">
        <f t="shared" si="160"/>
        <v>712x350x22-6M24</v>
      </c>
      <c r="AQ390" s="7"/>
      <c r="AR390" s="7"/>
      <c r="AS390" s="7"/>
      <c r="AT390" s="29" t="s">
        <v>293</v>
      </c>
      <c r="AU390" s="60">
        <v>-168.28249068024624</v>
      </c>
      <c r="AV390" s="60">
        <v>63.044699984091444</v>
      </c>
      <c r="AW390" s="25">
        <v>4.6661291227000412E-2</v>
      </c>
      <c r="AX390" s="25">
        <v>0</v>
      </c>
      <c r="AY390" s="25">
        <v>0</v>
      </c>
      <c r="AZ390" s="25">
        <v>0</v>
      </c>
      <c r="BA390" s="56">
        <f t="shared" si="161"/>
        <v>0</v>
      </c>
      <c r="BB390" s="56">
        <f t="shared" si="162"/>
        <v>0</v>
      </c>
      <c r="BC390" s="4">
        <f>HLOOKUP(AN390,Data!$BW$28:$CF$31,4,FALSE)</f>
        <v>353</v>
      </c>
      <c r="BD390" s="44">
        <f t="shared" si="163"/>
        <v>0</v>
      </c>
      <c r="BE390" s="4" t="str">
        <f t="shared" si="164"/>
        <v>OK</v>
      </c>
      <c r="BF390" s="5">
        <f t="shared" si="165"/>
        <v>3613.4</v>
      </c>
      <c r="BG390" s="44">
        <f t="shared" si="166"/>
        <v>4.6571785764168441E-2</v>
      </c>
      <c r="BH390" s="4" t="str">
        <f t="shared" si="167"/>
        <v>OK</v>
      </c>
      <c r="BI390" s="53" t="str">
        <f t="shared" si="168"/>
        <v>Y</v>
      </c>
      <c r="BJ390" s="53">
        <f t="shared" si="169"/>
        <v>215</v>
      </c>
      <c r="BK390" s="38">
        <f t="shared" si="170"/>
        <v>169</v>
      </c>
      <c r="BL390" s="54">
        <f>noisuy1chieu(BK390/BJ390,Data!$BW$39:$CG$39,Data!$BW$40:$CG$40)</f>
        <v>9.5744185149669647E-2</v>
      </c>
      <c r="BM390" s="55">
        <f t="shared" si="171"/>
        <v>2.9886855265407715E-3</v>
      </c>
      <c r="BN390" s="56">
        <f t="shared" si="172"/>
        <v>6.9025872897543987</v>
      </c>
      <c r="BO390" s="44">
        <f t="shared" si="173"/>
        <v>0.31375396771610903</v>
      </c>
      <c r="BP390" s="4" t="str">
        <f t="shared" si="174"/>
        <v>OK</v>
      </c>
      <c r="BQ390" s="56">
        <f t="shared" si="175"/>
        <v>304.99199999999996</v>
      </c>
      <c r="BR390" s="56">
        <f t="shared" si="176"/>
        <v>63.044717251806262</v>
      </c>
      <c r="BS390" s="23">
        <f t="shared" si="177"/>
        <v>0.20670941287576811</v>
      </c>
      <c r="BT390" s="4" t="str">
        <f t="shared" si="178"/>
        <v>OK</v>
      </c>
      <c r="BU390" s="56">
        <f t="shared" si="179"/>
        <v>84.14124534012312</v>
      </c>
      <c r="BV390" s="54">
        <f t="shared" si="180"/>
        <v>0.16914581089907513</v>
      </c>
      <c r="BW390" s="4" t="str">
        <f t="shared" si="181"/>
        <v>OK</v>
      </c>
      <c r="BX390" s="54">
        <f t="shared" si="182"/>
        <v>6.5150377451023339E-2</v>
      </c>
      <c r="BY390" s="4" t="str">
        <f t="shared" si="183"/>
        <v>OK</v>
      </c>
      <c r="DJ390" s="7"/>
      <c r="DK390" s="7"/>
      <c r="DL390" s="7"/>
      <c r="DM390" s="7"/>
      <c r="DN390" s="7"/>
      <c r="DO390" s="83"/>
      <c r="DP390" s="7"/>
      <c r="DQ390" s="7"/>
      <c r="DR390" s="7"/>
      <c r="DS390" s="7"/>
      <c r="EA390" s="56"/>
      <c r="EB390" s="56"/>
      <c r="EC390" s="4"/>
      <c r="ED390" s="44"/>
      <c r="EE390" s="4"/>
      <c r="EF390" s="5"/>
      <c r="EG390" s="44"/>
      <c r="EH390" s="4"/>
      <c r="EI390" s="53"/>
      <c r="EJ390" s="53"/>
      <c r="EL390" s="54"/>
      <c r="EM390" s="55"/>
      <c r="EN390" s="56"/>
      <c r="EO390" s="44"/>
      <c r="EP390" s="4"/>
      <c r="EQ390" s="56"/>
      <c r="ER390" s="56"/>
      <c r="ET390" s="4"/>
      <c r="EU390" s="56"/>
      <c r="EW390" s="4"/>
      <c r="EY390" s="4"/>
    </row>
    <row r="391" spans="27:155">
      <c r="AA391" s="29" t="s">
        <v>197</v>
      </c>
      <c r="AB391" s="29" t="s">
        <v>332</v>
      </c>
      <c r="AC391" s="29" t="s">
        <v>320</v>
      </c>
      <c r="AD391" s="30">
        <v>0</v>
      </c>
      <c r="AE391" s="24">
        <v>682</v>
      </c>
      <c r="AF391" s="24">
        <v>350</v>
      </c>
      <c r="AG391" s="24">
        <v>12</v>
      </c>
      <c r="AH391" s="24">
        <v>16</v>
      </c>
      <c r="AI391" s="24">
        <v>650</v>
      </c>
      <c r="AJ391" s="7">
        <f t="shared" si="155"/>
        <v>712</v>
      </c>
      <c r="AK391" s="7">
        <f t="shared" si="156"/>
        <v>350</v>
      </c>
      <c r="AL391" s="7">
        <f t="shared" si="157"/>
        <v>22</v>
      </c>
      <c r="AM391" s="7">
        <f t="shared" si="158"/>
        <v>6</v>
      </c>
      <c r="AN391" s="7">
        <f t="shared" si="159"/>
        <v>24</v>
      </c>
      <c r="AO391" s="83" t="str" cm="1">
        <f t="array" ref="AO391">_xll.Dce_Name_SectI(AE391,AE391,AF391,AG391,AH391,"x","-",$V$14)</f>
        <v>682x350x12x16</v>
      </c>
      <c r="AP391" s="7" t="str">
        <f t="shared" si="160"/>
        <v>712x350x22-6M24</v>
      </c>
      <c r="AQ391" s="7"/>
      <c r="AR391" s="7"/>
      <c r="AS391" s="7"/>
      <c r="AT391" s="29" t="s">
        <v>294</v>
      </c>
      <c r="AU391" s="60">
        <v>-139.28365743578632</v>
      </c>
      <c r="AV391" s="60">
        <v>60.318505793375962</v>
      </c>
      <c r="AW391" s="25">
        <v>7.3522177454135584E-4</v>
      </c>
      <c r="AX391" s="25">
        <v>0</v>
      </c>
      <c r="AY391" s="25">
        <v>0</v>
      </c>
      <c r="AZ391" s="25">
        <v>0</v>
      </c>
      <c r="BA391" s="56">
        <f t="shared" si="161"/>
        <v>0</v>
      </c>
      <c r="BB391" s="56">
        <f t="shared" si="162"/>
        <v>0</v>
      </c>
      <c r="BC391" s="4">
        <f>HLOOKUP(AN391,Data!$BW$28:$CF$31,4,FALSE)</f>
        <v>353</v>
      </c>
      <c r="BD391" s="44">
        <f t="shared" si="163"/>
        <v>0</v>
      </c>
      <c r="BE391" s="4" t="str">
        <f t="shared" si="164"/>
        <v>OK</v>
      </c>
      <c r="BF391" s="5">
        <f t="shared" si="165"/>
        <v>3613.4</v>
      </c>
      <c r="BG391" s="44">
        <f t="shared" si="166"/>
        <v>3.8546426478050122E-2</v>
      </c>
      <c r="BH391" s="4" t="str">
        <f t="shared" si="167"/>
        <v>OK</v>
      </c>
      <c r="BI391" s="53" t="str">
        <f t="shared" si="168"/>
        <v>Y</v>
      </c>
      <c r="BJ391" s="53">
        <f t="shared" si="169"/>
        <v>215</v>
      </c>
      <c r="BK391" s="38">
        <f t="shared" si="170"/>
        <v>169</v>
      </c>
      <c r="BL391" s="54">
        <f>noisuy1chieu(BK391/BJ391,Data!$BW$39:$CG$39,Data!$BW$40:$CG$40)</f>
        <v>9.5744185149669647E-2</v>
      </c>
      <c r="BM391" s="55">
        <f t="shared" si="171"/>
        <v>2.4736682311944274E-3</v>
      </c>
      <c r="BN391" s="56">
        <f t="shared" si="172"/>
        <v>6.2797524347883344</v>
      </c>
      <c r="BO391" s="44">
        <f t="shared" si="173"/>
        <v>0.28544329249037886</v>
      </c>
      <c r="BP391" s="4" t="str">
        <f t="shared" si="174"/>
        <v>OK</v>
      </c>
      <c r="BQ391" s="56">
        <f t="shared" si="175"/>
        <v>304.99199999999996</v>
      </c>
      <c r="BR391" s="56">
        <f t="shared" si="176"/>
        <v>60.318505797856766</v>
      </c>
      <c r="BS391" s="23">
        <f t="shared" si="177"/>
        <v>0.19777078021015887</v>
      </c>
      <c r="BT391" s="4" t="str">
        <f t="shared" si="178"/>
        <v>OK</v>
      </c>
      <c r="BU391" s="56">
        <f t="shared" si="179"/>
        <v>69.641828717893162</v>
      </c>
      <c r="BV391" s="54">
        <f t="shared" si="180"/>
        <v>0.13999820829090312</v>
      </c>
      <c r="BW391" s="4" t="str">
        <f t="shared" si="181"/>
        <v>OK</v>
      </c>
      <c r="BX391" s="54">
        <f t="shared" si="182"/>
        <v>6.2333111976951856E-2</v>
      </c>
      <c r="BY391" s="4" t="str">
        <f t="shared" si="183"/>
        <v>OK</v>
      </c>
      <c r="DJ391" s="7"/>
      <c r="DK391" s="7"/>
      <c r="DL391" s="7"/>
      <c r="DM391" s="7"/>
      <c r="DN391" s="7"/>
      <c r="DO391" s="83"/>
      <c r="DP391" s="7"/>
      <c r="DQ391" s="7"/>
      <c r="DR391" s="7"/>
      <c r="DS391" s="7"/>
      <c r="EA391" s="56"/>
      <c r="EB391" s="56"/>
      <c r="EC391" s="4"/>
      <c r="ED391" s="44"/>
      <c r="EE391" s="4"/>
      <c r="EF391" s="5"/>
      <c r="EG391" s="44"/>
      <c r="EH391" s="4"/>
      <c r="EI391" s="53"/>
      <c r="EJ391" s="53"/>
      <c r="EL391" s="54"/>
      <c r="EM391" s="55"/>
      <c r="EN391" s="56"/>
      <c r="EO391" s="44"/>
      <c r="EP391" s="4"/>
      <c r="EQ391" s="56"/>
      <c r="ER391" s="56"/>
      <c r="ET391" s="4"/>
      <c r="EU391" s="56"/>
      <c r="EW391" s="4"/>
      <c r="EY391" s="4"/>
    </row>
    <row r="392" spans="27:155">
      <c r="AA392" s="29" t="s">
        <v>197</v>
      </c>
      <c r="AB392" s="29" t="s">
        <v>332</v>
      </c>
      <c r="AC392" s="29" t="s">
        <v>320</v>
      </c>
      <c r="AD392" s="30">
        <v>0</v>
      </c>
      <c r="AE392" s="24">
        <v>682</v>
      </c>
      <c r="AF392" s="24">
        <v>350</v>
      </c>
      <c r="AG392" s="24">
        <v>12</v>
      </c>
      <c r="AH392" s="24">
        <v>16</v>
      </c>
      <c r="AI392" s="24">
        <v>650</v>
      </c>
      <c r="AJ392" s="7">
        <f t="shared" si="155"/>
        <v>712</v>
      </c>
      <c r="AK392" s="7">
        <f t="shared" si="156"/>
        <v>350</v>
      </c>
      <c r="AL392" s="7">
        <f t="shared" si="157"/>
        <v>22</v>
      </c>
      <c r="AM392" s="7">
        <f t="shared" si="158"/>
        <v>6</v>
      </c>
      <c r="AN392" s="7">
        <f t="shared" si="159"/>
        <v>24</v>
      </c>
      <c r="AO392" s="83" t="str" cm="1">
        <f t="array" ref="AO392">_xll.Dce_Name_SectI(AE392,AE392,AF392,AG392,AH392,"x","-",$V$14)</f>
        <v>682x350x12x16</v>
      </c>
      <c r="AP392" s="7" t="str">
        <f t="shared" si="160"/>
        <v>712x350x22-6M24</v>
      </c>
      <c r="AQ392" s="7"/>
      <c r="AR392" s="7"/>
      <c r="AS392" s="7"/>
      <c r="AT392" s="29" t="s">
        <v>295</v>
      </c>
      <c r="AU392" s="60">
        <v>-180.86340294369523</v>
      </c>
      <c r="AV392" s="60">
        <v>58.676137667007033</v>
      </c>
      <c r="AW392" s="25">
        <v>6.6978236847978212E-4</v>
      </c>
      <c r="AX392" s="25">
        <v>0</v>
      </c>
      <c r="AY392" s="25">
        <v>0</v>
      </c>
      <c r="AZ392" s="25">
        <v>0</v>
      </c>
      <c r="BA392" s="56">
        <f t="shared" si="161"/>
        <v>0</v>
      </c>
      <c r="BB392" s="56">
        <f t="shared" si="162"/>
        <v>0</v>
      </c>
      <c r="BC392" s="4">
        <f>HLOOKUP(AN392,Data!$BW$28:$CF$31,4,FALSE)</f>
        <v>353</v>
      </c>
      <c r="BD392" s="44">
        <f t="shared" si="163"/>
        <v>0</v>
      </c>
      <c r="BE392" s="4" t="str">
        <f t="shared" si="164"/>
        <v>OK</v>
      </c>
      <c r="BF392" s="5">
        <f t="shared" si="165"/>
        <v>3613.4</v>
      </c>
      <c r="BG392" s="44">
        <f t="shared" si="166"/>
        <v>5.0053523812391441E-2</v>
      </c>
      <c r="BH392" s="4" t="str">
        <f t="shared" si="167"/>
        <v>OK</v>
      </c>
      <c r="BI392" s="53" t="str">
        <f t="shared" si="168"/>
        <v>Y</v>
      </c>
      <c r="BJ392" s="53">
        <f t="shared" si="169"/>
        <v>215</v>
      </c>
      <c r="BK392" s="38">
        <f t="shared" si="170"/>
        <v>169</v>
      </c>
      <c r="BL392" s="54">
        <f>noisuy1chieu(BK392/BJ392,Data!$BW$39:$CG$39,Data!$BW$40:$CG$40)</f>
        <v>9.5744185149669647E-2</v>
      </c>
      <c r="BM392" s="55">
        <f t="shared" si="171"/>
        <v>3.2121216679982557E-3</v>
      </c>
      <c r="BN392" s="56">
        <f t="shared" si="172"/>
        <v>7.155958128455203</v>
      </c>
      <c r="BO392" s="44">
        <f t="shared" si="173"/>
        <v>0.32527082402069102</v>
      </c>
      <c r="BP392" s="4" t="str">
        <f t="shared" si="174"/>
        <v>OK</v>
      </c>
      <c r="BQ392" s="56">
        <f t="shared" si="175"/>
        <v>304.99199999999996</v>
      </c>
      <c r="BR392" s="56">
        <f t="shared" si="176"/>
        <v>58.676137670829782</v>
      </c>
      <c r="BS392" s="23">
        <f t="shared" si="177"/>
        <v>0.19238582543420743</v>
      </c>
      <c r="BT392" s="4" t="str">
        <f t="shared" si="178"/>
        <v>OK</v>
      </c>
      <c r="BU392" s="56">
        <f t="shared" si="179"/>
        <v>90.431701471847617</v>
      </c>
      <c r="BV392" s="54">
        <f t="shared" si="180"/>
        <v>0.18179126556312947</v>
      </c>
      <c r="BW392" s="4" t="str">
        <f t="shared" si="181"/>
        <v>OK</v>
      </c>
      <c r="BX392" s="54">
        <f t="shared" si="182"/>
        <v>6.0635889623460018E-2</v>
      </c>
      <c r="BY392" s="4" t="str">
        <f t="shared" si="183"/>
        <v>OK</v>
      </c>
      <c r="DJ392" s="7"/>
      <c r="DK392" s="7"/>
      <c r="DL392" s="7"/>
      <c r="DM392" s="7"/>
      <c r="DN392" s="7"/>
      <c r="DO392" s="83"/>
      <c r="DP392" s="7"/>
      <c r="DQ392" s="7"/>
      <c r="DR392" s="7"/>
      <c r="DS392" s="7"/>
      <c r="EA392" s="56"/>
      <c r="EB392" s="56"/>
      <c r="EC392" s="4"/>
      <c r="ED392" s="44"/>
      <c r="EE392" s="4"/>
      <c r="EF392" s="5"/>
      <c r="EG392" s="44"/>
      <c r="EH392" s="4"/>
      <c r="EI392" s="53"/>
      <c r="EJ392" s="53"/>
      <c r="EL392" s="54"/>
      <c r="EM392" s="55"/>
      <c r="EN392" s="56"/>
      <c r="EO392" s="44"/>
      <c r="EP392" s="4"/>
      <c r="EQ392" s="56"/>
      <c r="ER392" s="56"/>
      <c r="ET392" s="4"/>
      <c r="EU392" s="56"/>
      <c r="EW392" s="4"/>
      <c r="EY392" s="4"/>
    </row>
    <row r="393" spans="27:155">
      <c r="AA393" s="29" t="s">
        <v>197</v>
      </c>
      <c r="AB393" s="29" t="s">
        <v>332</v>
      </c>
      <c r="AC393" s="29" t="s">
        <v>320</v>
      </c>
      <c r="AD393" s="30">
        <v>0</v>
      </c>
      <c r="AE393" s="24">
        <v>682</v>
      </c>
      <c r="AF393" s="24">
        <v>350</v>
      </c>
      <c r="AG393" s="24">
        <v>12</v>
      </c>
      <c r="AH393" s="24">
        <v>16</v>
      </c>
      <c r="AI393" s="24">
        <v>650</v>
      </c>
      <c r="AJ393" s="7">
        <f t="shared" si="155"/>
        <v>712</v>
      </c>
      <c r="AK393" s="7">
        <f t="shared" si="156"/>
        <v>350</v>
      </c>
      <c r="AL393" s="7">
        <f t="shared" si="157"/>
        <v>22</v>
      </c>
      <c r="AM393" s="7">
        <f t="shared" si="158"/>
        <v>6</v>
      </c>
      <c r="AN393" s="7">
        <f t="shared" si="159"/>
        <v>24</v>
      </c>
      <c r="AO393" s="83" t="str" cm="1">
        <f t="array" ref="AO393">_xll.Dce_Name_SectI(AE393,AE393,AF393,AG393,AH393,"x","-",$V$14)</f>
        <v>682x350x12x16</v>
      </c>
      <c r="AP393" s="7" t="str">
        <f t="shared" si="160"/>
        <v>712x350x22-6M24</v>
      </c>
      <c r="AQ393" s="7"/>
      <c r="AR393" s="7"/>
      <c r="AS393" s="7"/>
      <c r="AT393" s="29" t="s">
        <v>296</v>
      </c>
      <c r="AU393" s="60">
        <v>-109.40093001949488</v>
      </c>
      <c r="AV393" s="60">
        <v>4.8477206605373375</v>
      </c>
      <c r="AW393" s="25">
        <v>7.1300235004930325E-4</v>
      </c>
      <c r="AX393" s="25">
        <v>0</v>
      </c>
      <c r="AY393" s="25">
        <v>0</v>
      </c>
      <c r="AZ393" s="25">
        <v>0</v>
      </c>
      <c r="BA393" s="56">
        <f t="shared" si="161"/>
        <v>0</v>
      </c>
      <c r="BB393" s="56">
        <f t="shared" si="162"/>
        <v>0</v>
      </c>
      <c r="BC393" s="4">
        <f>HLOOKUP(AN393,Data!$BW$28:$CF$31,4,FALSE)</f>
        <v>353</v>
      </c>
      <c r="BD393" s="44">
        <f t="shared" si="163"/>
        <v>0</v>
      </c>
      <c r="BE393" s="4" t="str">
        <f t="shared" si="164"/>
        <v>OK</v>
      </c>
      <c r="BF393" s="5">
        <f t="shared" si="165"/>
        <v>3613.4</v>
      </c>
      <c r="BG393" s="44">
        <f t="shared" si="166"/>
        <v>3.0276451546879635E-2</v>
      </c>
      <c r="BH393" s="4" t="str">
        <f t="shared" si="167"/>
        <v>OK</v>
      </c>
      <c r="BI393" s="53" t="str">
        <f t="shared" si="168"/>
        <v>Y</v>
      </c>
      <c r="BJ393" s="53">
        <f t="shared" si="169"/>
        <v>215</v>
      </c>
      <c r="BK393" s="38">
        <f t="shared" si="170"/>
        <v>169</v>
      </c>
      <c r="BL393" s="54">
        <f>noisuy1chieu(BK393/BJ393,Data!$BW$39:$CG$39,Data!$BW$40:$CG$40)</f>
        <v>9.5744185149669647E-2</v>
      </c>
      <c r="BM393" s="55">
        <f t="shared" si="171"/>
        <v>1.9429530358011562E-3</v>
      </c>
      <c r="BN393" s="56">
        <f t="shared" si="172"/>
        <v>5.5654841311624761</v>
      </c>
      <c r="BO393" s="44">
        <f t="shared" si="173"/>
        <v>0.25297655141647618</v>
      </c>
      <c r="BP393" s="4" t="str">
        <f t="shared" si="174"/>
        <v>OK</v>
      </c>
      <c r="BQ393" s="56">
        <f t="shared" si="175"/>
        <v>304.99199999999996</v>
      </c>
      <c r="BR393" s="56">
        <f t="shared" si="176"/>
        <v>4.8477207129715003</v>
      </c>
      <c r="BS393" s="23">
        <f t="shared" si="177"/>
        <v>1.589458317913749E-2</v>
      </c>
      <c r="BT393" s="4" t="str">
        <f t="shared" si="178"/>
        <v>OK</v>
      </c>
      <c r="BU393" s="56">
        <f t="shared" si="179"/>
        <v>54.70046500974744</v>
      </c>
      <c r="BV393" s="54">
        <f t="shared" si="180"/>
        <v>0.10996217697075361</v>
      </c>
      <c r="BW393" s="4" t="str">
        <f t="shared" si="181"/>
        <v>OK</v>
      </c>
      <c r="BX393" s="54">
        <f t="shared" si="182"/>
        <v>5.0096320198531556E-3</v>
      </c>
      <c r="BY393" s="4" t="str">
        <f t="shared" si="183"/>
        <v>OK</v>
      </c>
      <c r="DJ393" s="7"/>
      <c r="DK393" s="7"/>
      <c r="DL393" s="7"/>
      <c r="DM393" s="7"/>
      <c r="DN393" s="7"/>
      <c r="DO393" s="83"/>
      <c r="DP393" s="7"/>
      <c r="DQ393" s="7"/>
      <c r="DR393" s="7"/>
      <c r="DS393" s="7"/>
      <c r="EA393" s="56"/>
      <c r="EB393" s="56"/>
      <c r="EC393" s="4"/>
      <c r="ED393" s="44"/>
      <c r="EE393" s="4"/>
      <c r="EF393" s="5"/>
      <c r="EG393" s="44"/>
      <c r="EH393" s="4"/>
      <c r="EI393" s="53"/>
      <c r="EJ393" s="53"/>
      <c r="EL393" s="54"/>
      <c r="EM393" s="55"/>
      <c r="EN393" s="56"/>
      <c r="EO393" s="44"/>
      <c r="EP393" s="4"/>
      <c r="EQ393" s="56"/>
      <c r="ER393" s="56"/>
      <c r="ET393" s="4"/>
      <c r="EU393" s="56"/>
      <c r="EW393" s="4"/>
      <c r="EY393" s="4"/>
    </row>
    <row r="394" spans="27:155">
      <c r="AA394" s="29" t="s">
        <v>197</v>
      </c>
      <c r="AB394" s="29" t="s">
        <v>332</v>
      </c>
      <c r="AC394" s="29" t="s">
        <v>320</v>
      </c>
      <c r="AD394" s="30">
        <v>0</v>
      </c>
      <c r="AE394" s="24">
        <v>682</v>
      </c>
      <c r="AF394" s="24">
        <v>350</v>
      </c>
      <c r="AG394" s="24">
        <v>12</v>
      </c>
      <c r="AH394" s="24">
        <v>16</v>
      </c>
      <c r="AI394" s="24">
        <v>650</v>
      </c>
      <c r="AJ394" s="7">
        <f t="shared" si="155"/>
        <v>712</v>
      </c>
      <c r="AK394" s="7">
        <f t="shared" si="156"/>
        <v>350</v>
      </c>
      <c r="AL394" s="7">
        <f t="shared" si="157"/>
        <v>22</v>
      </c>
      <c r="AM394" s="7">
        <f t="shared" si="158"/>
        <v>6</v>
      </c>
      <c r="AN394" s="7">
        <f t="shared" si="159"/>
        <v>24</v>
      </c>
      <c r="AO394" s="83" t="str" cm="1">
        <f t="array" ref="AO394">_xll.Dce_Name_SectI(AE394,AE394,AF394,AG394,AH394,"x","-",$V$14)</f>
        <v>682x350x12x16</v>
      </c>
      <c r="AP394" s="7" t="str">
        <f t="shared" si="160"/>
        <v>712x350x22-6M24</v>
      </c>
      <c r="AQ394" s="7"/>
      <c r="AR394" s="7"/>
      <c r="AS394" s="7"/>
      <c r="AT394" s="29" t="s">
        <v>297</v>
      </c>
      <c r="AU394" s="60">
        <v>-150.98079767363296</v>
      </c>
      <c r="AV394" s="60">
        <v>3.2057359144367972</v>
      </c>
      <c r="AW394" s="25">
        <v>2.5808595918947299E-3</v>
      </c>
      <c r="AX394" s="25">
        <v>0</v>
      </c>
      <c r="AY394" s="25">
        <v>0</v>
      </c>
      <c r="AZ394" s="25">
        <v>0</v>
      </c>
      <c r="BA394" s="56">
        <f t="shared" si="161"/>
        <v>0</v>
      </c>
      <c r="BB394" s="56">
        <f t="shared" si="162"/>
        <v>0</v>
      </c>
      <c r="BC394" s="4">
        <f>HLOOKUP(AN394,Data!$BW$28:$CF$31,4,FALSE)</f>
        <v>353</v>
      </c>
      <c r="BD394" s="44">
        <f t="shared" si="163"/>
        <v>0</v>
      </c>
      <c r="BE394" s="4" t="str">
        <f t="shared" si="164"/>
        <v>OK</v>
      </c>
      <c r="BF394" s="5">
        <f t="shared" si="165"/>
        <v>3613.4</v>
      </c>
      <c r="BG394" s="44">
        <f t="shared" si="166"/>
        <v>4.1783582684904237E-2</v>
      </c>
      <c r="BH394" s="4" t="str">
        <f t="shared" si="167"/>
        <v>OK</v>
      </c>
      <c r="BI394" s="53" t="str">
        <f t="shared" si="168"/>
        <v>Y</v>
      </c>
      <c r="BJ394" s="53">
        <f t="shared" si="169"/>
        <v>215</v>
      </c>
      <c r="BK394" s="38">
        <f t="shared" si="170"/>
        <v>169</v>
      </c>
      <c r="BL394" s="54">
        <f>noisuy1chieu(BK394/BJ394,Data!$BW$39:$CG$39,Data!$BW$40:$CG$40)</f>
        <v>9.5744185149669647E-2</v>
      </c>
      <c r="BM394" s="55">
        <f t="shared" si="171"/>
        <v>2.6814086419136608E-3</v>
      </c>
      <c r="BN394" s="56">
        <f t="shared" si="172"/>
        <v>6.5381262064430361</v>
      </c>
      <c r="BO394" s="44">
        <f t="shared" si="173"/>
        <v>0.29718755483831982</v>
      </c>
      <c r="BP394" s="4" t="str">
        <f t="shared" si="174"/>
        <v>OK</v>
      </c>
      <c r="BQ394" s="56">
        <f t="shared" si="175"/>
        <v>304.99199999999996</v>
      </c>
      <c r="BR394" s="56">
        <f t="shared" si="176"/>
        <v>3.2057369533301014</v>
      </c>
      <c r="BS394" s="23">
        <f t="shared" si="177"/>
        <v>1.0510888657178228E-2</v>
      </c>
      <c r="BT394" s="4" t="str">
        <f t="shared" si="178"/>
        <v>OK</v>
      </c>
      <c r="BU394" s="56">
        <f t="shared" si="179"/>
        <v>75.490398836816482</v>
      </c>
      <c r="BV394" s="54">
        <f t="shared" si="180"/>
        <v>0.15175535701584184</v>
      </c>
      <c r="BW394" s="4" t="str">
        <f t="shared" si="181"/>
        <v>OK</v>
      </c>
      <c r="BX394" s="54">
        <f t="shared" si="182"/>
        <v>3.3128068714142092E-3</v>
      </c>
      <c r="BY394" s="4" t="str">
        <f t="shared" si="183"/>
        <v>OK</v>
      </c>
      <c r="DJ394" s="7"/>
      <c r="DK394" s="7"/>
      <c r="DL394" s="7"/>
      <c r="DM394" s="7"/>
      <c r="DN394" s="7"/>
      <c r="DO394" s="83"/>
      <c r="DP394" s="7"/>
      <c r="DQ394" s="7"/>
      <c r="DR394" s="7"/>
      <c r="DS394" s="7"/>
      <c r="EA394" s="56"/>
      <c r="EB394" s="56"/>
      <c r="EC394" s="4"/>
      <c r="ED394" s="44"/>
      <c r="EE394" s="4"/>
      <c r="EF394" s="5"/>
      <c r="EG394" s="44"/>
      <c r="EH394" s="4"/>
      <c r="EI394" s="53"/>
      <c r="EJ394" s="53"/>
      <c r="EL394" s="54"/>
      <c r="EM394" s="55"/>
      <c r="EN394" s="56"/>
      <c r="EO394" s="44"/>
      <c r="EP394" s="4"/>
      <c r="EQ394" s="56"/>
      <c r="ER394" s="56"/>
      <c r="ET394" s="4"/>
      <c r="EU394" s="56"/>
      <c r="EW394" s="4"/>
      <c r="EY394" s="4"/>
    </row>
    <row r="395" spans="27:155">
      <c r="AA395" s="29" t="s">
        <v>197</v>
      </c>
      <c r="AB395" s="29" t="s">
        <v>332</v>
      </c>
      <c r="AC395" s="29" t="s">
        <v>320</v>
      </c>
      <c r="AD395" s="30">
        <v>0</v>
      </c>
      <c r="AE395" s="24">
        <v>682</v>
      </c>
      <c r="AF395" s="24">
        <v>350</v>
      </c>
      <c r="AG395" s="24">
        <v>12</v>
      </c>
      <c r="AH395" s="24">
        <v>16</v>
      </c>
      <c r="AI395" s="24">
        <v>650</v>
      </c>
      <c r="AJ395" s="7">
        <f t="shared" si="155"/>
        <v>712</v>
      </c>
      <c r="AK395" s="7">
        <f t="shared" si="156"/>
        <v>350</v>
      </c>
      <c r="AL395" s="7">
        <f t="shared" si="157"/>
        <v>22</v>
      </c>
      <c r="AM395" s="7">
        <f t="shared" si="158"/>
        <v>6</v>
      </c>
      <c r="AN395" s="7">
        <f t="shared" si="159"/>
        <v>24</v>
      </c>
      <c r="AO395" s="83" t="str" cm="1">
        <f t="array" ref="AO395">_xll.Dce_Name_SectI(AE395,AE395,AF395,AG395,AH395,"x","-",$V$14)</f>
        <v>682x350x12x16</v>
      </c>
      <c r="AP395" s="7" t="str">
        <f t="shared" si="160"/>
        <v>712x350x22-6M24</v>
      </c>
      <c r="AQ395" s="7"/>
      <c r="AR395" s="7"/>
      <c r="AS395" s="7"/>
      <c r="AT395" s="29" t="s">
        <v>298</v>
      </c>
      <c r="AU395" s="60">
        <v>-154.69522440843366</v>
      </c>
      <c r="AV395" s="60">
        <v>70.924387124974274</v>
      </c>
      <c r="AW395" s="25">
        <v>1.9099822849910762E-2</v>
      </c>
      <c r="AX395" s="25">
        <v>0</v>
      </c>
      <c r="AY395" s="25">
        <v>0</v>
      </c>
      <c r="AZ395" s="25">
        <v>0</v>
      </c>
      <c r="BA395" s="56">
        <f t="shared" si="161"/>
        <v>0</v>
      </c>
      <c r="BB395" s="56">
        <f t="shared" si="162"/>
        <v>0</v>
      </c>
      <c r="BC395" s="4">
        <f>HLOOKUP(AN395,Data!$BW$28:$CF$31,4,FALSE)</f>
        <v>353</v>
      </c>
      <c r="BD395" s="44">
        <f t="shared" si="163"/>
        <v>0</v>
      </c>
      <c r="BE395" s="4" t="str">
        <f t="shared" si="164"/>
        <v>OK</v>
      </c>
      <c r="BF395" s="5">
        <f t="shared" si="165"/>
        <v>3613.4</v>
      </c>
      <c r="BG395" s="44">
        <f t="shared" si="166"/>
        <v>4.2811541597507517E-2</v>
      </c>
      <c r="BH395" s="4" t="str">
        <f t="shared" si="167"/>
        <v>OK</v>
      </c>
      <c r="BI395" s="53" t="str">
        <f t="shared" si="168"/>
        <v>Y</v>
      </c>
      <c r="BJ395" s="53">
        <f t="shared" si="169"/>
        <v>215</v>
      </c>
      <c r="BK395" s="38">
        <f t="shared" si="170"/>
        <v>169</v>
      </c>
      <c r="BL395" s="54">
        <f>noisuy1chieu(BK395/BJ395,Data!$BW$39:$CG$39,Data!$BW$40:$CG$40)</f>
        <v>9.5744185149669647E-2</v>
      </c>
      <c r="BM395" s="55">
        <f t="shared" si="171"/>
        <v>2.7473766067139236E-3</v>
      </c>
      <c r="BN395" s="56">
        <f t="shared" si="172"/>
        <v>6.6180629717718702</v>
      </c>
      <c r="BO395" s="44">
        <f t="shared" si="173"/>
        <v>0.30082104417144867</v>
      </c>
      <c r="BP395" s="4" t="str">
        <f t="shared" si="174"/>
        <v>OK</v>
      </c>
      <c r="BQ395" s="56">
        <f t="shared" si="175"/>
        <v>304.99199999999996</v>
      </c>
      <c r="BR395" s="56">
        <f t="shared" si="176"/>
        <v>70.924389696749941</v>
      </c>
      <c r="BS395" s="23">
        <f t="shared" si="177"/>
        <v>0.23254508215543343</v>
      </c>
      <c r="BT395" s="4" t="str">
        <f t="shared" si="178"/>
        <v>OK</v>
      </c>
      <c r="BU395" s="56">
        <f t="shared" si="179"/>
        <v>77.34761220421683</v>
      </c>
      <c r="BV395" s="54">
        <f t="shared" si="180"/>
        <v>0.15548883944496075</v>
      </c>
      <c r="BW395" s="4" t="str">
        <f t="shared" si="181"/>
        <v>OK</v>
      </c>
      <c r="BX395" s="54">
        <f t="shared" si="182"/>
        <v>7.3293226786489293E-2</v>
      </c>
      <c r="BY395" s="4" t="str">
        <f t="shared" si="183"/>
        <v>OK</v>
      </c>
      <c r="DJ395" s="7"/>
      <c r="DK395" s="7"/>
      <c r="DL395" s="7"/>
      <c r="DM395" s="7"/>
      <c r="DN395" s="7"/>
      <c r="DO395" s="83"/>
      <c r="DP395" s="7"/>
      <c r="DQ395" s="7"/>
      <c r="DR395" s="7"/>
      <c r="DS395" s="7"/>
      <c r="EA395" s="56"/>
      <c r="EB395" s="56"/>
      <c r="EC395" s="4"/>
      <c r="ED395" s="44"/>
      <c r="EE395" s="4"/>
      <c r="EF395" s="5"/>
      <c r="EG395" s="44"/>
      <c r="EH395" s="4"/>
      <c r="EI395" s="53"/>
      <c r="EJ395" s="53"/>
      <c r="EL395" s="54"/>
      <c r="EM395" s="55"/>
      <c r="EN395" s="56"/>
      <c r="EO395" s="44"/>
      <c r="EP395" s="4"/>
      <c r="EQ395" s="56"/>
      <c r="ER395" s="56"/>
      <c r="ET395" s="4"/>
      <c r="EU395" s="56"/>
      <c r="EW395" s="4"/>
      <c r="EY395" s="4"/>
    </row>
    <row r="396" spans="27:155">
      <c r="AA396" s="29" t="s">
        <v>197</v>
      </c>
      <c r="AB396" s="29" t="s">
        <v>332</v>
      </c>
      <c r="AC396" s="29" t="s">
        <v>320</v>
      </c>
      <c r="AD396" s="30">
        <v>0</v>
      </c>
      <c r="AE396" s="24">
        <v>682</v>
      </c>
      <c r="AF396" s="24">
        <v>350</v>
      </c>
      <c r="AG396" s="24">
        <v>12</v>
      </c>
      <c r="AH396" s="24">
        <v>16</v>
      </c>
      <c r="AI396" s="24">
        <v>650</v>
      </c>
      <c r="AJ396" s="7">
        <f t="shared" si="155"/>
        <v>712</v>
      </c>
      <c r="AK396" s="7">
        <f t="shared" si="156"/>
        <v>350</v>
      </c>
      <c r="AL396" s="7">
        <f t="shared" si="157"/>
        <v>22</v>
      </c>
      <c r="AM396" s="7">
        <f t="shared" si="158"/>
        <v>6</v>
      </c>
      <c r="AN396" s="7">
        <f t="shared" si="159"/>
        <v>24</v>
      </c>
      <c r="AO396" s="83" t="str" cm="1">
        <f t="array" ref="AO396">_xll.Dce_Name_SectI(AE396,AE396,AF396,AG396,AH396,"x","-",$V$14)</f>
        <v>682x350x12x16</v>
      </c>
      <c r="AP396" s="7" t="str">
        <f t="shared" si="160"/>
        <v>712x350x22-6M24</v>
      </c>
      <c r="AQ396" s="7"/>
      <c r="AR396" s="7"/>
      <c r="AS396" s="7"/>
      <c r="AT396" s="29" t="s">
        <v>299</v>
      </c>
      <c r="AU396" s="60">
        <v>-196.27558029383351</v>
      </c>
      <c r="AV396" s="60">
        <v>69.282810451295035</v>
      </c>
      <c r="AW396" s="25">
        <v>1.3152189859117154E-2</v>
      </c>
      <c r="AX396" s="25">
        <v>0</v>
      </c>
      <c r="AY396" s="25">
        <v>0</v>
      </c>
      <c r="AZ396" s="25">
        <v>0</v>
      </c>
      <c r="BA396" s="56">
        <f t="shared" si="161"/>
        <v>0</v>
      </c>
      <c r="BB396" s="56">
        <f t="shared" si="162"/>
        <v>0</v>
      </c>
      <c r="BC396" s="4">
        <f>HLOOKUP(AN396,Data!$BW$28:$CF$31,4,FALSE)</f>
        <v>353</v>
      </c>
      <c r="BD396" s="44">
        <f t="shared" si="163"/>
        <v>0</v>
      </c>
      <c r="BE396" s="4" t="str">
        <f t="shared" si="164"/>
        <v>OK</v>
      </c>
      <c r="BF396" s="5">
        <f t="shared" si="165"/>
        <v>3613.4</v>
      </c>
      <c r="BG396" s="44">
        <f t="shared" si="166"/>
        <v>5.431880785239207E-2</v>
      </c>
      <c r="BH396" s="4" t="str">
        <f t="shared" si="167"/>
        <v>OK</v>
      </c>
      <c r="BI396" s="53" t="str">
        <f t="shared" si="168"/>
        <v>Y</v>
      </c>
      <c r="BJ396" s="53">
        <f t="shared" si="169"/>
        <v>215</v>
      </c>
      <c r="BK396" s="38">
        <f t="shared" si="170"/>
        <v>169</v>
      </c>
      <c r="BL396" s="54">
        <f>noisuy1chieu(BK396/BJ396,Data!$BW$39:$CG$39,Data!$BW$40:$CG$40)</f>
        <v>9.5744185149669647E-2</v>
      </c>
      <c r="BM396" s="55">
        <f t="shared" si="171"/>
        <v>3.4858408837802504E-3</v>
      </c>
      <c r="BN396" s="56">
        <f t="shared" si="172"/>
        <v>7.4546211445043244</v>
      </c>
      <c r="BO396" s="44">
        <f t="shared" si="173"/>
        <v>0.33884641565928747</v>
      </c>
      <c r="BP396" s="4" t="str">
        <f t="shared" si="174"/>
        <v>OK</v>
      </c>
      <c r="BQ396" s="56">
        <f t="shared" si="175"/>
        <v>304.99199999999996</v>
      </c>
      <c r="BR396" s="56">
        <f t="shared" si="176"/>
        <v>69.28281169965733</v>
      </c>
      <c r="BS396" s="23">
        <f t="shared" si="177"/>
        <v>0.22716271803738242</v>
      </c>
      <c r="BT396" s="4" t="str">
        <f t="shared" si="178"/>
        <v>OK</v>
      </c>
      <c r="BU396" s="56">
        <f t="shared" si="179"/>
        <v>98.137790146916757</v>
      </c>
      <c r="BV396" s="54">
        <f t="shared" si="180"/>
        <v>0.19728251022602716</v>
      </c>
      <c r="BW396" s="4" t="str">
        <f t="shared" si="181"/>
        <v>OK</v>
      </c>
      <c r="BX396" s="54">
        <f t="shared" si="182"/>
        <v>7.1596820952853579E-2</v>
      </c>
      <c r="BY396" s="4" t="str">
        <f t="shared" si="183"/>
        <v>OK</v>
      </c>
      <c r="DJ396" s="7"/>
      <c r="DK396" s="7"/>
      <c r="DL396" s="7"/>
      <c r="DM396" s="7"/>
      <c r="DN396" s="7"/>
      <c r="DO396" s="83"/>
      <c r="DP396" s="7"/>
      <c r="DQ396" s="7"/>
      <c r="DR396" s="7"/>
      <c r="DS396" s="7"/>
      <c r="EA396" s="56"/>
      <c r="EB396" s="56"/>
      <c r="EC396" s="4"/>
      <c r="ED396" s="44"/>
      <c r="EE396" s="4"/>
      <c r="EF396" s="5"/>
      <c r="EG396" s="44"/>
      <c r="EH396" s="4"/>
      <c r="EI396" s="53"/>
      <c r="EJ396" s="53"/>
      <c r="EL396" s="54"/>
      <c r="EM396" s="55"/>
      <c r="EN396" s="56"/>
      <c r="EO396" s="44"/>
      <c r="EP396" s="4"/>
      <c r="EQ396" s="56"/>
      <c r="ER396" s="56"/>
      <c r="ET396" s="4"/>
      <c r="EU396" s="56"/>
      <c r="EW396" s="4"/>
      <c r="EY396" s="4"/>
    </row>
    <row r="397" spans="27:155">
      <c r="AA397" s="29" t="s">
        <v>197</v>
      </c>
      <c r="AB397" s="29" t="s">
        <v>332</v>
      </c>
      <c r="AC397" s="29" t="s">
        <v>320</v>
      </c>
      <c r="AD397" s="30">
        <v>0</v>
      </c>
      <c r="AE397" s="24">
        <v>682</v>
      </c>
      <c r="AF397" s="24">
        <v>350</v>
      </c>
      <c r="AG397" s="24">
        <v>12</v>
      </c>
      <c r="AH397" s="24">
        <v>16</v>
      </c>
      <c r="AI397" s="24">
        <v>650</v>
      </c>
      <c r="AJ397" s="7">
        <f t="shared" si="155"/>
        <v>712</v>
      </c>
      <c r="AK397" s="7">
        <f t="shared" si="156"/>
        <v>350</v>
      </c>
      <c r="AL397" s="7">
        <f t="shared" si="157"/>
        <v>22</v>
      </c>
      <c r="AM397" s="7">
        <f t="shared" si="158"/>
        <v>6</v>
      </c>
      <c r="AN397" s="7">
        <f t="shared" si="159"/>
        <v>24</v>
      </c>
      <c r="AO397" s="83" t="str" cm="1">
        <f t="array" ref="AO397">_xll.Dce_Name_SectI(AE397,AE397,AF397,AG397,AH397,"x","-",$V$14)</f>
        <v>682x350x12x16</v>
      </c>
      <c r="AP397" s="7" t="str">
        <f t="shared" si="160"/>
        <v>712x350x22-6M24</v>
      </c>
      <c r="AQ397" s="7"/>
      <c r="AR397" s="7"/>
      <c r="AS397" s="7"/>
      <c r="AT397" s="29" t="s">
        <v>300</v>
      </c>
      <c r="AU397" s="60">
        <v>24.077645229014628</v>
      </c>
      <c r="AV397" s="60">
        <v>42.768293487112508</v>
      </c>
      <c r="AW397" s="25">
        <v>5.729107709215997E-2</v>
      </c>
      <c r="AX397" s="25">
        <v>0</v>
      </c>
      <c r="AY397" s="25">
        <v>0</v>
      </c>
      <c r="AZ397" s="25">
        <v>0</v>
      </c>
      <c r="BA397" s="56">
        <f t="shared" si="161"/>
        <v>4.0129408715024377</v>
      </c>
      <c r="BB397" s="56">
        <f t="shared" si="162"/>
        <v>17.556616312823166</v>
      </c>
      <c r="BC397" s="4">
        <f>HLOOKUP(AN397,Data!$BW$28:$CF$31,4,FALSE)</f>
        <v>353</v>
      </c>
      <c r="BD397" s="44">
        <f t="shared" si="163"/>
        <v>4.9735456976836165E-2</v>
      </c>
      <c r="BE397" s="4" t="str">
        <f t="shared" si="164"/>
        <v>OK</v>
      </c>
      <c r="BF397" s="5">
        <f t="shared" si="165"/>
        <v>3613.4</v>
      </c>
      <c r="BG397" s="44">
        <f t="shared" si="166"/>
        <v>0</v>
      </c>
      <c r="BH397" s="4" t="str">
        <f t="shared" si="167"/>
        <v>OK</v>
      </c>
      <c r="BI397" s="53" t="str">
        <f t="shared" si="168"/>
        <v>Y</v>
      </c>
      <c r="BJ397" s="53">
        <f t="shared" si="169"/>
        <v>215</v>
      </c>
      <c r="BK397" s="38">
        <f t="shared" si="170"/>
        <v>169</v>
      </c>
      <c r="BL397" s="54">
        <f>noisuy1chieu(BK397/BJ397,Data!$BW$39:$CG$39,Data!$BW$40:$CG$40)</f>
        <v>9.5744185149669647E-2</v>
      </c>
      <c r="BM397" s="55">
        <f t="shared" si="171"/>
        <v>0</v>
      </c>
      <c r="BN397" s="56">
        <f t="shared" si="172"/>
        <v>0</v>
      </c>
      <c r="BO397" s="44">
        <f t="shared" si="173"/>
        <v>0</v>
      </c>
      <c r="BP397" s="4" t="str">
        <f t="shared" si="174"/>
        <v>OK</v>
      </c>
      <c r="BQ397" s="56">
        <f t="shared" si="175"/>
        <v>304.99199999999996</v>
      </c>
      <c r="BR397" s="56">
        <f t="shared" si="176"/>
        <v>42.768331859768679</v>
      </c>
      <c r="BS397" s="23">
        <f t="shared" si="177"/>
        <v>0.14022771698853964</v>
      </c>
      <c r="BT397" s="4" t="str">
        <f t="shared" si="178"/>
        <v>OK</v>
      </c>
      <c r="BU397" s="56">
        <f t="shared" si="179"/>
        <v>12.038822614507314</v>
      </c>
      <c r="BV397" s="54">
        <f t="shared" si="180"/>
        <v>2.4201167990437828E-2</v>
      </c>
      <c r="BW397" s="4" t="str">
        <f t="shared" si="181"/>
        <v>OK</v>
      </c>
      <c r="BX397" s="54">
        <f t="shared" si="182"/>
        <v>4.4196771515137942E-2</v>
      </c>
      <c r="BY397" s="4" t="str">
        <f t="shared" si="183"/>
        <v>OK</v>
      </c>
      <c r="DJ397" s="7"/>
      <c r="DK397" s="7"/>
      <c r="DL397" s="7"/>
      <c r="DM397" s="7"/>
      <c r="DN397" s="7"/>
      <c r="DO397" s="83"/>
      <c r="DP397" s="7"/>
      <c r="DQ397" s="7"/>
      <c r="DR397" s="7"/>
      <c r="DS397" s="7"/>
      <c r="EA397" s="56"/>
      <c r="EB397" s="56"/>
      <c r="EC397" s="4"/>
      <c r="ED397" s="44"/>
      <c r="EE397" s="4"/>
      <c r="EF397" s="5"/>
      <c r="EG397" s="44"/>
      <c r="EH397" s="4"/>
      <c r="EI397" s="53"/>
      <c r="EJ397" s="53"/>
      <c r="EL397" s="54"/>
      <c r="EM397" s="55"/>
      <c r="EN397" s="56"/>
      <c r="EO397" s="44"/>
      <c r="EP397" s="4"/>
      <c r="EQ397" s="56"/>
      <c r="ER397" s="56"/>
      <c r="ET397" s="4"/>
      <c r="EU397" s="56"/>
      <c r="EW397" s="4"/>
      <c r="EY397" s="4"/>
    </row>
    <row r="398" spans="27:155">
      <c r="AA398" s="29" t="s">
        <v>197</v>
      </c>
      <c r="AB398" s="29" t="s">
        <v>332</v>
      </c>
      <c r="AC398" s="29" t="s">
        <v>320</v>
      </c>
      <c r="AD398" s="30">
        <v>0</v>
      </c>
      <c r="AE398" s="24">
        <v>682</v>
      </c>
      <c r="AF398" s="24">
        <v>350</v>
      </c>
      <c r="AG398" s="24">
        <v>12</v>
      </c>
      <c r="AH398" s="24">
        <v>16</v>
      </c>
      <c r="AI398" s="24">
        <v>650</v>
      </c>
      <c r="AJ398" s="7">
        <f t="shared" si="155"/>
        <v>712</v>
      </c>
      <c r="AK398" s="7">
        <f t="shared" si="156"/>
        <v>350</v>
      </c>
      <c r="AL398" s="7">
        <f t="shared" si="157"/>
        <v>22</v>
      </c>
      <c r="AM398" s="7">
        <f t="shared" si="158"/>
        <v>6</v>
      </c>
      <c r="AN398" s="7">
        <f t="shared" si="159"/>
        <v>24</v>
      </c>
      <c r="AO398" s="83" t="str" cm="1">
        <f t="array" ref="AO398">_xll.Dce_Name_SectI(AE398,AE398,AF398,AG398,AH398,"x","-",$V$14)</f>
        <v>682x350x12x16</v>
      </c>
      <c r="AP398" s="7" t="str">
        <f t="shared" si="160"/>
        <v>712x350x22-6M24</v>
      </c>
      <c r="AQ398" s="7"/>
      <c r="AR398" s="7"/>
      <c r="AS398" s="7"/>
      <c r="AT398" s="29" t="s">
        <v>301</v>
      </c>
      <c r="AU398" s="60">
        <v>-59.086256061904287</v>
      </c>
      <c r="AV398" s="60">
        <v>39.488538011653539</v>
      </c>
      <c r="AW398" s="25">
        <v>9.3305194518191636E-2</v>
      </c>
      <c r="AX398" s="25">
        <v>0</v>
      </c>
      <c r="AY398" s="25">
        <v>0</v>
      </c>
      <c r="AZ398" s="25">
        <v>0</v>
      </c>
      <c r="BA398" s="56">
        <f t="shared" si="161"/>
        <v>0</v>
      </c>
      <c r="BB398" s="56">
        <f t="shared" si="162"/>
        <v>0</v>
      </c>
      <c r="BC398" s="4">
        <f>HLOOKUP(AN398,Data!$BW$28:$CF$31,4,FALSE)</f>
        <v>353</v>
      </c>
      <c r="BD398" s="44">
        <f t="shared" si="163"/>
        <v>0</v>
      </c>
      <c r="BE398" s="4" t="str">
        <f t="shared" si="164"/>
        <v>OK</v>
      </c>
      <c r="BF398" s="5">
        <f t="shared" si="165"/>
        <v>3613.4</v>
      </c>
      <c r="BG398" s="44">
        <f t="shared" si="166"/>
        <v>1.635198319087405E-2</v>
      </c>
      <c r="BH398" s="4" t="str">
        <f t="shared" si="167"/>
        <v>OK</v>
      </c>
      <c r="BI398" s="53" t="str">
        <f t="shared" si="168"/>
        <v>Y</v>
      </c>
      <c r="BJ398" s="53">
        <f t="shared" si="169"/>
        <v>215</v>
      </c>
      <c r="BK398" s="38">
        <f t="shared" si="170"/>
        <v>169</v>
      </c>
      <c r="BL398" s="54">
        <f>noisuy1chieu(BK398/BJ398,Data!$BW$39:$CG$39,Data!$BW$40:$CG$40)</f>
        <v>9.5744185149669647E-2</v>
      </c>
      <c r="BM398" s="55">
        <f t="shared" si="171"/>
        <v>1.049367867066067E-3</v>
      </c>
      <c r="BN398" s="56">
        <f t="shared" si="172"/>
        <v>4.0901164962904364</v>
      </c>
      <c r="BO398" s="44">
        <f t="shared" si="173"/>
        <v>0.18591438619501985</v>
      </c>
      <c r="BP398" s="4" t="str">
        <f t="shared" si="174"/>
        <v>OK</v>
      </c>
      <c r="BQ398" s="56">
        <f t="shared" si="175"/>
        <v>304.99199999999996</v>
      </c>
      <c r="BR398" s="56">
        <f t="shared" si="176"/>
        <v>39.488648244237616</v>
      </c>
      <c r="BS398" s="23">
        <f t="shared" si="177"/>
        <v>0.12947437389911087</v>
      </c>
      <c r="BT398" s="4" t="str">
        <f t="shared" si="178"/>
        <v>OK</v>
      </c>
      <c r="BU398" s="56">
        <f t="shared" si="179"/>
        <v>29.543128030952143</v>
      </c>
      <c r="BV398" s="54">
        <f t="shared" si="180"/>
        <v>5.9389379454640776E-2</v>
      </c>
      <c r="BW398" s="4" t="str">
        <f t="shared" si="181"/>
        <v>OK</v>
      </c>
      <c r="BX398" s="54">
        <f t="shared" si="182"/>
        <v>4.0807548202130478E-2</v>
      </c>
      <c r="BY398" s="4" t="str">
        <f t="shared" si="183"/>
        <v>OK</v>
      </c>
      <c r="DJ398" s="7"/>
      <c r="DK398" s="7"/>
      <c r="DL398" s="7"/>
      <c r="DM398" s="7"/>
      <c r="DN398" s="7"/>
      <c r="DO398" s="83"/>
      <c r="DP398" s="7"/>
      <c r="DQ398" s="7"/>
      <c r="DR398" s="7"/>
      <c r="DS398" s="7"/>
      <c r="EA398" s="56"/>
      <c r="EB398" s="56"/>
      <c r="EC398" s="4"/>
      <c r="ED398" s="44"/>
      <c r="EE398" s="4"/>
      <c r="EF398" s="5"/>
      <c r="EG398" s="44"/>
      <c r="EH398" s="4"/>
      <c r="EI398" s="53"/>
      <c r="EJ398" s="53"/>
      <c r="EL398" s="54"/>
      <c r="EM398" s="55"/>
      <c r="EN398" s="56"/>
      <c r="EO398" s="44"/>
      <c r="EP398" s="4"/>
      <c r="EQ398" s="56"/>
      <c r="ER398" s="56"/>
      <c r="ET398" s="4"/>
      <c r="EU398" s="56"/>
      <c r="EW398" s="4"/>
      <c r="EY398" s="4"/>
    </row>
    <row r="399" spans="27:155">
      <c r="AA399" s="29" t="s">
        <v>197</v>
      </c>
      <c r="AB399" s="29" t="s">
        <v>332</v>
      </c>
      <c r="AC399" s="29" t="s">
        <v>320</v>
      </c>
      <c r="AD399" s="30">
        <v>0</v>
      </c>
      <c r="AE399" s="24">
        <v>682</v>
      </c>
      <c r="AF399" s="24">
        <v>350</v>
      </c>
      <c r="AG399" s="24">
        <v>12</v>
      </c>
      <c r="AH399" s="24">
        <v>16</v>
      </c>
      <c r="AI399" s="24">
        <v>650</v>
      </c>
      <c r="AJ399" s="7">
        <f t="shared" si="155"/>
        <v>712</v>
      </c>
      <c r="AK399" s="7">
        <f t="shared" si="156"/>
        <v>350</v>
      </c>
      <c r="AL399" s="7">
        <f t="shared" si="157"/>
        <v>22</v>
      </c>
      <c r="AM399" s="7">
        <f t="shared" si="158"/>
        <v>6</v>
      </c>
      <c r="AN399" s="7">
        <f t="shared" si="159"/>
        <v>24</v>
      </c>
      <c r="AO399" s="83" t="str" cm="1">
        <f t="array" ref="AO399">_xll.Dce_Name_SectI(AE399,AE399,AF399,AG399,AH399,"x","-",$V$14)</f>
        <v>682x350x12x16</v>
      </c>
      <c r="AP399" s="7" t="str">
        <f t="shared" si="160"/>
        <v>712x350x22-6M24</v>
      </c>
      <c r="AQ399" s="7"/>
      <c r="AR399" s="7"/>
      <c r="AS399" s="7"/>
      <c r="AT399" s="29" t="s">
        <v>302</v>
      </c>
      <c r="AU399" s="60">
        <v>-1.0903347181407952</v>
      </c>
      <c r="AV399" s="60">
        <v>34.038417190272845</v>
      </c>
      <c r="AW399" s="25">
        <v>1.7205956781690512E-2</v>
      </c>
      <c r="AX399" s="25">
        <v>0</v>
      </c>
      <c r="AY399" s="25">
        <v>0</v>
      </c>
      <c r="AZ399" s="25">
        <v>0</v>
      </c>
      <c r="BA399" s="56">
        <f t="shared" si="161"/>
        <v>0</v>
      </c>
      <c r="BB399" s="56">
        <f t="shared" si="162"/>
        <v>0</v>
      </c>
      <c r="BC399" s="4">
        <f>HLOOKUP(AN399,Data!$BW$28:$CF$31,4,FALSE)</f>
        <v>353</v>
      </c>
      <c r="BD399" s="44">
        <f t="shared" si="163"/>
        <v>0</v>
      </c>
      <c r="BE399" s="4" t="str">
        <f t="shared" si="164"/>
        <v>OK</v>
      </c>
      <c r="BF399" s="5">
        <f t="shared" si="165"/>
        <v>3613.4</v>
      </c>
      <c r="BG399" s="44">
        <f t="shared" si="166"/>
        <v>3.0174758347838469E-4</v>
      </c>
      <c r="BH399" s="4" t="str">
        <f t="shared" si="167"/>
        <v>OK</v>
      </c>
      <c r="BI399" s="53" t="str">
        <f t="shared" si="168"/>
        <v>Y</v>
      </c>
      <c r="BJ399" s="53">
        <f t="shared" si="169"/>
        <v>215</v>
      </c>
      <c r="BK399" s="38">
        <f t="shared" si="170"/>
        <v>169</v>
      </c>
      <c r="BL399" s="54">
        <f>noisuy1chieu(BK399/BJ399,Data!$BW$39:$CG$39,Data!$BW$40:$CG$40)</f>
        <v>9.5744185149669647E-2</v>
      </c>
      <c r="BM399" s="55">
        <f t="shared" si="171"/>
        <v>1.9364270032014825E-5</v>
      </c>
      <c r="BN399" s="56">
        <f t="shared" si="172"/>
        <v>0.55561295353291551</v>
      </c>
      <c r="BO399" s="44">
        <f t="shared" si="173"/>
        <v>2.5255134251496159E-2</v>
      </c>
      <c r="BP399" s="4" t="str">
        <f t="shared" si="174"/>
        <v>OK</v>
      </c>
      <c r="BQ399" s="56">
        <f t="shared" si="175"/>
        <v>304.99199999999996</v>
      </c>
      <c r="BR399" s="56">
        <f t="shared" si="176"/>
        <v>34.038421538961096</v>
      </c>
      <c r="BS399" s="23">
        <f t="shared" si="177"/>
        <v>0.11160430942110318</v>
      </c>
      <c r="BT399" s="4" t="str">
        <f t="shared" si="178"/>
        <v>OK</v>
      </c>
      <c r="BU399" s="56">
        <f t="shared" si="179"/>
        <v>0.54516735907039759</v>
      </c>
      <c r="BV399" s="54">
        <f t="shared" si="180"/>
        <v>1.0959283363696261E-3</v>
      </c>
      <c r="BW399" s="4" t="str">
        <f t="shared" si="181"/>
        <v>OK</v>
      </c>
      <c r="BX399" s="54">
        <f t="shared" si="182"/>
        <v>3.5175286808615557E-2</v>
      </c>
      <c r="BY399" s="4" t="str">
        <f t="shared" si="183"/>
        <v>OK</v>
      </c>
      <c r="DJ399" s="7"/>
      <c r="DK399" s="7"/>
      <c r="DL399" s="7"/>
      <c r="DM399" s="7"/>
      <c r="DN399" s="7"/>
      <c r="DO399" s="83"/>
      <c r="DP399" s="7"/>
      <c r="DQ399" s="7"/>
      <c r="DR399" s="7"/>
      <c r="DS399" s="7"/>
      <c r="EA399" s="56"/>
      <c r="EB399" s="56"/>
      <c r="EC399" s="4"/>
      <c r="ED399" s="44"/>
      <c r="EE399" s="4"/>
      <c r="EF399" s="5"/>
      <c r="EG399" s="44"/>
      <c r="EH399" s="4"/>
      <c r="EI399" s="53"/>
      <c r="EJ399" s="53"/>
      <c r="EL399" s="54"/>
      <c r="EM399" s="55"/>
      <c r="EN399" s="56"/>
      <c r="EO399" s="44"/>
      <c r="EP399" s="4"/>
      <c r="EQ399" s="56"/>
      <c r="ER399" s="56"/>
      <c r="ET399" s="4"/>
      <c r="EU399" s="56"/>
      <c r="EW399" s="4"/>
      <c r="EY399" s="4"/>
    </row>
    <row r="400" spans="27:155">
      <c r="AA400" s="29" t="s">
        <v>197</v>
      </c>
      <c r="AB400" s="29" t="s">
        <v>332</v>
      </c>
      <c r="AC400" s="29" t="s">
        <v>320</v>
      </c>
      <c r="AD400" s="30">
        <v>0</v>
      </c>
      <c r="AE400" s="24">
        <v>682</v>
      </c>
      <c r="AF400" s="24">
        <v>350</v>
      </c>
      <c r="AG400" s="24">
        <v>12</v>
      </c>
      <c r="AH400" s="24">
        <v>16</v>
      </c>
      <c r="AI400" s="24">
        <v>650</v>
      </c>
      <c r="AJ400" s="7">
        <f t="shared" si="155"/>
        <v>712</v>
      </c>
      <c r="AK400" s="7">
        <f t="shared" si="156"/>
        <v>350</v>
      </c>
      <c r="AL400" s="7">
        <f t="shared" si="157"/>
        <v>22</v>
      </c>
      <c r="AM400" s="7">
        <f t="shared" si="158"/>
        <v>6</v>
      </c>
      <c r="AN400" s="7">
        <f t="shared" si="159"/>
        <v>24</v>
      </c>
      <c r="AO400" s="83" t="str" cm="1">
        <f t="array" ref="AO400">_xll.Dce_Name_SectI(AE400,AE400,AF400,AG400,AH400,"x","-",$V$14)</f>
        <v>682x350x12x16</v>
      </c>
      <c r="AP400" s="7" t="str">
        <f t="shared" si="160"/>
        <v>712x350x22-6M24</v>
      </c>
      <c r="AQ400" s="7"/>
      <c r="AR400" s="7"/>
      <c r="AS400" s="7"/>
      <c r="AT400" s="29" t="s">
        <v>303</v>
      </c>
      <c r="AU400" s="60">
        <v>-84.250029778782789</v>
      </c>
      <c r="AV400" s="60">
        <v>30.753947713192293</v>
      </c>
      <c r="AW400" s="25">
        <v>1.6746912953711002E-2</v>
      </c>
      <c r="AX400" s="25">
        <v>0</v>
      </c>
      <c r="AY400" s="25">
        <v>0</v>
      </c>
      <c r="AZ400" s="25">
        <v>0</v>
      </c>
      <c r="BA400" s="56">
        <f t="shared" si="161"/>
        <v>0</v>
      </c>
      <c r="BB400" s="56">
        <f t="shared" si="162"/>
        <v>0</v>
      </c>
      <c r="BC400" s="4">
        <f>HLOOKUP(AN400,Data!$BW$28:$CF$31,4,FALSE)</f>
        <v>353</v>
      </c>
      <c r="BD400" s="44">
        <f t="shared" si="163"/>
        <v>0</v>
      </c>
      <c r="BE400" s="4" t="str">
        <f t="shared" si="164"/>
        <v>OK</v>
      </c>
      <c r="BF400" s="5">
        <f t="shared" si="165"/>
        <v>3613.4</v>
      </c>
      <c r="BG400" s="44">
        <f t="shared" si="166"/>
        <v>2.3315998721088943E-2</v>
      </c>
      <c r="BH400" s="4" t="str">
        <f t="shared" si="167"/>
        <v>OK</v>
      </c>
      <c r="BI400" s="53" t="str">
        <f t="shared" si="168"/>
        <v>Y</v>
      </c>
      <c r="BJ400" s="53">
        <f t="shared" si="169"/>
        <v>215</v>
      </c>
      <c r="BK400" s="38">
        <f t="shared" si="170"/>
        <v>169</v>
      </c>
      <c r="BL400" s="54">
        <f>noisuy1chieu(BK400/BJ400,Data!$BW$39:$CG$39,Data!$BW$40:$CG$40)</f>
        <v>9.5744185149669647E-2</v>
      </c>
      <c r="BM400" s="55">
        <f t="shared" si="171"/>
        <v>1.496274767461795E-3</v>
      </c>
      <c r="BN400" s="56">
        <f t="shared" si="172"/>
        <v>4.8840204456123084</v>
      </c>
      <c r="BO400" s="44">
        <f t="shared" si="173"/>
        <v>0.22200092934601401</v>
      </c>
      <c r="BP400" s="4" t="str">
        <f t="shared" si="174"/>
        <v>OK</v>
      </c>
      <c r="BQ400" s="56">
        <f t="shared" si="175"/>
        <v>304.99199999999996</v>
      </c>
      <c r="BR400" s="56">
        <f t="shared" si="176"/>
        <v>30.753952272917036</v>
      </c>
      <c r="BS400" s="23">
        <f t="shared" si="177"/>
        <v>0.10083527526268571</v>
      </c>
      <c r="BT400" s="4" t="str">
        <f t="shared" si="178"/>
        <v>OK</v>
      </c>
      <c r="BU400" s="56">
        <f t="shared" si="179"/>
        <v>42.125014889391394</v>
      </c>
      <c r="BV400" s="54">
        <f t="shared" si="180"/>
        <v>8.4682247972434108E-2</v>
      </c>
      <c r="BW400" s="4" t="str">
        <f t="shared" si="181"/>
        <v>OK</v>
      </c>
      <c r="BX400" s="54">
        <f t="shared" si="182"/>
        <v>3.1781118006900047E-2</v>
      </c>
      <c r="BY400" s="4" t="str">
        <f t="shared" si="183"/>
        <v>OK</v>
      </c>
      <c r="DJ400" s="7"/>
      <c r="DK400" s="7"/>
      <c r="DL400" s="7"/>
      <c r="DM400" s="7"/>
      <c r="DN400" s="7"/>
      <c r="DO400" s="83"/>
      <c r="DP400" s="7"/>
      <c r="DQ400" s="7"/>
      <c r="DR400" s="7"/>
      <c r="DS400" s="7"/>
      <c r="EA400" s="56"/>
      <c r="EB400" s="56"/>
      <c r="EC400" s="4"/>
      <c r="ED400" s="44"/>
      <c r="EE400" s="4"/>
      <c r="EF400" s="5"/>
      <c r="EG400" s="44"/>
      <c r="EH400" s="4"/>
      <c r="EI400" s="53"/>
      <c r="EJ400" s="53"/>
      <c r="EL400" s="54"/>
      <c r="EM400" s="55"/>
      <c r="EN400" s="56"/>
      <c r="EO400" s="44"/>
      <c r="EP400" s="4"/>
      <c r="EQ400" s="56"/>
      <c r="ER400" s="56"/>
      <c r="ET400" s="4"/>
      <c r="EU400" s="56"/>
      <c r="EW400" s="4"/>
      <c r="EY400" s="4"/>
    </row>
    <row r="401" spans="27:155">
      <c r="AA401" s="29" t="s">
        <v>197</v>
      </c>
      <c r="AB401" s="29" t="s">
        <v>332</v>
      </c>
      <c r="AC401" s="29" t="s">
        <v>320</v>
      </c>
      <c r="AD401" s="30">
        <v>0</v>
      </c>
      <c r="AE401" s="24">
        <v>682</v>
      </c>
      <c r="AF401" s="24">
        <v>350</v>
      </c>
      <c r="AG401" s="24">
        <v>12</v>
      </c>
      <c r="AH401" s="24">
        <v>16</v>
      </c>
      <c r="AI401" s="24">
        <v>650</v>
      </c>
      <c r="AJ401" s="7">
        <f t="shared" si="155"/>
        <v>712</v>
      </c>
      <c r="AK401" s="7">
        <f t="shared" si="156"/>
        <v>350</v>
      </c>
      <c r="AL401" s="7">
        <f t="shared" si="157"/>
        <v>22</v>
      </c>
      <c r="AM401" s="7">
        <f t="shared" si="158"/>
        <v>6</v>
      </c>
      <c r="AN401" s="7">
        <f t="shared" si="159"/>
        <v>24</v>
      </c>
      <c r="AO401" s="83" t="str" cm="1">
        <f t="array" ref="AO401">_xll.Dce_Name_SectI(AE401,AE401,AF401,AG401,AH401,"x","-",$V$14)</f>
        <v>682x350x12x16</v>
      </c>
      <c r="AP401" s="7" t="str">
        <f t="shared" si="160"/>
        <v>712x350x22-6M24</v>
      </c>
      <c r="AQ401" s="7"/>
      <c r="AR401" s="7"/>
      <c r="AS401" s="7"/>
      <c r="AT401" s="29" t="s">
        <v>304</v>
      </c>
      <c r="AU401" s="60">
        <v>58.675260617702691</v>
      </c>
      <c r="AV401" s="60">
        <v>76.903252842791488</v>
      </c>
      <c r="AW401" s="25">
        <v>1.5756413146296271E-3</v>
      </c>
      <c r="AX401" s="25">
        <v>0</v>
      </c>
      <c r="AY401" s="25">
        <v>0</v>
      </c>
      <c r="AZ401" s="25">
        <v>0</v>
      </c>
      <c r="BA401" s="56">
        <f t="shared" si="161"/>
        <v>9.779210102950449</v>
      </c>
      <c r="BB401" s="56">
        <f t="shared" si="162"/>
        <v>42.784044200408211</v>
      </c>
      <c r="BC401" s="4">
        <f>HLOOKUP(AN401,Data!$BW$28:$CF$31,4,FALSE)</f>
        <v>353</v>
      </c>
      <c r="BD401" s="44">
        <f t="shared" si="163"/>
        <v>0.12120125835809692</v>
      </c>
      <c r="BE401" s="4" t="str">
        <f t="shared" si="164"/>
        <v>OK</v>
      </c>
      <c r="BF401" s="5">
        <f t="shared" si="165"/>
        <v>3613.4</v>
      </c>
      <c r="BG401" s="44">
        <f t="shared" si="166"/>
        <v>0</v>
      </c>
      <c r="BH401" s="4" t="str">
        <f t="shared" si="167"/>
        <v>OK</v>
      </c>
      <c r="BI401" s="53" t="str">
        <f t="shared" si="168"/>
        <v>Y</v>
      </c>
      <c r="BJ401" s="53">
        <f t="shared" si="169"/>
        <v>215</v>
      </c>
      <c r="BK401" s="38">
        <f t="shared" si="170"/>
        <v>169</v>
      </c>
      <c r="BL401" s="54">
        <f>noisuy1chieu(BK401/BJ401,Data!$BW$39:$CG$39,Data!$BW$40:$CG$40)</f>
        <v>9.5744185149669647E-2</v>
      </c>
      <c r="BM401" s="55">
        <f t="shared" si="171"/>
        <v>0</v>
      </c>
      <c r="BN401" s="56">
        <f t="shared" si="172"/>
        <v>0</v>
      </c>
      <c r="BO401" s="44">
        <f t="shared" si="173"/>
        <v>0</v>
      </c>
      <c r="BP401" s="4" t="str">
        <f t="shared" si="174"/>
        <v>OK</v>
      </c>
      <c r="BQ401" s="56">
        <f t="shared" si="175"/>
        <v>304.99199999999996</v>
      </c>
      <c r="BR401" s="56">
        <f t="shared" si="176"/>
        <v>76.903252858932845</v>
      </c>
      <c r="BS401" s="23">
        <f t="shared" si="177"/>
        <v>0.2521484263814554</v>
      </c>
      <c r="BT401" s="4" t="str">
        <f t="shared" si="178"/>
        <v>OK</v>
      </c>
      <c r="BU401" s="56">
        <f t="shared" si="179"/>
        <v>29.337630308851345</v>
      </c>
      <c r="BV401" s="54">
        <f t="shared" si="180"/>
        <v>5.8976275527997599E-2</v>
      </c>
      <c r="BW401" s="4" t="str">
        <f t="shared" si="181"/>
        <v>OK</v>
      </c>
      <c r="BX401" s="54">
        <f t="shared" si="182"/>
        <v>7.9471780814869428E-2</v>
      </c>
      <c r="BY401" s="4" t="str">
        <f t="shared" si="183"/>
        <v>OK</v>
      </c>
      <c r="DJ401" s="7"/>
      <c r="DK401" s="7"/>
      <c r="DL401" s="7"/>
      <c r="DM401" s="7"/>
      <c r="DN401" s="7"/>
      <c r="DO401" s="83"/>
      <c r="DP401" s="7"/>
      <c r="DQ401" s="7"/>
      <c r="DR401" s="7"/>
      <c r="DS401" s="7"/>
      <c r="EA401" s="56"/>
      <c r="EB401" s="56"/>
      <c r="EC401" s="4"/>
      <c r="ED401" s="44"/>
      <c r="EE401" s="4"/>
      <c r="EF401" s="5"/>
      <c r="EG401" s="44"/>
      <c r="EH401" s="4"/>
      <c r="EI401" s="53"/>
      <c r="EJ401" s="53"/>
      <c r="EL401" s="54"/>
      <c r="EM401" s="55"/>
      <c r="EN401" s="56"/>
      <c r="EO401" s="44"/>
      <c r="EP401" s="4"/>
      <c r="EQ401" s="56"/>
      <c r="ER401" s="56"/>
      <c r="ET401" s="4"/>
      <c r="EU401" s="56"/>
      <c r="EW401" s="4"/>
      <c r="EY401" s="4"/>
    </row>
    <row r="402" spans="27:155">
      <c r="AA402" s="29" t="s">
        <v>197</v>
      </c>
      <c r="AB402" s="29" t="s">
        <v>332</v>
      </c>
      <c r="AC402" s="29" t="s">
        <v>320</v>
      </c>
      <c r="AD402" s="30">
        <v>0</v>
      </c>
      <c r="AE402" s="24">
        <v>682</v>
      </c>
      <c r="AF402" s="24">
        <v>350</v>
      </c>
      <c r="AG402" s="24">
        <v>12</v>
      </c>
      <c r="AH402" s="24">
        <v>16</v>
      </c>
      <c r="AI402" s="24">
        <v>650</v>
      </c>
      <c r="AJ402" s="7">
        <f t="shared" si="155"/>
        <v>712</v>
      </c>
      <c r="AK402" s="7">
        <f t="shared" si="156"/>
        <v>350</v>
      </c>
      <c r="AL402" s="7">
        <f t="shared" si="157"/>
        <v>22</v>
      </c>
      <c r="AM402" s="7">
        <f t="shared" si="158"/>
        <v>6</v>
      </c>
      <c r="AN402" s="7">
        <f t="shared" si="159"/>
        <v>24</v>
      </c>
      <c r="AO402" s="83" t="str" cm="1">
        <f t="array" ref="AO402">_xll.Dce_Name_SectI(AE402,AE402,AF402,AG402,AH402,"x","-",$V$14)</f>
        <v>682x350x12x16</v>
      </c>
      <c r="AP402" s="7" t="str">
        <f t="shared" si="160"/>
        <v>712x350x22-6M24</v>
      </c>
      <c r="AQ402" s="7"/>
      <c r="AR402" s="7"/>
      <c r="AS402" s="7"/>
      <c r="AT402" s="29" t="s">
        <v>305</v>
      </c>
      <c r="AU402" s="60">
        <v>-24.48398303686292</v>
      </c>
      <c r="AV402" s="60">
        <v>80.187888414035868</v>
      </c>
      <c r="AW402" s="25">
        <v>5.1019836783672105E-3</v>
      </c>
      <c r="AX402" s="25">
        <v>0</v>
      </c>
      <c r="AY402" s="25">
        <v>0</v>
      </c>
      <c r="AZ402" s="25">
        <v>0</v>
      </c>
      <c r="BA402" s="56">
        <f t="shared" si="161"/>
        <v>0</v>
      </c>
      <c r="BB402" s="56">
        <f t="shared" si="162"/>
        <v>0</v>
      </c>
      <c r="BC402" s="4">
        <f>HLOOKUP(AN402,Data!$BW$28:$CF$31,4,FALSE)</f>
        <v>353</v>
      </c>
      <c r="BD402" s="44">
        <f t="shared" si="163"/>
        <v>0</v>
      </c>
      <c r="BE402" s="4" t="str">
        <f t="shared" si="164"/>
        <v>OK</v>
      </c>
      <c r="BF402" s="5">
        <f t="shared" si="165"/>
        <v>3613.4</v>
      </c>
      <c r="BG402" s="44">
        <f t="shared" si="166"/>
        <v>6.775885049223147E-3</v>
      </c>
      <c r="BH402" s="4" t="str">
        <f t="shared" si="167"/>
        <v>OK</v>
      </c>
      <c r="BI402" s="53" t="str">
        <f t="shared" si="168"/>
        <v>Y</v>
      </c>
      <c r="BJ402" s="53">
        <f t="shared" si="169"/>
        <v>215</v>
      </c>
      <c r="BK402" s="38">
        <f t="shared" si="170"/>
        <v>169</v>
      </c>
      <c r="BL402" s="54">
        <f>noisuy1chieu(BK402/BJ402,Data!$BW$39:$CG$39,Data!$BW$40:$CG$40)</f>
        <v>9.5744185149669647E-2</v>
      </c>
      <c r="BM402" s="55">
        <f t="shared" si="171"/>
        <v>4.3483386440590387E-4</v>
      </c>
      <c r="BN402" s="56">
        <f t="shared" si="172"/>
        <v>2.6328946181416089</v>
      </c>
      <c r="BO402" s="44">
        <f t="shared" si="173"/>
        <v>0.11967702809734586</v>
      </c>
      <c r="BP402" s="4" t="str">
        <f t="shared" si="174"/>
        <v>OK</v>
      </c>
      <c r="BQ402" s="56">
        <f t="shared" si="175"/>
        <v>304.99199999999996</v>
      </c>
      <c r="BR402" s="56">
        <f t="shared" si="176"/>
        <v>80.187888576343653</v>
      </c>
      <c r="BS402" s="23">
        <f t="shared" si="177"/>
        <v>0.26291800629637391</v>
      </c>
      <c r="BT402" s="4" t="str">
        <f t="shared" si="178"/>
        <v>OK</v>
      </c>
      <c r="BU402" s="56">
        <f t="shared" si="179"/>
        <v>12.24199151843146</v>
      </c>
      <c r="BV402" s="54">
        <f t="shared" si="180"/>
        <v>2.4609590386194057E-2</v>
      </c>
      <c r="BW402" s="4" t="str">
        <f t="shared" si="181"/>
        <v>OK</v>
      </c>
      <c r="BX402" s="54">
        <f t="shared" si="182"/>
        <v>8.2866121627339265E-2</v>
      </c>
      <c r="BY402" s="4" t="str">
        <f t="shared" si="183"/>
        <v>OK</v>
      </c>
      <c r="DJ402" s="7"/>
      <c r="DK402" s="7"/>
      <c r="DL402" s="7"/>
      <c r="DM402" s="7"/>
      <c r="DN402" s="7"/>
      <c r="DO402" s="83"/>
      <c r="DP402" s="7"/>
      <c r="DQ402" s="7"/>
      <c r="DR402" s="7"/>
      <c r="DS402" s="7"/>
      <c r="EA402" s="56"/>
      <c r="EB402" s="56"/>
      <c r="EC402" s="4"/>
      <c r="ED402" s="44"/>
      <c r="EE402" s="4"/>
      <c r="EF402" s="5"/>
      <c r="EG402" s="44"/>
      <c r="EH402" s="4"/>
      <c r="EI402" s="53"/>
      <c r="EJ402" s="53"/>
      <c r="EL402" s="54"/>
      <c r="EM402" s="55"/>
      <c r="EN402" s="56"/>
      <c r="EO402" s="44"/>
      <c r="EP402" s="4"/>
      <c r="EQ402" s="56"/>
      <c r="ER402" s="56"/>
      <c r="ET402" s="4"/>
      <c r="EU402" s="56"/>
      <c r="EW402" s="4"/>
      <c r="EY402" s="4"/>
    </row>
    <row r="403" spans="27:155">
      <c r="AA403" s="29" t="s">
        <v>197</v>
      </c>
      <c r="AB403" s="29" t="s">
        <v>332</v>
      </c>
      <c r="AC403" s="29" t="s">
        <v>320</v>
      </c>
      <c r="AD403" s="30">
        <v>0</v>
      </c>
      <c r="AE403" s="24">
        <v>682</v>
      </c>
      <c r="AF403" s="24">
        <v>350</v>
      </c>
      <c r="AG403" s="24">
        <v>12</v>
      </c>
      <c r="AH403" s="24">
        <v>16</v>
      </c>
      <c r="AI403" s="24">
        <v>650</v>
      </c>
      <c r="AJ403" s="7">
        <f t="shared" si="155"/>
        <v>712</v>
      </c>
      <c r="AK403" s="7">
        <f t="shared" si="156"/>
        <v>350</v>
      </c>
      <c r="AL403" s="7">
        <f t="shared" si="157"/>
        <v>22</v>
      </c>
      <c r="AM403" s="7">
        <f t="shared" si="158"/>
        <v>6</v>
      </c>
      <c r="AN403" s="7">
        <f t="shared" si="159"/>
        <v>24</v>
      </c>
      <c r="AO403" s="83" t="str" cm="1">
        <f t="array" ref="AO403">_xll.Dce_Name_SectI(AE403,AE403,AF403,AG403,AH403,"x","-",$V$14)</f>
        <v>682x350x12x16</v>
      </c>
      <c r="AP403" s="7" t="str">
        <f t="shared" si="160"/>
        <v>712x350x22-6M24</v>
      </c>
      <c r="AQ403" s="7"/>
      <c r="AR403" s="7"/>
      <c r="AS403" s="7"/>
      <c r="AT403" s="29" t="s">
        <v>306</v>
      </c>
      <c r="AU403" s="60">
        <v>-31.912219650280171</v>
      </c>
      <c r="AV403" s="60">
        <v>55.248034137015402</v>
      </c>
      <c r="AW403" s="25">
        <v>1.8638577036120055E-3</v>
      </c>
      <c r="AX403" s="25">
        <v>0</v>
      </c>
      <c r="AY403" s="25">
        <v>0</v>
      </c>
      <c r="AZ403" s="25">
        <v>0</v>
      </c>
      <c r="BA403" s="56">
        <f t="shared" si="161"/>
        <v>0</v>
      </c>
      <c r="BB403" s="56">
        <f t="shared" si="162"/>
        <v>0</v>
      </c>
      <c r="BC403" s="4">
        <f>HLOOKUP(AN403,Data!$BW$28:$CF$31,4,FALSE)</f>
        <v>353</v>
      </c>
      <c r="BD403" s="44">
        <f t="shared" si="163"/>
        <v>0</v>
      </c>
      <c r="BE403" s="4" t="str">
        <f t="shared" si="164"/>
        <v>OK</v>
      </c>
      <c r="BF403" s="5">
        <f t="shared" si="165"/>
        <v>3613.4</v>
      </c>
      <c r="BG403" s="44">
        <f t="shared" si="166"/>
        <v>8.8316321609232772E-3</v>
      </c>
      <c r="BH403" s="4" t="str">
        <f t="shared" si="167"/>
        <v>OK</v>
      </c>
      <c r="BI403" s="53" t="str">
        <f t="shared" si="168"/>
        <v>Y</v>
      </c>
      <c r="BJ403" s="53">
        <f t="shared" si="169"/>
        <v>215</v>
      </c>
      <c r="BK403" s="38">
        <f t="shared" si="170"/>
        <v>169</v>
      </c>
      <c r="BL403" s="54">
        <f>noisuy1chieu(BK403/BJ403,Data!$BW$39:$CG$39,Data!$BW$40:$CG$40)</f>
        <v>9.5744185149669647E-2</v>
      </c>
      <c r="BM403" s="55">
        <f t="shared" si="171"/>
        <v>5.6675883868278142E-4</v>
      </c>
      <c r="BN403" s="56">
        <f t="shared" si="172"/>
        <v>3.0058752193118941</v>
      </c>
      <c r="BO403" s="44">
        <f t="shared" si="173"/>
        <v>0.13663069178690426</v>
      </c>
      <c r="BP403" s="4" t="str">
        <f t="shared" si="174"/>
        <v>OK</v>
      </c>
      <c r="BQ403" s="56">
        <f t="shared" si="175"/>
        <v>304.99199999999996</v>
      </c>
      <c r="BR403" s="56">
        <f t="shared" si="176"/>
        <v>55.248034168455128</v>
      </c>
      <c r="BS403" s="23">
        <f t="shared" si="177"/>
        <v>0.18114584700075784</v>
      </c>
      <c r="BT403" s="4" t="str">
        <f t="shared" si="178"/>
        <v>OK</v>
      </c>
      <c r="BU403" s="56">
        <f t="shared" si="179"/>
        <v>15.956109825140086</v>
      </c>
      <c r="BV403" s="54">
        <f t="shared" si="180"/>
        <v>3.2075935223661742E-2</v>
      </c>
      <c r="BW403" s="4" t="str">
        <f t="shared" si="181"/>
        <v>OK</v>
      </c>
      <c r="BX403" s="54">
        <f t="shared" si="182"/>
        <v>5.7093289277917431E-2</v>
      </c>
      <c r="BY403" s="4" t="str">
        <f t="shared" si="183"/>
        <v>OK</v>
      </c>
      <c r="DJ403" s="7"/>
      <c r="DK403" s="7"/>
      <c r="DL403" s="7"/>
      <c r="DM403" s="7"/>
      <c r="DN403" s="7"/>
      <c r="DO403" s="83"/>
      <c r="DP403" s="7"/>
      <c r="DQ403" s="7"/>
      <c r="DR403" s="7"/>
      <c r="DS403" s="7"/>
      <c r="EA403" s="56"/>
      <c r="EB403" s="56"/>
      <c r="EC403" s="4"/>
      <c r="ED403" s="44"/>
      <c r="EE403" s="4"/>
      <c r="EF403" s="5"/>
      <c r="EG403" s="44"/>
      <c r="EH403" s="4"/>
      <c r="EI403" s="53"/>
      <c r="EJ403" s="53"/>
      <c r="EL403" s="54"/>
      <c r="EM403" s="55"/>
      <c r="EN403" s="56"/>
      <c r="EO403" s="44"/>
      <c r="EP403" s="4"/>
      <c r="EQ403" s="56"/>
      <c r="ER403" s="56"/>
      <c r="ET403" s="4"/>
      <c r="EU403" s="56"/>
      <c r="EW403" s="4"/>
      <c r="EY403" s="4"/>
    </row>
    <row r="404" spans="27:155">
      <c r="AA404" s="29" t="s">
        <v>197</v>
      </c>
      <c r="AB404" s="29" t="s">
        <v>332</v>
      </c>
      <c r="AC404" s="29" t="s">
        <v>320</v>
      </c>
      <c r="AD404" s="30">
        <v>0</v>
      </c>
      <c r="AE404" s="24">
        <v>682</v>
      </c>
      <c r="AF404" s="24">
        <v>350</v>
      </c>
      <c r="AG404" s="24">
        <v>12</v>
      </c>
      <c r="AH404" s="24">
        <v>16</v>
      </c>
      <c r="AI404" s="24">
        <v>650</v>
      </c>
      <c r="AJ404" s="7">
        <f t="shared" si="155"/>
        <v>712</v>
      </c>
      <c r="AK404" s="7">
        <f t="shared" si="156"/>
        <v>350</v>
      </c>
      <c r="AL404" s="7">
        <f t="shared" si="157"/>
        <v>22</v>
      </c>
      <c r="AM404" s="7">
        <f t="shared" si="158"/>
        <v>6</v>
      </c>
      <c r="AN404" s="7">
        <f t="shared" si="159"/>
        <v>24</v>
      </c>
      <c r="AO404" s="83" t="str" cm="1">
        <f t="array" ref="AO404">_xll.Dce_Name_SectI(AE404,AE404,AF404,AG404,AH404,"x","-",$V$14)</f>
        <v>682x350x12x16</v>
      </c>
      <c r="AP404" s="7" t="str">
        <f t="shared" si="160"/>
        <v>712x350x22-6M24</v>
      </c>
      <c r="AQ404" s="7"/>
      <c r="AR404" s="7"/>
      <c r="AS404" s="7"/>
      <c r="AT404" s="29" t="s">
        <v>307</v>
      </c>
      <c r="AU404" s="60">
        <v>-115.07218754232198</v>
      </c>
      <c r="AV404" s="60">
        <v>51.964013671092118</v>
      </c>
      <c r="AW404" s="25">
        <v>6.1626313328078577E-3</v>
      </c>
      <c r="AX404" s="25">
        <v>0</v>
      </c>
      <c r="AY404" s="25">
        <v>0</v>
      </c>
      <c r="AZ404" s="25">
        <v>0</v>
      </c>
      <c r="BA404" s="56">
        <f t="shared" si="161"/>
        <v>0</v>
      </c>
      <c r="BB404" s="56">
        <f t="shared" si="162"/>
        <v>0</v>
      </c>
      <c r="BC404" s="4">
        <f>HLOOKUP(AN404,Data!$BW$28:$CF$31,4,FALSE)</f>
        <v>353</v>
      </c>
      <c r="BD404" s="44">
        <f t="shared" si="163"/>
        <v>0</v>
      </c>
      <c r="BE404" s="4" t="str">
        <f t="shared" si="164"/>
        <v>OK</v>
      </c>
      <c r="BF404" s="5">
        <f t="shared" si="165"/>
        <v>3613.4</v>
      </c>
      <c r="BG404" s="44">
        <f t="shared" si="166"/>
        <v>3.1845958803985712E-2</v>
      </c>
      <c r="BH404" s="4" t="str">
        <f t="shared" si="167"/>
        <v>OK</v>
      </c>
      <c r="BI404" s="53" t="str">
        <f t="shared" si="168"/>
        <v>Y</v>
      </c>
      <c r="BJ404" s="53">
        <f t="shared" si="169"/>
        <v>215</v>
      </c>
      <c r="BK404" s="38">
        <f t="shared" si="170"/>
        <v>169</v>
      </c>
      <c r="BL404" s="54">
        <f>noisuy1chieu(BK404/BJ404,Data!$BW$39:$CG$39,Data!$BW$40:$CG$40)</f>
        <v>9.5744185149669647E-2</v>
      </c>
      <c r="BM404" s="55">
        <f t="shared" si="171"/>
        <v>2.0436741815795649E-3</v>
      </c>
      <c r="BN404" s="56">
        <f t="shared" si="172"/>
        <v>5.7079166987329302</v>
      </c>
      <c r="BO404" s="44">
        <f t="shared" si="173"/>
        <v>0.25945075903331499</v>
      </c>
      <c r="BP404" s="4" t="str">
        <f t="shared" si="174"/>
        <v>OK</v>
      </c>
      <c r="BQ404" s="56">
        <f t="shared" si="175"/>
        <v>304.99199999999996</v>
      </c>
      <c r="BR404" s="56">
        <f t="shared" si="176"/>
        <v>51.964014036518329</v>
      </c>
      <c r="BS404" s="23">
        <f t="shared" si="177"/>
        <v>0.17037828545180966</v>
      </c>
      <c r="BT404" s="4" t="str">
        <f t="shared" si="178"/>
        <v>OK</v>
      </c>
      <c r="BU404" s="56">
        <f t="shared" si="179"/>
        <v>57.536093771160992</v>
      </c>
      <c r="BV404" s="54">
        <f t="shared" si="180"/>
        <v>0.11566252909080145</v>
      </c>
      <c r="BW404" s="4" t="str">
        <f t="shared" si="181"/>
        <v>OK</v>
      </c>
      <c r="BX404" s="54">
        <f t="shared" si="182"/>
        <v>5.3699584611150722E-2</v>
      </c>
      <c r="BY404" s="4" t="str">
        <f t="shared" si="183"/>
        <v>OK</v>
      </c>
      <c r="DJ404" s="7"/>
      <c r="DK404" s="7"/>
      <c r="DL404" s="7"/>
      <c r="DM404" s="7"/>
      <c r="DN404" s="7"/>
      <c r="DO404" s="83"/>
      <c r="DP404" s="7"/>
      <c r="DQ404" s="7"/>
      <c r="DR404" s="7"/>
      <c r="DS404" s="7"/>
      <c r="EA404" s="56"/>
      <c r="EB404" s="56"/>
      <c r="EC404" s="4"/>
      <c r="ED404" s="44"/>
      <c r="EE404" s="4"/>
      <c r="EF404" s="5"/>
      <c r="EG404" s="44"/>
      <c r="EH404" s="4"/>
      <c r="EI404" s="53"/>
      <c r="EJ404" s="53"/>
      <c r="EL404" s="54"/>
      <c r="EM404" s="55"/>
      <c r="EN404" s="56"/>
      <c r="EO404" s="44"/>
      <c r="EP404" s="4"/>
      <c r="EQ404" s="56"/>
      <c r="ER404" s="56"/>
      <c r="ET404" s="4"/>
      <c r="EU404" s="56"/>
      <c r="EW404" s="4"/>
      <c r="EY404" s="4"/>
    </row>
    <row r="405" spans="27:155">
      <c r="AA405" s="29" t="s">
        <v>197</v>
      </c>
      <c r="AB405" s="29" t="s">
        <v>332</v>
      </c>
      <c r="AC405" s="29" t="s">
        <v>320</v>
      </c>
      <c r="AD405" s="30">
        <v>0</v>
      </c>
      <c r="AE405" s="24">
        <v>682</v>
      </c>
      <c r="AF405" s="24">
        <v>350</v>
      </c>
      <c r="AG405" s="24">
        <v>12</v>
      </c>
      <c r="AH405" s="24">
        <v>16</v>
      </c>
      <c r="AI405" s="24">
        <v>650</v>
      </c>
      <c r="AJ405" s="7">
        <f t="shared" si="155"/>
        <v>712</v>
      </c>
      <c r="AK405" s="7">
        <f t="shared" si="156"/>
        <v>350</v>
      </c>
      <c r="AL405" s="7">
        <f t="shared" si="157"/>
        <v>22</v>
      </c>
      <c r="AM405" s="7">
        <f t="shared" si="158"/>
        <v>6</v>
      </c>
      <c r="AN405" s="7">
        <f t="shared" si="159"/>
        <v>24</v>
      </c>
      <c r="AO405" s="83" t="str" cm="1">
        <f t="array" ref="AO405">_xll.Dce_Name_SectI(AE405,AE405,AF405,AG405,AH405,"x","-",$V$14)</f>
        <v>682x350x12x16</v>
      </c>
      <c r="AP405" s="7" t="str">
        <f t="shared" si="160"/>
        <v>712x350x22-6M24</v>
      </c>
      <c r="AQ405" s="7"/>
      <c r="AR405" s="7"/>
      <c r="AS405" s="7"/>
      <c r="AT405" s="29" t="s">
        <v>308</v>
      </c>
      <c r="AU405" s="60">
        <v>83.46039696576085</v>
      </c>
      <c r="AV405" s="60">
        <v>24.879161378719999</v>
      </c>
      <c r="AW405" s="25">
        <v>5.7167712833618101E-2</v>
      </c>
      <c r="AX405" s="25">
        <v>0</v>
      </c>
      <c r="AY405" s="25">
        <v>0</v>
      </c>
      <c r="AZ405" s="25">
        <v>0</v>
      </c>
      <c r="BA405" s="56">
        <f t="shared" si="161"/>
        <v>13.910066160960142</v>
      </c>
      <c r="BB405" s="56">
        <f t="shared" si="162"/>
        <v>60.856539454200622</v>
      </c>
      <c r="BC405" s="4">
        <f>HLOOKUP(AN405,Data!$BW$28:$CF$31,4,FALSE)</f>
        <v>353</v>
      </c>
      <c r="BD405" s="44">
        <f t="shared" si="163"/>
        <v>0.17239812876544086</v>
      </c>
      <c r="BE405" s="4" t="str">
        <f t="shared" si="164"/>
        <v>OK</v>
      </c>
      <c r="BF405" s="5">
        <f t="shared" si="165"/>
        <v>3613.4</v>
      </c>
      <c r="BG405" s="44">
        <f t="shared" si="166"/>
        <v>0</v>
      </c>
      <c r="BH405" s="4" t="str">
        <f t="shared" si="167"/>
        <v>OK</v>
      </c>
      <c r="BI405" s="53" t="str">
        <f t="shared" si="168"/>
        <v>Y</v>
      </c>
      <c r="BJ405" s="53">
        <f t="shared" si="169"/>
        <v>215</v>
      </c>
      <c r="BK405" s="38">
        <f t="shared" si="170"/>
        <v>169</v>
      </c>
      <c r="BL405" s="54">
        <f>noisuy1chieu(BK405/BJ405,Data!$BW$39:$CG$39,Data!$BW$40:$CG$40)</f>
        <v>9.5744185149669647E-2</v>
      </c>
      <c r="BM405" s="55">
        <f t="shared" si="171"/>
        <v>0</v>
      </c>
      <c r="BN405" s="56">
        <f t="shared" si="172"/>
        <v>0</v>
      </c>
      <c r="BO405" s="44">
        <f t="shared" si="173"/>
        <v>0</v>
      </c>
      <c r="BP405" s="4" t="str">
        <f t="shared" si="174"/>
        <v>OK</v>
      </c>
      <c r="BQ405" s="56">
        <f t="shared" si="175"/>
        <v>304.99199999999996</v>
      </c>
      <c r="BR405" s="56">
        <f t="shared" si="176"/>
        <v>83.46039696576085</v>
      </c>
      <c r="BS405" s="23">
        <f t="shared" si="177"/>
        <v>0.27364782343720773</v>
      </c>
      <c r="BT405" s="4" t="str">
        <f t="shared" si="178"/>
        <v>OK</v>
      </c>
      <c r="BU405" s="56">
        <f t="shared" si="179"/>
        <v>41.730198482880425</v>
      </c>
      <c r="BV405" s="54">
        <f t="shared" si="180"/>
        <v>8.388856419742452E-2</v>
      </c>
      <c r="BW405" s="4" t="str">
        <f t="shared" si="181"/>
        <v>OK</v>
      </c>
      <c r="BX405" s="54">
        <f t="shared" si="182"/>
        <v>2.5710180079210443E-2</v>
      </c>
      <c r="BY405" s="4" t="str">
        <f t="shared" si="183"/>
        <v>OK</v>
      </c>
      <c r="DJ405" s="7"/>
      <c r="DK405" s="7"/>
      <c r="DL405" s="7"/>
      <c r="DM405" s="7"/>
      <c r="DN405" s="7"/>
      <c r="DO405" s="83"/>
      <c r="DP405" s="7"/>
      <c r="DQ405" s="7"/>
      <c r="DR405" s="7"/>
      <c r="DS405" s="7"/>
      <c r="EA405" s="56"/>
      <c r="EB405" s="56"/>
      <c r="EC405" s="4"/>
      <c r="ED405" s="44"/>
      <c r="EE405" s="4"/>
      <c r="EF405" s="5"/>
      <c r="EG405" s="44"/>
      <c r="EH405" s="4"/>
      <c r="EI405" s="53"/>
      <c r="EJ405" s="53"/>
      <c r="EL405" s="54"/>
      <c r="EM405" s="55"/>
      <c r="EN405" s="56"/>
      <c r="EO405" s="44"/>
      <c r="EP405" s="4"/>
      <c r="EQ405" s="56"/>
      <c r="ER405" s="56"/>
      <c r="ET405" s="4"/>
      <c r="EU405" s="56"/>
      <c r="EW405" s="4"/>
      <c r="EY405" s="4"/>
    </row>
    <row r="406" spans="27:155">
      <c r="AA406" s="29" t="s">
        <v>197</v>
      </c>
      <c r="AB406" s="29" t="s">
        <v>332</v>
      </c>
      <c r="AC406" s="29" t="s">
        <v>320</v>
      </c>
      <c r="AD406" s="30">
        <v>0</v>
      </c>
      <c r="AE406" s="24">
        <v>682</v>
      </c>
      <c r="AF406" s="24">
        <v>350</v>
      </c>
      <c r="AG406" s="24">
        <v>12</v>
      </c>
      <c r="AH406" s="24">
        <v>16</v>
      </c>
      <c r="AI406" s="24">
        <v>650</v>
      </c>
      <c r="AJ406" s="7">
        <f t="shared" si="155"/>
        <v>712</v>
      </c>
      <c r="AK406" s="7">
        <f t="shared" si="156"/>
        <v>350</v>
      </c>
      <c r="AL406" s="7">
        <f t="shared" si="157"/>
        <v>22</v>
      </c>
      <c r="AM406" s="7">
        <f t="shared" si="158"/>
        <v>6</v>
      </c>
      <c r="AN406" s="7">
        <f t="shared" si="159"/>
        <v>24</v>
      </c>
      <c r="AO406" s="83" t="str" cm="1">
        <f t="array" ref="AO406">_xll.Dce_Name_SectI(AE406,AE406,AF406,AG406,AH406,"x","-",$V$14)</f>
        <v>682x350x12x16</v>
      </c>
      <c r="AP406" s="7" t="str">
        <f t="shared" si="160"/>
        <v>712x350x22-6M24</v>
      </c>
      <c r="AQ406" s="7"/>
      <c r="AR406" s="7"/>
      <c r="AS406" s="7"/>
      <c r="AT406" s="29" t="s">
        <v>309</v>
      </c>
      <c r="AU406" s="60">
        <v>0.29601644276299144</v>
      </c>
      <c r="AV406" s="60">
        <v>21.600194121690834</v>
      </c>
      <c r="AW406" s="25">
        <v>9.3464994434203197E-2</v>
      </c>
      <c r="AX406" s="25">
        <v>0</v>
      </c>
      <c r="AY406" s="25">
        <v>0</v>
      </c>
      <c r="AZ406" s="25">
        <v>0</v>
      </c>
      <c r="BA406" s="56">
        <f t="shared" si="161"/>
        <v>4.9336073793831904E-2</v>
      </c>
      <c r="BB406" s="56">
        <f t="shared" si="162"/>
        <v>0.21584532284801458</v>
      </c>
      <c r="BC406" s="4">
        <f>HLOOKUP(AN406,Data!$BW$28:$CF$31,4,FALSE)</f>
        <v>353</v>
      </c>
      <c r="BD406" s="44">
        <f t="shared" si="163"/>
        <v>6.1145983809635855E-4</v>
      </c>
      <c r="BE406" s="4" t="str">
        <f t="shared" si="164"/>
        <v>OK</v>
      </c>
      <c r="BF406" s="5">
        <f t="shared" si="165"/>
        <v>3613.4</v>
      </c>
      <c r="BG406" s="44">
        <f t="shared" si="166"/>
        <v>0</v>
      </c>
      <c r="BH406" s="4" t="str">
        <f t="shared" si="167"/>
        <v>OK</v>
      </c>
      <c r="BI406" s="53" t="str">
        <f t="shared" si="168"/>
        <v>Y</v>
      </c>
      <c r="BJ406" s="53">
        <f t="shared" si="169"/>
        <v>215</v>
      </c>
      <c r="BK406" s="38">
        <f t="shared" si="170"/>
        <v>169</v>
      </c>
      <c r="BL406" s="54">
        <f>noisuy1chieu(BK406/BJ406,Data!$BW$39:$CG$39,Data!$BW$40:$CG$40)</f>
        <v>9.5744185149669647E-2</v>
      </c>
      <c r="BM406" s="55">
        <f t="shared" si="171"/>
        <v>0</v>
      </c>
      <c r="BN406" s="56">
        <f t="shared" si="172"/>
        <v>0</v>
      </c>
      <c r="BO406" s="44">
        <f t="shared" si="173"/>
        <v>0</v>
      </c>
      <c r="BP406" s="4" t="str">
        <f t="shared" si="174"/>
        <v>OK</v>
      </c>
      <c r="BQ406" s="56">
        <f t="shared" si="175"/>
        <v>304.99199999999996</v>
      </c>
      <c r="BR406" s="56">
        <f t="shared" si="176"/>
        <v>21.600396334324788</v>
      </c>
      <c r="BS406" s="23">
        <f t="shared" si="177"/>
        <v>7.0822829235930099E-2</v>
      </c>
      <c r="BT406" s="4" t="str">
        <f t="shared" si="178"/>
        <v>OK</v>
      </c>
      <c r="BU406" s="56">
        <f t="shared" si="179"/>
        <v>0.14800822138149572</v>
      </c>
      <c r="BV406" s="54">
        <f t="shared" si="180"/>
        <v>2.9753506171800015E-4</v>
      </c>
      <c r="BW406" s="4" t="str">
        <f t="shared" si="181"/>
        <v>OK</v>
      </c>
      <c r="BX406" s="54">
        <f t="shared" si="182"/>
        <v>2.2321838143110111E-2</v>
      </c>
      <c r="BY406" s="4" t="str">
        <f t="shared" si="183"/>
        <v>OK</v>
      </c>
      <c r="DJ406" s="7"/>
      <c r="DK406" s="7"/>
      <c r="DL406" s="7"/>
      <c r="DM406" s="7"/>
      <c r="DN406" s="7"/>
      <c r="DO406" s="83"/>
      <c r="DP406" s="7"/>
      <c r="DQ406" s="7"/>
      <c r="DR406" s="7"/>
      <c r="DS406" s="7"/>
      <c r="EA406" s="56"/>
      <c r="EB406" s="56"/>
      <c r="EC406" s="4"/>
      <c r="ED406" s="44"/>
      <c r="EE406" s="4"/>
      <c r="EF406" s="5"/>
      <c r="EG406" s="44"/>
      <c r="EH406" s="4"/>
      <c r="EI406" s="53"/>
      <c r="EJ406" s="53"/>
      <c r="EL406" s="54"/>
      <c r="EM406" s="55"/>
      <c r="EN406" s="56"/>
      <c r="EO406" s="44"/>
      <c r="EP406" s="4"/>
      <c r="EQ406" s="56"/>
      <c r="ER406" s="56"/>
      <c r="ET406" s="4"/>
      <c r="EU406" s="56"/>
      <c r="EW406" s="4"/>
      <c r="EY406" s="4"/>
    </row>
    <row r="407" spans="27:155">
      <c r="AA407" s="29" t="s">
        <v>197</v>
      </c>
      <c r="AB407" s="29" t="s">
        <v>332</v>
      </c>
      <c r="AC407" s="29" t="s">
        <v>320</v>
      </c>
      <c r="AD407" s="30">
        <v>0</v>
      </c>
      <c r="AE407" s="24">
        <v>682</v>
      </c>
      <c r="AF407" s="24">
        <v>350</v>
      </c>
      <c r="AG407" s="24">
        <v>12</v>
      </c>
      <c r="AH407" s="24">
        <v>16</v>
      </c>
      <c r="AI407" s="24">
        <v>650</v>
      </c>
      <c r="AJ407" s="7">
        <f t="shared" si="155"/>
        <v>712</v>
      </c>
      <c r="AK407" s="7">
        <f t="shared" si="156"/>
        <v>350</v>
      </c>
      <c r="AL407" s="7">
        <f t="shared" si="157"/>
        <v>22</v>
      </c>
      <c r="AM407" s="7">
        <f t="shared" si="158"/>
        <v>6</v>
      </c>
      <c r="AN407" s="7">
        <f t="shared" si="159"/>
        <v>24</v>
      </c>
      <c r="AO407" s="83" t="str" cm="1">
        <f t="array" ref="AO407">_xll.Dce_Name_SectI(AE407,AE407,AF407,AG407,AH407,"x","-",$V$14)</f>
        <v>682x350x12x16</v>
      </c>
      <c r="AP407" s="7" t="str">
        <f t="shared" si="160"/>
        <v>712x350x22-6M24</v>
      </c>
      <c r="AQ407" s="7"/>
      <c r="AR407" s="7"/>
      <c r="AS407" s="7"/>
      <c r="AT407" s="29" t="s">
        <v>310</v>
      </c>
      <c r="AU407" s="60">
        <v>58.291467218875766</v>
      </c>
      <c r="AV407" s="60">
        <v>16.150743968016119</v>
      </c>
      <c r="AW407" s="25">
        <v>2.153391186010456E-2</v>
      </c>
      <c r="AX407" s="25">
        <v>0</v>
      </c>
      <c r="AY407" s="25">
        <v>0</v>
      </c>
      <c r="AZ407" s="25">
        <v>0</v>
      </c>
      <c r="BA407" s="56">
        <f t="shared" si="161"/>
        <v>9.715244536479295</v>
      </c>
      <c r="BB407" s="56">
        <f t="shared" si="162"/>
        <v>42.504194847096912</v>
      </c>
      <c r="BC407" s="4">
        <f>HLOOKUP(AN407,Data!$BW$28:$CF$31,4,FALSE)</f>
        <v>353</v>
      </c>
      <c r="BD407" s="44">
        <f t="shared" si="163"/>
        <v>0.12040848398611023</v>
      </c>
      <c r="BE407" s="4" t="str">
        <f t="shared" si="164"/>
        <v>OK</v>
      </c>
      <c r="BF407" s="5">
        <f t="shared" si="165"/>
        <v>3613.4</v>
      </c>
      <c r="BG407" s="44">
        <f t="shared" si="166"/>
        <v>0</v>
      </c>
      <c r="BH407" s="4" t="str">
        <f t="shared" si="167"/>
        <v>OK</v>
      </c>
      <c r="BI407" s="53" t="str">
        <f t="shared" si="168"/>
        <v>Y</v>
      </c>
      <c r="BJ407" s="53">
        <f t="shared" si="169"/>
        <v>215</v>
      </c>
      <c r="BK407" s="38">
        <f t="shared" si="170"/>
        <v>169</v>
      </c>
      <c r="BL407" s="54">
        <f>noisuy1chieu(BK407/BJ407,Data!$BW$39:$CG$39,Data!$BW$40:$CG$40)</f>
        <v>9.5744185149669647E-2</v>
      </c>
      <c r="BM407" s="55">
        <f t="shared" si="171"/>
        <v>0</v>
      </c>
      <c r="BN407" s="56">
        <f t="shared" si="172"/>
        <v>0</v>
      </c>
      <c r="BO407" s="44">
        <f t="shared" si="173"/>
        <v>0</v>
      </c>
      <c r="BP407" s="4" t="str">
        <f t="shared" si="174"/>
        <v>OK</v>
      </c>
      <c r="BQ407" s="56">
        <f t="shared" si="175"/>
        <v>304.99199999999996</v>
      </c>
      <c r="BR407" s="56">
        <f t="shared" si="176"/>
        <v>58.291467218875766</v>
      </c>
      <c r="BS407" s="23">
        <f t="shared" si="177"/>
        <v>0.19112457775573055</v>
      </c>
      <c r="BT407" s="4" t="str">
        <f t="shared" si="178"/>
        <v>OK</v>
      </c>
      <c r="BU407" s="56">
        <f t="shared" si="179"/>
        <v>29.145733609437883</v>
      </c>
      <c r="BV407" s="54">
        <f t="shared" si="180"/>
        <v>5.8590513198239588E-2</v>
      </c>
      <c r="BW407" s="4" t="str">
        <f t="shared" si="181"/>
        <v>OK</v>
      </c>
      <c r="BX407" s="54">
        <f t="shared" si="182"/>
        <v>1.6690185106311352E-2</v>
      </c>
      <c r="BY407" s="4" t="str">
        <f t="shared" si="183"/>
        <v>OK</v>
      </c>
      <c r="DJ407" s="7"/>
      <c r="DK407" s="7"/>
      <c r="DL407" s="7"/>
      <c r="DM407" s="7"/>
      <c r="DN407" s="7"/>
      <c r="DO407" s="83"/>
      <c r="DP407" s="7"/>
      <c r="DQ407" s="7"/>
      <c r="DR407" s="7"/>
      <c r="DS407" s="7"/>
      <c r="EA407" s="56"/>
      <c r="EB407" s="56"/>
      <c r="EC407" s="4"/>
      <c r="ED407" s="44"/>
      <c r="EE407" s="4"/>
      <c r="EF407" s="5"/>
      <c r="EG407" s="44"/>
      <c r="EH407" s="4"/>
      <c r="EI407" s="53"/>
      <c r="EJ407" s="53"/>
      <c r="EL407" s="54"/>
      <c r="EM407" s="55"/>
      <c r="EN407" s="56"/>
      <c r="EO407" s="44"/>
      <c r="EP407" s="4"/>
      <c r="EQ407" s="56"/>
      <c r="ER407" s="56"/>
      <c r="ET407" s="4"/>
      <c r="EU407" s="56"/>
      <c r="EW407" s="4"/>
      <c r="EY407" s="4"/>
    </row>
    <row r="408" spans="27:155">
      <c r="AA408" s="29" t="s">
        <v>197</v>
      </c>
      <c r="AB408" s="29" t="s">
        <v>332</v>
      </c>
      <c r="AC408" s="29" t="s">
        <v>320</v>
      </c>
      <c r="AD408" s="30">
        <v>0</v>
      </c>
      <c r="AE408" s="24">
        <v>682</v>
      </c>
      <c r="AF408" s="24">
        <v>350</v>
      </c>
      <c r="AG408" s="24">
        <v>12</v>
      </c>
      <c r="AH408" s="24">
        <v>16</v>
      </c>
      <c r="AI408" s="24">
        <v>650</v>
      </c>
      <c r="AJ408" s="7">
        <f t="shared" ref="AJ408:AJ471" si="184">AE408+2*$E$13</f>
        <v>712</v>
      </c>
      <c r="AK408" s="7">
        <f t="shared" ref="AK408:AK471" si="185">INDEX($A$23:$A$33,IFERROR(MATCH(AF408,$A$23:$A$33,0),MATCH(AF408,$A$23:$A$33,1)+1))</f>
        <v>350</v>
      </c>
      <c r="AL408" s="7">
        <f t="shared" ref="AL408:AL471" si="186">INDEX($E$23:$E$40,IFERROR(MATCH(AE408,$B$23:$B$40,0),MATCH(AE408,$B$23:$B$40,1)+1))</f>
        <v>22</v>
      </c>
      <c r="AM408" s="7">
        <f t="shared" ref="AM408:AM471" si="187">INDEX($C$23:$C$40,IFERROR(MATCH(AE408,$B$23:$B$40,0),MATCH(AE408,$B$23:$B$40,1)+1))</f>
        <v>6</v>
      </c>
      <c r="AN408" s="7">
        <f t="shared" ref="AN408:AN471" si="188">INDEX($D$23:$D$40,IFERROR(MATCH(AE408,$B$23:$B$40,0),MATCH(AE408,$B$23:$B$40,1)+1))</f>
        <v>24</v>
      </c>
      <c r="AO408" s="83" t="str" cm="1">
        <f t="array" ref="AO408">_xll.Dce_Name_SectI(AE408,AE408,AF408,AG408,AH408,"x","-",$V$14)</f>
        <v>682x350x12x16</v>
      </c>
      <c r="AP408" s="7" t="str">
        <f t="shared" ref="AP408:AP471" si="189">AJ408&amp;"x"&amp;AK408&amp;"x"&amp;AL408&amp;"-"&amp;AM408&amp;"M"&amp;AN408</f>
        <v>712x350x22-6M24</v>
      </c>
      <c r="AQ408" s="7"/>
      <c r="AR408" s="7"/>
      <c r="AS408" s="7"/>
      <c r="AT408" s="29" t="s">
        <v>311</v>
      </c>
      <c r="AU408" s="60">
        <v>-24.867609319733479</v>
      </c>
      <c r="AV408" s="60">
        <v>12.865645222336383</v>
      </c>
      <c r="AW408" s="25">
        <v>2.1036661828186809E-2</v>
      </c>
      <c r="AX408" s="25">
        <v>0</v>
      </c>
      <c r="AY408" s="25">
        <v>0</v>
      </c>
      <c r="AZ408" s="25">
        <v>0</v>
      </c>
      <c r="BA408" s="56">
        <f t="shared" ref="BA408:BA471" si="190">MAX(AU408,0)/AM408</f>
        <v>0</v>
      </c>
      <c r="BB408" s="56">
        <f t="shared" ref="BB408:BB471" si="191">($R$60*BA408*1000/$R$19)</f>
        <v>0</v>
      </c>
      <c r="BC408" s="4">
        <f>HLOOKUP(AN408,Data!$BW$28:$CF$31,4,FALSE)</f>
        <v>353</v>
      </c>
      <c r="BD408" s="44">
        <f t="shared" ref="BD408:BD471" si="192">BB408/BC408</f>
        <v>0</v>
      </c>
      <c r="BE408" s="4" t="str">
        <f t="shared" ref="BE408:BE471" si="193">IF(BD408&lt;=1,"OK","Check")</f>
        <v>OK</v>
      </c>
      <c r="BF408" s="5">
        <f t="shared" ref="BF408:BF471" si="194">$P$77*$R$77*AJ408*AK408/1000</f>
        <v>3613.4</v>
      </c>
      <c r="BG408" s="44">
        <f t="shared" ref="BG408:BG471" si="195">MAX(-AU408,0)/BF408</f>
        <v>6.8820527258907065E-3</v>
      </c>
      <c r="BH408" s="4" t="str">
        <f t="shared" ref="BH408:BH471" si="196">IF(BG408&lt;=1,"OK","Check")</f>
        <v>OK</v>
      </c>
      <c r="BI408" s="53" t="str">
        <f t="shared" ref="BI408:BI471" si="197">VLOOKUP(INDEX($B$23:$B$40,IFERROR(MATCH(AE408,$B$23:$B$40,0),MATCH(AE408,$B$23:$B$40,1)+1)),$B$23:$F$40,5,FALSE)</f>
        <v>Y</v>
      </c>
      <c r="BJ408" s="53">
        <f t="shared" ref="BJ408:BJ471" si="198">BPThkd1(AI408, BI408, AM408, $E$14)</f>
        <v>215</v>
      </c>
      <c r="BK408" s="38">
        <f t="shared" ref="BK408:BK471" si="199">(AF408-AG408)/2</f>
        <v>169</v>
      </c>
      <c r="BL408" s="54">
        <f>noisuy1chieu(BK408/BJ408,Data!$BW$39:$CG$39,Data!$BW$40:$CG$40)</f>
        <v>9.5744185149669647E-2</v>
      </c>
      <c r="BM408" s="55">
        <f t="shared" ref="BM408:BM471" si="200">BL408*(MAX(-AU408,0)/(AJ408*AK408)*1000)*BJ408^2/1000000</f>
        <v>4.4164704095553322E-4</v>
      </c>
      <c r="BN408" s="56">
        <f t="shared" ref="BN408:BN471" si="201">SQRT((6*BM408)/($R$27*$R$28))*1000</f>
        <v>2.6534411484479206</v>
      </c>
      <c r="BO408" s="44">
        <f t="shared" ref="BO408:BO471" si="202">BN408/AL408</f>
        <v>0.12061096129308729</v>
      </c>
      <c r="BP408" s="4" t="str">
        <f t="shared" ref="BP408:BP471" si="203">IF(BO408&lt;=1,"OK","Check")</f>
        <v>OK</v>
      </c>
      <c r="BQ408" s="56">
        <f t="shared" ref="BQ408:BQ471" si="204">0.6*BC408*$R$19*AM408/1000</f>
        <v>304.99199999999996</v>
      </c>
      <c r="BR408" s="56">
        <f t="shared" ref="BR408:BR471" si="205">MAX(SQRT(AV408^2+AW408^2),MAX(AU408,0))</f>
        <v>12.865662420884821</v>
      </c>
      <c r="BS408" s="23">
        <f t="shared" ref="BS408:BS471" si="206">BR408/BQ408</f>
        <v>4.2183606195850459E-2</v>
      </c>
      <c r="BT408" s="4" t="str">
        <f t="shared" ref="BT408:BT471" si="207">IF(BS408&lt;=1,"OK","Check")</f>
        <v>OK</v>
      </c>
      <c r="BU408" s="56">
        <f t="shared" ref="BU408:BU471" si="208">ABS(AU408)/2</f>
        <v>12.433804659866739</v>
      </c>
      <c r="BV408" s="54">
        <f t="shared" ref="BV408:BV471" si="209">BU408*1000/($R$53*((AF408*2-AG408)-30)*$R$35)</f>
        <v>2.4995184742660017E-2</v>
      </c>
      <c r="BW408" s="4" t="str">
        <f t="shared" ref="BW408:BW471" si="210">IF(BV408&lt;=1,"OK","Check")</f>
        <v>OK</v>
      </c>
      <c r="BX408" s="54">
        <f t="shared" ref="BX408:BX471" si="211">SQRT(AV408^2+AW408^2)*1000/($R$54*(2*(AE408-2*AH408)-20)*$R$35)</f>
        <v>1.3295368738513582E-2</v>
      </c>
      <c r="BY408" s="4" t="str">
        <f t="shared" ref="BY408:BY471" si="212">IF(BX408&lt;=1,"OK","Check")</f>
        <v>OK</v>
      </c>
      <c r="DJ408" s="7"/>
      <c r="DK408" s="7"/>
      <c r="DL408" s="7"/>
      <c r="DM408" s="7"/>
      <c r="DN408" s="7"/>
      <c r="DO408" s="83"/>
      <c r="DP408" s="7"/>
      <c r="DQ408" s="7"/>
      <c r="DR408" s="7"/>
      <c r="DS408" s="7"/>
      <c r="EA408" s="56"/>
      <c r="EB408" s="56"/>
      <c r="EC408" s="4"/>
      <c r="ED408" s="44"/>
      <c r="EE408" s="4"/>
      <c r="EF408" s="5"/>
      <c r="EG408" s="44"/>
      <c r="EH408" s="4"/>
      <c r="EI408" s="53"/>
      <c r="EJ408" s="53"/>
      <c r="EL408" s="54"/>
      <c r="EM408" s="55"/>
      <c r="EN408" s="56"/>
      <c r="EO408" s="44"/>
      <c r="EP408" s="4"/>
      <c r="EQ408" s="56"/>
      <c r="ER408" s="56"/>
      <c r="ET408" s="4"/>
      <c r="EU408" s="56"/>
      <c r="EW408" s="4"/>
      <c r="EY408" s="4"/>
    </row>
    <row r="409" spans="27:155">
      <c r="AA409" s="29" t="s">
        <v>197</v>
      </c>
      <c r="AB409" s="29" t="s">
        <v>332</v>
      </c>
      <c r="AC409" s="29" t="s">
        <v>320</v>
      </c>
      <c r="AD409" s="30">
        <v>0</v>
      </c>
      <c r="AE409" s="24">
        <v>682</v>
      </c>
      <c r="AF409" s="24">
        <v>350</v>
      </c>
      <c r="AG409" s="24">
        <v>12</v>
      </c>
      <c r="AH409" s="24">
        <v>16</v>
      </c>
      <c r="AI409" s="24">
        <v>650</v>
      </c>
      <c r="AJ409" s="7">
        <f t="shared" si="184"/>
        <v>712</v>
      </c>
      <c r="AK409" s="7">
        <f t="shared" si="185"/>
        <v>350</v>
      </c>
      <c r="AL409" s="7">
        <f t="shared" si="186"/>
        <v>22</v>
      </c>
      <c r="AM409" s="7">
        <f t="shared" si="187"/>
        <v>6</v>
      </c>
      <c r="AN409" s="7">
        <f t="shared" si="188"/>
        <v>24</v>
      </c>
      <c r="AO409" s="83" t="str" cm="1">
        <f t="array" ref="AO409">_xll.Dce_Name_SectI(AE409,AE409,AF409,AG409,AH409,"x","-",$V$14)</f>
        <v>682x350x12x16</v>
      </c>
      <c r="AP409" s="7" t="str">
        <f t="shared" si="189"/>
        <v>712x350x22-6M24</v>
      </c>
      <c r="AQ409" s="7"/>
      <c r="AR409" s="7"/>
      <c r="AS409" s="7"/>
      <c r="AT409" s="29" t="s">
        <v>312</v>
      </c>
      <c r="AU409" s="60">
        <v>118.05729532341607</v>
      </c>
      <c r="AV409" s="60">
        <v>94.791128895673879</v>
      </c>
      <c r="AW409" s="25">
        <v>4.2364599989138836E-3</v>
      </c>
      <c r="AX409" s="25">
        <v>0</v>
      </c>
      <c r="AY409" s="25">
        <v>0</v>
      </c>
      <c r="AZ409" s="25">
        <v>0</v>
      </c>
      <c r="BA409" s="56">
        <f t="shared" si="190"/>
        <v>19.676215887236012</v>
      </c>
      <c r="BB409" s="56">
        <f t="shared" si="191"/>
        <v>86.083444506657557</v>
      </c>
      <c r="BC409" s="4">
        <f>HLOOKUP(AN409,Data!$BW$28:$CF$31,4,FALSE)</f>
        <v>353</v>
      </c>
      <c r="BD409" s="44">
        <f t="shared" si="192"/>
        <v>0.24386244902735851</v>
      </c>
      <c r="BE409" s="4" t="str">
        <f t="shared" si="193"/>
        <v>OK</v>
      </c>
      <c r="BF409" s="5">
        <f t="shared" si="194"/>
        <v>3613.4</v>
      </c>
      <c r="BG409" s="44">
        <f t="shared" si="195"/>
        <v>0</v>
      </c>
      <c r="BH409" s="4" t="str">
        <f t="shared" si="196"/>
        <v>OK</v>
      </c>
      <c r="BI409" s="53" t="str">
        <f t="shared" si="197"/>
        <v>Y</v>
      </c>
      <c r="BJ409" s="53">
        <f t="shared" si="198"/>
        <v>215</v>
      </c>
      <c r="BK409" s="38">
        <f t="shared" si="199"/>
        <v>169</v>
      </c>
      <c r="BL409" s="54">
        <f>noisuy1chieu(BK409/BJ409,Data!$BW$39:$CG$39,Data!$BW$40:$CG$40)</f>
        <v>9.5744185149669647E-2</v>
      </c>
      <c r="BM409" s="55">
        <f t="shared" si="200"/>
        <v>0</v>
      </c>
      <c r="BN409" s="56">
        <f t="shared" si="201"/>
        <v>0</v>
      </c>
      <c r="BO409" s="44">
        <f t="shared" si="202"/>
        <v>0</v>
      </c>
      <c r="BP409" s="4" t="str">
        <f t="shared" si="203"/>
        <v>OK</v>
      </c>
      <c r="BQ409" s="56">
        <f t="shared" si="204"/>
        <v>304.99199999999996</v>
      </c>
      <c r="BR409" s="56">
        <f t="shared" si="205"/>
        <v>118.05729532341607</v>
      </c>
      <c r="BS409" s="23">
        <f t="shared" si="206"/>
        <v>0.38708325242437863</v>
      </c>
      <c r="BT409" s="4" t="str">
        <f t="shared" si="207"/>
        <v>OK</v>
      </c>
      <c r="BU409" s="56">
        <f t="shared" si="208"/>
        <v>59.028647661708035</v>
      </c>
      <c r="BV409" s="54">
        <f t="shared" si="209"/>
        <v>0.11866295102544998</v>
      </c>
      <c r="BW409" s="4" t="str">
        <f t="shared" si="210"/>
        <v>OK</v>
      </c>
      <c r="BX409" s="54">
        <f t="shared" si="211"/>
        <v>9.7957102544584007E-2</v>
      </c>
      <c r="BY409" s="4" t="str">
        <f t="shared" si="212"/>
        <v>OK</v>
      </c>
      <c r="DJ409" s="7"/>
      <c r="DK409" s="7"/>
      <c r="DL409" s="7"/>
      <c r="DM409" s="7"/>
      <c r="DN409" s="7"/>
      <c r="DO409" s="83"/>
      <c r="DP409" s="7"/>
      <c r="DQ409" s="7"/>
      <c r="DR409" s="7"/>
      <c r="DS409" s="7"/>
      <c r="EA409" s="56"/>
      <c r="EB409" s="56"/>
      <c r="EC409" s="4"/>
      <c r="ED409" s="44"/>
      <c r="EE409" s="4"/>
      <c r="EF409" s="5"/>
      <c r="EG409" s="44"/>
      <c r="EH409" s="4"/>
      <c r="EI409" s="53"/>
      <c r="EJ409" s="53"/>
      <c r="EL409" s="54"/>
      <c r="EM409" s="55"/>
      <c r="EN409" s="56"/>
      <c r="EO409" s="44"/>
      <c r="EP409" s="4"/>
      <c r="EQ409" s="56"/>
      <c r="ER409" s="56"/>
      <c r="ET409" s="4"/>
      <c r="EU409" s="56"/>
      <c r="EW409" s="4"/>
      <c r="EY409" s="4"/>
    </row>
    <row r="410" spans="27:155">
      <c r="AA410" s="29" t="s">
        <v>197</v>
      </c>
      <c r="AB410" s="29" t="s">
        <v>332</v>
      </c>
      <c r="AC410" s="29" t="s">
        <v>320</v>
      </c>
      <c r="AD410" s="30">
        <v>0</v>
      </c>
      <c r="AE410" s="24">
        <v>682</v>
      </c>
      <c r="AF410" s="24">
        <v>350</v>
      </c>
      <c r="AG410" s="24">
        <v>12</v>
      </c>
      <c r="AH410" s="24">
        <v>16</v>
      </c>
      <c r="AI410" s="24">
        <v>650</v>
      </c>
      <c r="AJ410" s="7">
        <f t="shared" si="184"/>
        <v>712</v>
      </c>
      <c r="AK410" s="7">
        <f t="shared" si="185"/>
        <v>350</v>
      </c>
      <c r="AL410" s="7">
        <f t="shared" si="186"/>
        <v>22</v>
      </c>
      <c r="AM410" s="7">
        <f t="shared" si="187"/>
        <v>6</v>
      </c>
      <c r="AN410" s="7">
        <f t="shared" si="188"/>
        <v>24</v>
      </c>
      <c r="AO410" s="83" t="str" cm="1">
        <f t="array" ref="AO410">_xll.Dce_Name_SectI(AE410,AE410,AF410,AG410,AH410,"x","-",$V$14)</f>
        <v>682x350x12x16</v>
      </c>
      <c r="AP410" s="7" t="str">
        <f t="shared" si="189"/>
        <v>712x350x22-6M24</v>
      </c>
      <c r="AQ410" s="7"/>
      <c r="AR410" s="7"/>
      <c r="AS410" s="7"/>
      <c r="AT410" s="29" t="s">
        <v>313</v>
      </c>
      <c r="AU410" s="60">
        <v>34.898117228506273</v>
      </c>
      <c r="AV410" s="60">
        <v>98.075903119917612</v>
      </c>
      <c r="AW410" s="25">
        <v>1.2516426950900813E-3</v>
      </c>
      <c r="AX410" s="25">
        <v>0</v>
      </c>
      <c r="AY410" s="25">
        <v>0</v>
      </c>
      <c r="AZ410" s="25">
        <v>0</v>
      </c>
      <c r="BA410" s="56">
        <f t="shared" si="190"/>
        <v>5.8163528714177124</v>
      </c>
      <c r="BB410" s="56">
        <f t="shared" si="191"/>
        <v>25.446543812452493</v>
      </c>
      <c r="BC410" s="4">
        <f>HLOOKUP(AN410,Data!$BW$28:$CF$31,4,FALSE)</f>
        <v>353</v>
      </c>
      <c r="BD410" s="44">
        <f t="shared" si="192"/>
        <v>7.2086526380885252E-2</v>
      </c>
      <c r="BE410" s="4" t="str">
        <f t="shared" si="193"/>
        <v>OK</v>
      </c>
      <c r="BF410" s="5">
        <f t="shared" si="194"/>
        <v>3613.4</v>
      </c>
      <c r="BG410" s="44">
        <f t="shared" si="195"/>
        <v>0</v>
      </c>
      <c r="BH410" s="4" t="str">
        <f t="shared" si="196"/>
        <v>OK</v>
      </c>
      <c r="BI410" s="53" t="str">
        <f t="shared" si="197"/>
        <v>Y</v>
      </c>
      <c r="BJ410" s="53">
        <f t="shared" si="198"/>
        <v>215</v>
      </c>
      <c r="BK410" s="38">
        <f t="shared" si="199"/>
        <v>169</v>
      </c>
      <c r="BL410" s="54">
        <f>noisuy1chieu(BK410/BJ410,Data!$BW$39:$CG$39,Data!$BW$40:$CG$40)</f>
        <v>9.5744185149669647E-2</v>
      </c>
      <c r="BM410" s="55">
        <f t="shared" si="200"/>
        <v>0</v>
      </c>
      <c r="BN410" s="56">
        <f t="shared" si="201"/>
        <v>0</v>
      </c>
      <c r="BO410" s="44">
        <f t="shared" si="202"/>
        <v>0</v>
      </c>
      <c r="BP410" s="4" t="str">
        <f t="shared" si="203"/>
        <v>OK</v>
      </c>
      <c r="BQ410" s="56">
        <f t="shared" si="204"/>
        <v>304.99199999999996</v>
      </c>
      <c r="BR410" s="56">
        <f t="shared" si="205"/>
        <v>98.07590312790434</v>
      </c>
      <c r="BS410" s="23">
        <f t="shared" si="206"/>
        <v>0.32156877271503631</v>
      </c>
      <c r="BT410" s="4" t="str">
        <f t="shared" si="207"/>
        <v>OK</v>
      </c>
      <c r="BU410" s="56">
        <f t="shared" si="208"/>
        <v>17.449058614253136</v>
      </c>
      <c r="BV410" s="54">
        <f t="shared" si="209"/>
        <v>3.5077151007247266E-2</v>
      </c>
      <c r="BW410" s="4" t="str">
        <f t="shared" si="210"/>
        <v>OK</v>
      </c>
      <c r="BX410" s="54">
        <f t="shared" si="211"/>
        <v>0.10135158640036412</v>
      </c>
      <c r="BY410" s="4" t="str">
        <f t="shared" si="212"/>
        <v>OK</v>
      </c>
      <c r="DJ410" s="7"/>
      <c r="DK410" s="7"/>
      <c r="DL410" s="7"/>
      <c r="DM410" s="7"/>
      <c r="DN410" s="7"/>
      <c r="DO410" s="83"/>
      <c r="DP410" s="7"/>
      <c r="DQ410" s="7"/>
      <c r="DR410" s="7"/>
      <c r="DS410" s="7"/>
      <c r="EA410" s="56"/>
      <c r="EB410" s="56"/>
      <c r="EC410" s="4"/>
      <c r="ED410" s="44"/>
      <c r="EE410" s="4"/>
      <c r="EF410" s="5"/>
      <c r="EG410" s="44"/>
      <c r="EH410" s="4"/>
      <c r="EI410" s="53"/>
      <c r="EJ410" s="53"/>
      <c r="EL410" s="54"/>
      <c r="EM410" s="55"/>
      <c r="EN410" s="56"/>
      <c r="EO410" s="44"/>
      <c r="EP410" s="4"/>
      <c r="EQ410" s="56"/>
      <c r="ER410" s="56"/>
      <c r="ET410" s="4"/>
      <c r="EU410" s="56"/>
      <c r="EW410" s="4"/>
      <c r="EY410" s="4"/>
    </row>
    <row r="411" spans="27:155">
      <c r="AA411" s="29" t="s">
        <v>197</v>
      </c>
      <c r="AB411" s="29" t="s">
        <v>332</v>
      </c>
      <c r="AC411" s="29" t="s">
        <v>320</v>
      </c>
      <c r="AD411" s="30">
        <v>0</v>
      </c>
      <c r="AE411" s="24">
        <v>682</v>
      </c>
      <c r="AF411" s="24">
        <v>350</v>
      </c>
      <c r="AG411" s="24">
        <v>12</v>
      </c>
      <c r="AH411" s="24">
        <v>16</v>
      </c>
      <c r="AI411" s="24">
        <v>650</v>
      </c>
      <c r="AJ411" s="7">
        <f t="shared" si="184"/>
        <v>712</v>
      </c>
      <c r="AK411" s="7">
        <f t="shared" si="185"/>
        <v>350</v>
      </c>
      <c r="AL411" s="7">
        <f t="shared" si="186"/>
        <v>22</v>
      </c>
      <c r="AM411" s="7">
        <f t="shared" si="187"/>
        <v>6</v>
      </c>
      <c r="AN411" s="7">
        <f t="shared" si="188"/>
        <v>24</v>
      </c>
      <c r="AO411" s="83" t="str" cm="1">
        <f t="array" ref="AO411">_xll.Dce_Name_SectI(AE411,AE411,AF411,AG411,AH411,"x","-",$V$14)</f>
        <v>682x350x12x16</v>
      </c>
      <c r="AP411" s="7" t="str">
        <f t="shared" si="189"/>
        <v>712x350x22-6M24</v>
      </c>
      <c r="AQ411" s="7"/>
      <c r="AR411" s="7"/>
      <c r="AS411" s="7"/>
      <c r="AT411" s="29" t="s">
        <v>314</v>
      </c>
      <c r="AU411" s="60">
        <v>27.470040541864623</v>
      </c>
      <c r="AV411" s="60">
        <v>37.359675096780641</v>
      </c>
      <c r="AW411" s="25">
        <v>1.7595950599316136E-3</v>
      </c>
      <c r="AX411" s="25">
        <v>0</v>
      </c>
      <c r="AY411" s="25">
        <v>0</v>
      </c>
      <c r="AZ411" s="25">
        <v>0</v>
      </c>
      <c r="BA411" s="56">
        <f t="shared" si="190"/>
        <v>4.5783400903107703</v>
      </c>
      <c r="BB411" s="56">
        <f t="shared" si="191"/>
        <v>20.030237895109622</v>
      </c>
      <c r="BC411" s="4">
        <f>HLOOKUP(AN411,Data!$BW$28:$CF$31,4,FALSE)</f>
        <v>353</v>
      </c>
      <c r="BD411" s="44">
        <f t="shared" si="192"/>
        <v>5.6742883555551335E-2</v>
      </c>
      <c r="BE411" s="4" t="str">
        <f t="shared" si="193"/>
        <v>OK</v>
      </c>
      <c r="BF411" s="5">
        <f t="shared" si="194"/>
        <v>3613.4</v>
      </c>
      <c r="BG411" s="44">
        <f t="shared" si="195"/>
        <v>0</v>
      </c>
      <c r="BH411" s="4" t="str">
        <f t="shared" si="196"/>
        <v>OK</v>
      </c>
      <c r="BI411" s="53" t="str">
        <f t="shared" si="197"/>
        <v>Y</v>
      </c>
      <c r="BJ411" s="53">
        <f t="shared" si="198"/>
        <v>215</v>
      </c>
      <c r="BK411" s="38">
        <f t="shared" si="199"/>
        <v>169</v>
      </c>
      <c r="BL411" s="54">
        <f>noisuy1chieu(BK411/BJ411,Data!$BW$39:$CG$39,Data!$BW$40:$CG$40)</f>
        <v>9.5744185149669647E-2</v>
      </c>
      <c r="BM411" s="55">
        <f t="shared" si="200"/>
        <v>0</v>
      </c>
      <c r="BN411" s="56">
        <f t="shared" si="201"/>
        <v>0</v>
      </c>
      <c r="BO411" s="44">
        <f t="shared" si="202"/>
        <v>0</v>
      </c>
      <c r="BP411" s="4" t="str">
        <f t="shared" si="203"/>
        <v>OK</v>
      </c>
      <c r="BQ411" s="56">
        <f t="shared" si="204"/>
        <v>304.99199999999996</v>
      </c>
      <c r="BR411" s="56">
        <f t="shared" si="205"/>
        <v>37.35967513821803</v>
      </c>
      <c r="BS411" s="23">
        <f t="shared" si="206"/>
        <v>0.12249395111418672</v>
      </c>
      <c r="BT411" s="4" t="str">
        <f t="shared" si="207"/>
        <v>OK</v>
      </c>
      <c r="BU411" s="56">
        <f t="shared" si="208"/>
        <v>13.735020270932312</v>
      </c>
      <c r="BV411" s="54">
        <f t="shared" si="209"/>
        <v>2.7610966917009039E-2</v>
      </c>
      <c r="BW411" s="4" t="str">
        <f t="shared" si="210"/>
        <v>OK</v>
      </c>
      <c r="BX411" s="54">
        <f t="shared" si="211"/>
        <v>3.8607468520810637E-2</v>
      </c>
      <c r="BY411" s="4" t="str">
        <f t="shared" si="212"/>
        <v>OK</v>
      </c>
      <c r="DJ411" s="7"/>
      <c r="DK411" s="7"/>
      <c r="DL411" s="7"/>
      <c r="DM411" s="7"/>
      <c r="DN411" s="7"/>
      <c r="DO411" s="83"/>
      <c r="DP411" s="7"/>
      <c r="DQ411" s="7"/>
      <c r="DR411" s="7"/>
      <c r="DS411" s="7"/>
      <c r="EA411" s="56"/>
      <c r="EB411" s="56"/>
      <c r="EC411" s="4"/>
      <c r="ED411" s="44"/>
      <c r="EE411" s="4"/>
      <c r="EF411" s="5"/>
      <c r="EG411" s="44"/>
      <c r="EH411" s="4"/>
      <c r="EI411" s="53"/>
      <c r="EJ411" s="53"/>
      <c r="EL411" s="54"/>
      <c r="EM411" s="55"/>
      <c r="EN411" s="56"/>
      <c r="EO411" s="44"/>
      <c r="EP411" s="4"/>
      <c r="EQ411" s="56"/>
      <c r="ER411" s="56"/>
      <c r="ET411" s="4"/>
      <c r="EU411" s="56"/>
      <c r="EW411" s="4"/>
      <c r="EY411" s="4"/>
    </row>
    <row r="412" spans="27:155">
      <c r="AA412" s="29" t="s">
        <v>197</v>
      </c>
      <c r="AB412" s="29" t="s">
        <v>332</v>
      </c>
      <c r="AC412" s="29" t="s">
        <v>320</v>
      </c>
      <c r="AD412" s="30">
        <v>0</v>
      </c>
      <c r="AE412" s="24">
        <v>682</v>
      </c>
      <c r="AF412" s="24">
        <v>350</v>
      </c>
      <c r="AG412" s="24">
        <v>12</v>
      </c>
      <c r="AH412" s="24">
        <v>16</v>
      </c>
      <c r="AI412" s="24">
        <v>650</v>
      </c>
      <c r="AJ412" s="7">
        <f t="shared" si="184"/>
        <v>712</v>
      </c>
      <c r="AK412" s="7">
        <f t="shared" si="185"/>
        <v>350</v>
      </c>
      <c r="AL412" s="7">
        <f t="shared" si="186"/>
        <v>22</v>
      </c>
      <c r="AM412" s="7">
        <f t="shared" si="187"/>
        <v>6</v>
      </c>
      <c r="AN412" s="7">
        <f t="shared" si="188"/>
        <v>24</v>
      </c>
      <c r="AO412" s="83" t="str" cm="1">
        <f t="array" ref="AO412">_xll.Dce_Name_SectI(AE412,AE412,AF412,AG412,AH412,"x","-",$V$14)</f>
        <v>682x350x12x16</v>
      </c>
      <c r="AP412" s="7" t="str">
        <f t="shared" si="189"/>
        <v>712x350x22-6M24</v>
      </c>
      <c r="AQ412" s="7"/>
      <c r="AR412" s="7"/>
      <c r="AS412" s="7"/>
      <c r="AT412" s="29" t="s">
        <v>315</v>
      </c>
      <c r="AU412" s="60">
        <v>-55.689916906962779</v>
      </c>
      <c r="AV412" s="60">
        <v>34.075675675264243</v>
      </c>
      <c r="AW412" s="25">
        <v>3.7635343220892457E-3</v>
      </c>
      <c r="AX412" s="25">
        <v>0</v>
      </c>
      <c r="AY412" s="25">
        <v>0</v>
      </c>
      <c r="AZ412" s="25">
        <v>0</v>
      </c>
      <c r="BA412" s="56">
        <f t="shared" si="190"/>
        <v>0</v>
      </c>
      <c r="BB412" s="56">
        <f t="shared" si="191"/>
        <v>0</v>
      </c>
      <c r="BC412" s="4">
        <f>HLOOKUP(AN412,Data!$BW$28:$CF$31,4,FALSE)</f>
        <v>353</v>
      </c>
      <c r="BD412" s="44">
        <f t="shared" si="192"/>
        <v>0</v>
      </c>
      <c r="BE412" s="4" t="str">
        <f t="shared" si="193"/>
        <v>OK</v>
      </c>
      <c r="BF412" s="5">
        <f t="shared" si="194"/>
        <v>3613.4</v>
      </c>
      <c r="BG412" s="44">
        <f t="shared" si="195"/>
        <v>1.5412054272143349E-2</v>
      </c>
      <c r="BH412" s="4" t="str">
        <f t="shared" si="196"/>
        <v>OK</v>
      </c>
      <c r="BI412" s="53" t="str">
        <f t="shared" si="197"/>
        <v>Y</v>
      </c>
      <c r="BJ412" s="53">
        <f t="shared" si="198"/>
        <v>215</v>
      </c>
      <c r="BK412" s="38">
        <f t="shared" si="199"/>
        <v>169</v>
      </c>
      <c r="BL412" s="54">
        <f>noisuy1chieu(BK412/BJ412,Data!$BW$39:$CG$39,Data!$BW$40:$CG$40)</f>
        <v>9.5744185149669647E-2</v>
      </c>
      <c r="BM412" s="55">
        <f t="shared" si="200"/>
        <v>9.8904911593179377E-4</v>
      </c>
      <c r="BN412" s="56">
        <f t="shared" si="201"/>
        <v>3.9708248103227839</v>
      </c>
      <c r="BO412" s="44">
        <f t="shared" si="202"/>
        <v>0.18049203683285381</v>
      </c>
      <c r="BP412" s="4" t="str">
        <f t="shared" si="203"/>
        <v>OK</v>
      </c>
      <c r="BQ412" s="56">
        <f t="shared" si="204"/>
        <v>304.99199999999996</v>
      </c>
      <c r="BR412" s="56">
        <f t="shared" si="205"/>
        <v>34.075675883098576</v>
      </c>
      <c r="BS412" s="23">
        <f t="shared" si="206"/>
        <v>0.11172645801561543</v>
      </c>
      <c r="BT412" s="4" t="str">
        <f t="shared" si="207"/>
        <v>OK</v>
      </c>
      <c r="BU412" s="56">
        <f t="shared" si="208"/>
        <v>27.844958453481389</v>
      </c>
      <c r="BV412" s="54">
        <f t="shared" si="209"/>
        <v>5.5975616453340642E-2</v>
      </c>
      <c r="BW412" s="4" t="str">
        <f t="shared" si="210"/>
        <v>OK</v>
      </c>
      <c r="BX412" s="54">
        <f t="shared" si="211"/>
        <v>3.5213785428135934E-2</v>
      </c>
      <c r="BY412" s="4" t="str">
        <f t="shared" si="212"/>
        <v>OK</v>
      </c>
      <c r="DJ412" s="7"/>
      <c r="DK412" s="7"/>
      <c r="DL412" s="7"/>
      <c r="DM412" s="7"/>
      <c r="DN412" s="7"/>
      <c r="DO412" s="83"/>
      <c r="DP412" s="7"/>
      <c r="DQ412" s="7"/>
      <c r="DR412" s="7"/>
      <c r="DS412" s="7"/>
      <c r="EA412" s="56"/>
      <c r="EB412" s="56"/>
      <c r="EC412" s="4"/>
      <c r="ED412" s="44"/>
      <c r="EE412" s="4"/>
      <c r="EF412" s="5"/>
      <c r="EG412" s="44"/>
      <c r="EH412" s="4"/>
      <c r="EI412" s="53"/>
      <c r="EJ412" s="53"/>
      <c r="EL412" s="54"/>
      <c r="EM412" s="55"/>
      <c r="EN412" s="56"/>
      <c r="EO412" s="44"/>
      <c r="EP412" s="4"/>
      <c r="EQ412" s="56"/>
      <c r="ER412" s="56"/>
      <c r="ET412" s="4"/>
      <c r="EU412" s="56"/>
      <c r="EW412" s="4"/>
      <c r="EY412" s="4"/>
    </row>
    <row r="413" spans="27:155">
      <c r="AA413" s="29" t="s">
        <v>197</v>
      </c>
      <c r="AB413" s="29" t="s">
        <v>333</v>
      </c>
      <c r="AC413" s="29" t="s">
        <v>320</v>
      </c>
      <c r="AD413" s="30">
        <v>0</v>
      </c>
      <c r="AE413" s="24">
        <v>682</v>
      </c>
      <c r="AF413" s="24">
        <v>350</v>
      </c>
      <c r="AG413" s="24">
        <v>12</v>
      </c>
      <c r="AH413" s="24">
        <v>16</v>
      </c>
      <c r="AI413" s="24">
        <v>650</v>
      </c>
      <c r="AJ413" s="7">
        <f t="shared" si="184"/>
        <v>712</v>
      </c>
      <c r="AK413" s="7">
        <f t="shared" si="185"/>
        <v>350</v>
      </c>
      <c r="AL413" s="7">
        <f t="shared" si="186"/>
        <v>22</v>
      </c>
      <c r="AM413" s="7">
        <f t="shared" si="187"/>
        <v>6</v>
      </c>
      <c r="AN413" s="7">
        <f t="shared" si="188"/>
        <v>24</v>
      </c>
      <c r="AO413" s="83" t="str" cm="1">
        <f t="array" ref="AO413">_xll.Dce_Name_SectI(AE413,AE413,AF413,AG413,AH413,"x","-",$V$14)</f>
        <v>682x350x12x16</v>
      </c>
      <c r="AP413" s="7" t="str">
        <f t="shared" si="189"/>
        <v>712x350x22-6M24</v>
      </c>
      <c r="AQ413" s="7"/>
      <c r="AR413" s="7"/>
      <c r="AS413" s="7"/>
      <c r="AT413" s="29" t="s">
        <v>290</v>
      </c>
      <c r="AU413" s="60">
        <v>-146.06887371552875</v>
      </c>
      <c r="AV413" s="60">
        <v>33.340350674832813</v>
      </c>
      <c r="AW413" s="25">
        <v>4.0004226278675267E-2</v>
      </c>
      <c r="AX413" s="25">
        <v>0</v>
      </c>
      <c r="AY413" s="25">
        <v>0</v>
      </c>
      <c r="AZ413" s="25">
        <v>0</v>
      </c>
      <c r="BA413" s="56">
        <f t="shared" si="190"/>
        <v>0</v>
      </c>
      <c r="BB413" s="56">
        <f t="shared" si="191"/>
        <v>0</v>
      </c>
      <c r="BC413" s="4">
        <f>HLOOKUP(AN413,Data!$BW$28:$CF$31,4,FALSE)</f>
        <v>353</v>
      </c>
      <c r="BD413" s="44">
        <f t="shared" si="192"/>
        <v>0</v>
      </c>
      <c r="BE413" s="4" t="str">
        <f t="shared" si="193"/>
        <v>OK</v>
      </c>
      <c r="BF413" s="5">
        <f t="shared" si="194"/>
        <v>3613.4</v>
      </c>
      <c r="BG413" s="44">
        <f t="shared" si="195"/>
        <v>4.0424219216120202E-2</v>
      </c>
      <c r="BH413" s="4" t="str">
        <f t="shared" si="196"/>
        <v>OK</v>
      </c>
      <c r="BI413" s="53" t="str">
        <f t="shared" si="197"/>
        <v>Y</v>
      </c>
      <c r="BJ413" s="53">
        <f t="shared" si="198"/>
        <v>215</v>
      </c>
      <c r="BK413" s="38">
        <f t="shared" si="199"/>
        <v>169</v>
      </c>
      <c r="BL413" s="54">
        <f>noisuy1chieu(BK413/BJ413,Data!$BW$39:$CG$39,Data!$BW$40:$CG$40)</f>
        <v>9.5744185149669647E-2</v>
      </c>
      <c r="BM413" s="55">
        <f t="shared" si="200"/>
        <v>2.5941732083179657E-3</v>
      </c>
      <c r="BN413" s="56">
        <f t="shared" si="201"/>
        <v>6.430892976906966</v>
      </c>
      <c r="BO413" s="44">
        <f t="shared" si="202"/>
        <v>0.29231331713213482</v>
      </c>
      <c r="BP413" s="4" t="str">
        <f t="shared" si="203"/>
        <v>OK</v>
      </c>
      <c r="BQ413" s="56">
        <f t="shared" si="204"/>
        <v>304.99199999999996</v>
      </c>
      <c r="BR413" s="56">
        <f t="shared" si="205"/>
        <v>33.340374674843488</v>
      </c>
      <c r="BS413" s="23">
        <f t="shared" si="206"/>
        <v>0.10931557114561527</v>
      </c>
      <c r="BT413" s="4" t="str">
        <f t="shared" si="207"/>
        <v>OK</v>
      </c>
      <c r="BU413" s="56">
        <f t="shared" si="208"/>
        <v>73.034436857764376</v>
      </c>
      <c r="BV413" s="54">
        <f t="shared" si="209"/>
        <v>0.14681823398177174</v>
      </c>
      <c r="BW413" s="4" t="str">
        <f t="shared" si="210"/>
        <v>OK</v>
      </c>
      <c r="BX413" s="54">
        <f t="shared" si="211"/>
        <v>3.4453925548573384E-2</v>
      </c>
      <c r="BY413" s="4" t="str">
        <f t="shared" si="212"/>
        <v>OK</v>
      </c>
      <c r="DJ413" s="7"/>
      <c r="DK413" s="7"/>
      <c r="DL413" s="7"/>
      <c r="DM413" s="7"/>
      <c r="DN413" s="7"/>
      <c r="DO413" s="83"/>
      <c r="DP413" s="7"/>
      <c r="DQ413" s="7"/>
      <c r="DR413" s="7"/>
      <c r="DS413" s="7"/>
      <c r="EA413" s="56"/>
      <c r="EB413" s="56"/>
      <c r="EC413" s="4"/>
      <c r="ED413" s="44"/>
      <c r="EE413" s="4"/>
      <c r="EF413" s="5"/>
      <c r="EG413" s="44"/>
      <c r="EH413" s="4"/>
      <c r="EI413" s="53"/>
      <c r="EJ413" s="53"/>
      <c r="EL413" s="54"/>
      <c r="EM413" s="55"/>
      <c r="EN413" s="56"/>
      <c r="EO413" s="44"/>
      <c r="EP413" s="4"/>
      <c r="EQ413" s="56"/>
      <c r="ER413" s="56"/>
      <c r="ET413" s="4"/>
      <c r="EU413" s="56"/>
      <c r="EW413" s="4"/>
      <c r="EY413" s="4"/>
    </row>
    <row r="414" spans="27:155">
      <c r="AA414" s="29" t="s">
        <v>197</v>
      </c>
      <c r="AB414" s="29" t="s">
        <v>333</v>
      </c>
      <c r="AC414" s="29" t="s">
        <v>320</v>
      </c>
      <c r="AD414" s="30">
        <v>0</v>
      </c>
      <c r="AE414" s="24">
        <v>682</v>
      </c>
      <c r="AF414" s="24">
        <v>350</v>
      </c>
      <c r="AG414" s="24">
        <v>12</v>
      </c>
      <c r="AH414" s="24">
        <v>16</v>
      </c>
      <c r="AI414" s="24">
        <v>650</v>
      </c>
      <c r="AJ414" s="7">
        <f t="shared" si="184"/>
        <v>712</v>
      </c>
      <c r="AK414" s="7">
        <f t="shared" si="185"/>
        <v>350</v>
      </c>
      <c r="AL414" s="7">
        <f t="shared" si="186"/>
        <v>22</v>
      </c>
      <c r="AM414" s="7">
        <f t="shared" si="187"/>
        <v>6</v>
      </c>
      <c r="AN414" s="7">
        <f t="shared" si="188"/>
        <v>24</v>
      </c>
      <c r="AO414" s="83" t="str" cm="1">
        <f t="array" ref="AO414">_xll.Dce_Name_SectI(AE414,AE414,AF414,AG414,AH414,"x","-",$V$14)</f>
        <v>682x350x12x16</v>
      </c>
      <c r="AP414" s="7" t="str">
        <f t="shared" si="189"/>
        <v>712x350x22-6M24</v>
      </c>
      <c r="AQ414" s="7"/>
      <c r="AR414" s="7"/>
      <c r="AS414" s="7"/>
      <c r="AT414" s="29" t="s">
        <v>291</v>
      </c>
      <c r="AU414" s="60">
        <v>-219.43553647308369</v>
      </c>
      <c r="AV414" s="60">
        <v>62.9549843005436</v>
      </c>
      <c r="AW414" s="25">
        <v>7.0621962889041434E-2</v>
      </c>
      <c r="AX414" s="25">
        <v>0</v>
      </c>
      <c r="AY414" s="25">
        <v>0</v>
      </c>
      <c r="AZ414" s="25">
        <v>0</v>
      </c>
      <c r="BA414" s="56">
        <f t="shared" si="190"/>
        <v>0</v>
      </c>
      <c r="BB414" s="56">
        <f t="shared" si="191"/>
        <v>0</v>
      </c>
      <c r="BC414" s="4">
        <f>HLOOKUP(AN414,Data!$BW$28:$CF$31,4,FALSE)</f>
        <v>353</v>
      </c>
      <c r="BD414" s="44">
        <f t="shared" si="192"/>
        <v>0</v>
      </c>
      <c r="BE414" s="4" t="str">
        <f t="shared" si="193"/>
        <v>OK</v>
      </c>
      <c r="BF414" s="5">
        <f t="shared" si="194"/>
        <v>3613.4</v>
      </c>
      <c r="BG414" s="44">
        <f t="shared" si="195"/>
        <v>6.0728271565031182E-2</v>
      </c>
      <c r="BH414" s="4" t="str">
        <f t="shared" si="196"/>
        <v>OK</v>
      </c>
      <c r="BI414" s="53" t="str">
        <f t="shared" si="197"/>
        <v>Y</v>
      </c>
      <c r="BJ414" s="53">
        <f t="shared" si="198"/>
        <v>215</v>
      </c>
      <c r="BK414" s="38">
        <f t="shared" si="199"/>
        <v>169</v>
      </c>
      <c r="BL414" s="54">
        <f>noisuy1chieu(BK414/BJ414,Data!$BW$39:$CG$39,Data!$BW$40:$CG$40)</f>
        <v>9.5744185149669647E-2</v>
      </c>
      <c r="BM414" s="55">
        <f t="shared" si="200"/>
        <v>3.8971601217380738E-3</v>
      </c>
      <c r="BN414" s="56">
        <f t="shared" si="201"/>
        <v>7.8821722654298378</v>
      </c>
      <c r="BO414" s="44">
        <f t="shared" si="202"/>
        <v>0.35828055751953808</v>
      </c>
      <c r="BP414" s="4" t="str">
        <f t="shared" si="203"/>
        <v>OK</v>
      </c>
      <c r="BQ414" s="56">
        <f t="shared" si="204"/>
        <v>304.99199999999996</v>
      </c>
      <c r="BR414" s="56">
        <f t="shared" si="205"/>
        <v>62.955023911863726</v>
      </c>
      <c r="BS414" s="23">
        <f t="shared" si="206"/>
        <v>0.20641532863768142</v>
      </c>
      <c r="BT414" s="4" t="str">
        <f t="shared" si="207"/>
        <v>OK</v>
      </c>
      <c r="BU414" s="56">
        <f t="shared" si="208"/>
        <v>109.71776823654184</v>
      </c>
      <c r="BV414" s="54">
        <f t="shared" si="209"/>
        <v>0.22056128125259697</v>
      </c>
      <c r="BW414" s="4" t="str">
        <f t="shared" si="210"/>
        <v>OK</v>
      </c>
      <c r="BX414" s="54">
        <f t="shared" si="211"/>
        <v>6.5057688400983527E-2</v>
      </c>
      <c r="BY414" s="4" t="str">
        <f t="shared" si="212"/>
        <v>OK</v>
      </c>
      <c r="DJ414" s="7"/>
      <c r="DK414" s="7"/>
      <c r="DL414" s="7"/>
      <c r="DM414" s="7"/>
      <c r="DN414" s="7"/>
      <c r="DO414" s="83"/>
      <c r="DP414" s="7"/>
      <c r="DQ414" s="7"/>
      <c r="DR414" s="7"/>
      <c r="DS414" s="7"/>
      <c r="EA414" s="56"/>
      <c r="EB414" s="56"/>
      <c r="EC414" s="4"/>
      <c r="ED414" s="44"/>
      <c r="EE414" s="4"/>
      <c r="EF414" s="5"/>
      <c r="EG414" s="44"/>
      <c r="EH414" s="4"/>
      <c r="EI414" s="53"/>
      <c r="EJ414" s="53"/>
      <c r="EL414" s="54"/>
      <c r="EM414" s="55"/>
      <c r="EN414" s="56"/>
      <c r="EO414" s="44"/>
      <c r="EP414" s="4"/>
      <c r="EQ414" s="56"/>
      <c r="ER414" s="56"/>
      <c r="ET414" s="4"/>
      <c r="EU414" s="56"/>
      <c r="EW414" s="4"/>
      <c r="EY414" s="4"/>
    </row>
    <row r="415" spans="27:155">
      <c r="AA415" s="29" t="s">
        <v>197</v>
      </c>
      <c r="AB415" s="29" t="s">
        <v>333</v>
      </c>
      <c r="AC415" s="29" t="s">
        <v>320</v>
      </c>
      <c r="AD415" s="30">
        <v>0</v>
      </c>
      <c r="AE415" s="24">
        <v>682</v>
      </c>
      <c r="AF415" s="24">
        <v>350</v>
      </c>
      <c r="AG415" s="24">
        <v>12</v>
      </c>
      <c r="AH415" s="24">
        <v>16</v>
      </c>
      <c r="AI415" s="24">
        <v>650</v>
      </c>
      <c r="AJ415" s="7">
        <f t="shared" si="184"/>
        <v>712</v>
      </c>
      <c r="AK415" s="7">
        <f t="shared" si="185"/>
        <v>350</v>
      </c>
      <c r="AL415" s="7">
        <f t="shared" si="186"/>
        <v>22</v>
      </c>
      <c r="AM415" s="7">
        <f t="shared" si="187"/>
        <v>6</v>
      </c>
      <c r="AN415" s="7">
        <f t="shared" si="188"/>
        <v>24</v>
      </c>
      <c r="AO415" s="83" t="str" cm="1">
        <f t="array" ref="AO415">_xll.Dce_Name_SectI(AE415,AE415,AF415,AG415,AH415,"x","-",$V$14)</f>
        <v>682x350x12x16</v>
      </c>
      <c r="AP415" s="7" t="str">
        <f t="shared" si="189"/>
        <v>712x350x22-6M24</v>
      </c>
      <c r="AQ415" s="7"/>
      <c r="AR415" s="7"/>
      <c r="AS415" s="7"/>
      <c r="AT415" s="29" t="s">
        <v>292</v>
      </c>
      <c r="AU415" s="60">
        <v>-139.9296705861162</v>
      </c>
      <c r="AV415" s="60">
        <v>60.661518719345047</v>
      </c>
      <c r="AW415" s="25">
        <v>5.3462820675006396E-3</v>
      </c>
      <c r="AX415" s="25">
        <v>0</v>
      </c>
      <c r="AY415" s="25">
        <v>0</v>
      </c>
      <c r="AZ415" s="25">
        <v>0</v>
      </c>
      <c r="BA415" s="56">
        <f t="shared" si="190"/>
        <v>0</v>
      </c>
      <c r="BB415" s="56">
        <f t="shared" si="191"/>
        <v>0</v>
      </c>
      <c r="BC415" s="4">
        <f>HLOOKUP(AN415,Data!$BW$28:$CF$31,4,FALSE)</f>
        <v>353</v>
      </c>
      <c r="BD415" s="44">
        <f t="shared" si="192"/>
        <v>0</v>
      </c>
      <c r="BE415" s="4" t="str">
        <f t="shared" si="193"/>
        <v>OK</v>
      </c>
      <c r="BF415" s="5">
        <f t="shared" si="194"/>
        <v>3613.4</v>
      </c>
      <c r="BG415" s="44">
        <f t="shared" si="195"/>
        <v>3.8725209106690708E-2</v>
      </c>
      <c r="BH415" s="4" t="str">
        <f t="shared" si="196"/>
        <v>OK</v>
      </c>
      <c r="BI415" s="53" t="str">
        <f t="shared" si="197"/>
        <v>Y</v>
      </c>
      <c r="BJ415" s="53">
        <f t="shared" si="198"/>
        <v>215</v>
      </c>
      <c r="BK415" s="38">
        <f t="shared" si="199"/>
        <v>169</v>
      </c>
      <c r="BL415" s="54">
        <f>noisuy1chieu(BK415/BJ415,Data!$BW$39:$CG$39,Data!$BW$40:$CG$40)</f>
        <v>9.5744185149669647E-2</v>
      </c>
      <c r="BM415" s="55">
        <f t="shared" si="200"/>
        <v>2.4851413805668985E-3</v>
      </c>
      <c r="BN415" s="56">
        <f t="shared" si="201"/>
        <v>6.294298683894894</v>
      </c>
      <c r="BO415" s="44">
        <f t="shared" si="202"/>
        <v>0.28610448563158608</v>
      </c>
      <c r="BP415" s="4" t="str">
        <f t="shared" si="203"/>
        <v>OK</v>
      </c>
      <c r="BQ415" s="56">
        <f t="shared" si="204"/>
        <v>304.99199999999996</v>
      </c>
      <c r="BR415" s="56">
        <f t="shared" si="205"/>
        <v>60.661518954937002</v>
      </c>
      <c r="BS415" s="23">
        <f t="shared" si="206"/>
        <v>0.19889544301141343</v>
      </c>
      <c r="BT415" s="4" t="str">
        <f t="shared" si="207"/>
        <v>OK</v>
      </c>
      <c r="BU415" s="56">
        <f t="shared" si="208"/>
        <v>69.964835293058101</v>
      </c>
      <c r="BV415" s="54">
        <f t="shared" si="209"/>
        <v>0.14064753560785873</v>
      </c>
      <c r="BW415" s="4" t="str">
        <f t="shared" si="210"/>
        <v>OK</v>
      </c>
      <c r="BX415" s="54">
        <f t="shared" si="211"/>
        <v>6.268758159199013E-2</v>
      </c>
      <c r="BY415" s="4" t="str">
        <f t="shared" si="212"/>
        <v>OK</v>
      </c>
      <c r="DJ415" s="7"/>
      <c r="DK415" s="7"/>
      <c r="DL415" s="7"/>
      <c r="DM415" s="7"/>
      <c r="DN415" s="7"/>
      <c r="DO415" s="83"/>
      <c r="DP415" s="7"/>
      <c r="DQ415" s="7"/>
      <c r="DR415" s="7"/>
      <c r="DS415" s="7"/>
      <c r="EA415" s="56"/>
      <c r="EB415" s="56"/>
      <c r="EC415" s="4"/>
      <c r="ED415" s="44"/>
      <c r="EE415" s="4"/>
      <c r="EF415" s="5"/>
      <c r="EG415" s="44"/>
      <c r="EH415" s="4"/>
      <c r="EI415" s="53"/>
      <c r="EJ415" s="53"/>
      <c r="EL415" s="54"/>
      <c r="EM415" s="55"/>
      <c r="EN415" s="56"/>
      <c r="EO415" s="44"/>
      <c r="EP415" s="4"/>
      <c r="EQ415" s="56"/>
      <c r="ER415" s="56"/>
      <c r="ET415" s="4"/>
      <c r="EU415" s="56"/>
      <c r="EW415" s="4"/>
      <c r="EY415" s="4"/>
    </row>
    <row r="416" spans="27:155">
      <c r="AA416" s="29" t="s">
        <v>197</v>
      </c>
      <c r="AB416" s="29" t="s">
        <v>333</v>
      </c>
      <c r="AC416" s="29" t="s">
        <v>320</v>
      </c>
      <c r="AD416" s="30">
        <v>0</v>
      </c>
      <c r="AE416" s="24">
        <v>682</v>
      </c>
      <c r="AF416" s="24">
        <v>350</v>
      </c>
      <c r="AG416" s="24">
        <v>12</v>
      </c>
      <c r="AH416" s="24">
        <v>16</v>
      </c>
      <c r="AI416" s="24">
        <v>650</v>
      </c>
      <c r="AJ416" s="7">
        <f t="shared" si="184"/>
        <v>712</v>
      </c>
      <c r="AK416" s="7">
        <f t="shared" si="185"/>
        <v>350</v>
      </c>
      <c r="AL416" s="7">
        <f t="shared" si="186"/>
        <v>22</v>
      </c>
      <c r="AM416" s="7">
        <f t="shared" si="187"/>
        <v>6</v>
      </c>
      <c r="AN416" s="7">
        <f t="shared" si="188"/>
        <v>24</v>
      </c>
      <c r="AO416" s="83" t="str" cm="1">
        <f t="array" ref="AO416">_xll.Dce_Name_SectI(AE416,AE416,AF416,AG416,AH416,"x","-",$V$14)</f>
        <v>682x350x12x16</v>
      </c>
      <c r="AP416" s="7" t="str">
        <f t="shared" si="189"/>
        <v>712x350x22-6M24</v>
      </c>
      <c r="AQ416" s="7"/>
      <c r="AR416" s="7"/>
      <c r="AS416" s="7"/>
      <c r="AT416" s="29" t="s">
        <v>293</v>
      </c>
      <c r="AU416" s="60">
        <v>-181.50619921845131</v>
      </c>
      <c r="AV416" s="60">
        <v>59.004373729062735</v>
      </c>
      <c r="AW416" s="25">
        <v>3.2087196298830271E-2</v>
      </c>
      <c r="AX416" s="25">
        <v>0</v>
      </c>
      <c r="AY416" s="25">
        <v>0</v>
      </c>
      <c r="AZ416" s="25">
        <v>0</v>
      </c>
      <c r="BA416" s="56">
        <f t="shared" si="190"/>
        <v>0</v>
      </c>
      <c r="BB416" s="56">
        <f t="shared" si="191"/>
        <v>0</v>
      </c>
      <c r="BC416" s="4">
        <f>HLOOKUP(AN416,Data!$BW$28:$CF$31,4,FALSE)</f>
        <v>353</v>
      </c>
      <c r="BD416" s="44">
        <f t="shared" si="192"/>
        <v>0</v>
      </c>
      <c r="BE416" s="4" t="str">
        <f t="shared" si="193"/>
        <v>OK</v>
      </c>
      <c r="BF416" s="5">
        <f t="shared" si="194"/>
        <v>3613.4</v>
      </c>
      <c r="BG416" s="44">
        <f t="shared" si="195"/>
        <v>5.0231416178239695E-2</v>
      </c>
      <c r="BH416" s="4" t="str">
        <f t="shared" si="196"/>
        <v>OK</v>
      </c>
      <c r="BI416" s="53" t="str">
        <f t="shared" si="197"/>
        <v>Y</v>
      </c>
      <c r="BJ416" s="53">
        <f t="shared" si="198"/>
        <v>215</v>
      </c>
      <c r="BK416" s="38">
        <f t="shared" si="199"/>
        <v>169</v>
      </c>
      <c r="BL416" s="54">
        <f>noisuy1chieu(BK416/BJ416,Data!$BW$39:$CG$39,Data!$BW$40:$CG$40)</f>
        <v>9.5744185149669647E-2</v>
      </c>
      <c r="BM416" s="55">
        <f t="shared" si="200"/>
        <v>3.2235376858805211E-3</v>
      </c>
      <c r="BN416" s="56">
        <f t="shared" si="201"/>
        <v>7.1686631406547638</v>
      </c>
      <c r="BO416" s="44">
        <f t="shared" si="202"/>
        <v>0.32584832457521656</v>
      </c>
      <c r="BP416" s="4" t="str">
        <f t="shared" si="203"/>
        <v>OK</v>
      </c>
      <c r="BQ416" s="56">
        <f t="shared" si="204"/>
        <v>304.99199999999996</v>
      </c>
      <c r="BR416" s="56">
        <f t="shared" si="205"/>
        <v>59.004382453738764</v>
      </c>
      <c r="BS416" s="23">
        <f t="shared" si="206"/>
        <v>0.19346206606645017</v>
      </c>
      <c r="BT416" s="4" t="str">
        <f t="shared" si="207"/>
        <v>OK</v>
      </c>
      <c r="BU416" s="56">
        <f t="shared" si="208"/>
        <v>90.753099609225657</v>
      </c>
      <c r="BV416" s="54">
        <f t="shared" si="209"/>
        <v>0.18243735950134621</v>
      </c>
      <c r="BW416" s="4" t="str">
        <f t="shared" si="210"/>
        <v>OK</v>
      </c>
      <c r="BX416" s="54">
        <f t="shared" si="211"/>
        <v>6.0975097608443669E-2</v>
      </c>
      <c r="BY416" s="4" t="str">
        <f t="shared" si="212"/>
        <v>OK</v>
      </c>
      <c r="DJ416" s="7"/>
      <c r="DK416" s="7"/>
      <c r="DL416" s="7"/>
      <c r="DM416" s="7"/>
      <c r="DN416" s="7"/>
      <c r="DO416" s="83"/>
      <c r="DP416" s="7"/>
      <c r="DQ416" s="7"/>
      <c r="DR416" s="7"/>
      <c r="DS416" s="7"/>
      <c r="EA416" s="56"/>
      <c r="EB416" s="56"/>
      <c r="EC416" s="4"/>
      <c r="ED416" s="44"/>
      <c r="EE416" s="4"/>
      <c r="EF416" s="5"/>
      <c r="EG416" s="44"/>
      <c r="EH416" s="4"/>
      <c r="EI416" s="53"/>
      <c r="EJ416" s="53"/>
      <c r="EL416" s="54"/>
      <c r="EM416" s="55"/>
      <c r="EN416" s="56"/>
      <c r="EO416" s="44"/>
      <c r="EP416" s="4"/>
      <c r="EQ416" s="56"/>
      <c r="ER416" s="56"/>
      <c r="ET416" s="4"/>
      <c r="EU416" s="56"/>
      <c r="EW416" s="4"/>
      <c r="EY416" s="4"/>
    </row>
    <row r="417" spans="27:155">
      <c r="AA417" s="29" t="s">
        <v>197</v>
      </c>
      <c r="AB417" s="29" t="s">
        <v>333</v>
      </c>
      <c r="AC417" s="29" t="s">
        <v>320</v>
      </c>
      <c r="AD417" s="30">
        <v>0</v>
      </c>
      <c r="AE417" s="24">
        <v>682</v>
      </c>
      <c r="AF417" s="24">
        <v>350</v>
      </c>
      <c r="AG417" s="24">
        <v>12</v>
      </c>
      <c r="AH417" s="24">
        <v>16</v>
      </c>
      <c r="AI417" s="24">
        <v>650</v>
      </c>
      <c r="AJ417" s="7">
        <f t="shared" si="184"/>
        <v>712</v>
      </c>
      <c r="AK417" s="7">
        <f t="shared" si="185"/>
        <v>350</v>
      </c>
      <c r="AL417" s="7">
        <f t="shared" si="186"/>
        <v>22</v>
      </c>
      <c r="AM417" s="7">
        <f t="shared" si="187"/>
        <v>6</v>
      </c>
      <c r="AN417" s="7">
        <f t="shared" si="188"/>
        <v>24</v>
      </c>
      <c r="AO417" s="83" t="str" cm="1">
        <f t="array" ref="AO417">_xll.Dce_Name_SectI(AE417,AE417,AF417,AG417,AH417,"x","-",$V$14)</f>
        <v>682x350x12x16</v>
      </c>
      <c r="AP417" s="7" t="str">
        <f t="shared" si="189"/>
        <v>712x350x22-6M24</v>
      </c>
      <c r="AQ417" s="7"/>
      <c r="AR417" s="7"/>
      <c r="AS417" s="7"/>
      <c r="AT417" s="29" t="s">
        <v>294</v>
      </c>
      <c r="AU417" s="60">
        <v>-127.33881964272672</v>
      </c>
      <c r="AV417" s="60">
        <v>64.948615409469198</v>
      </c>
      <c r="AW417" s="25">
        <v>0.12145151136837845</v>
      </c>
      <c r="AX417" s="25">
        <v>0</v>
      </c>
      <c r="AY417" s="25">
        <v>0</v>
      </c>
      <c r="AZ417" s="25">
        <v>0</v>
      </c>
      <c r="BA417" s="56">
        <f t="shared" si="190"/>
        <v>0</v>
      </c>
      <c r="BB417" s="56">
        <f t="shared" si="191"/>
        <v>0</v>
      </c>
      <c r="BC417" s="4">
        <f>HLOOKUP(AN417,Data!$BW$28:$CF$31,4,FALSE)</f>
        <v>353</v>
      </c>
      <c r="BD417" s="44">
        <f t="shared" si="192"/>
        <v>0</v>
      </c>
      <c r="BE417" s="4" t="str">
        <f t="shared" si="193"/>
        <v>OK</v>
      </c>
      <c r="BF417" s="5">
        <f t="shared" si="194"/>
        <v>3613.4</v>
      </c>
      <c r="BG417" s="44">
        <f t="shared" si="195"/>
        <v>3.5240720552035955E-2</v>
      </c>
      <c r="BH417" s="4" t="str">
        <f t="shared" si="196"/>
        <v>OK</v>
      </c>
      <c r="BI417" s="53" t="str">
        <f t="shared" si="197"/>
        <v>Y</v>
      </c>
      <c r="BJ417" s="53">
        <f t="shared" si="198"/>
        <v>215</v>
      </c>
      <c r="BK417" s="38">
        <f t="shared" si="199"/>
        <v>169</v>
      </c>
      <c r="BL417" s="54">
        <f>noisuy1chieu(BK417/BJ417,Data!$BW$39:$CG$39,Data!$BW$40:$CG$40)</f>
        <v>9.5744185149669647E-2</v>
      </c>
      <c r="BM417" s="55">
        <f t="shared" si="200"/>
        <v>2.2615287288333245E-3</v>
      </c>
      <c r="BN417" s="56">
        <f t="shared" si="201"/>
        <v>6.0044447325808754</v>
      </c>
      <c r="BO417" s="44">
        <f t="shared" si="202"/>
        <v>0.27292930602640342</v>
      </c>
      <c r="BP417" s="4" t="str">
        <f t="shared" si="203"/>
        <v>OK</v>
      </c>
      <c r="BQ417" s="56">
        <f t="shared" si="204"/>
        <v>304.99199999999996</v>
      </c>
      <c r="BR417" s="56">
        <f t="shared" si="205"/>
        <v>64.948728964289614</v>
      </c>
      <c r="BS417" s="23">
        <f t="shared" si="206"/>
        <v>0.21295223797440466</v>
      </c>
      <c r="BT417" s="4" t="str">
        <f t="shared" si="207"/>
        <v>OK</v>
      </c>
      <c r="BU417" s="56">
        <f t="shared" si="208"/>
        <v>63.669409821363359</v>
      </c>
      <c r="BV417" s="54">
        <f t="shared" si="209"/>
        <v>0.12799209127660252</v>
      </c>
      <c r="BW417" s="4" t="str">
        <f t="shared" si="210"/>
        <v>OK</v>
      </c>
      <c r="BX417" s="54">
        <f t="shared" si="211"/>
        <v>6.7117982147290034E-2</v>
      </c>
      <c r="BY417" s="4" t="str">
        <f t="shared" si="212"/>
        <v>OK</v>
      </c>
      <c r="DJ417" s="7"/>
      <c r="DK417" s="7"/>
      <c r="DL417" s="7"/>
      <c r="DM417" s="7"/>
      <c r="DN417" s="7"/>
      <c r="DO417" s="83"/>
      <c r="DP417" s="7"/>
      <c r="DQ417" s="7"/>
      <c r="DR417" s="7"/>
      <c r="DS417" s="7"/>
      <c r="EA417" s="56"/>
      <c r="EB417" s="56"/>
      <c r="EC417" s="4"/>
      <c r="ED417" s="44"/>
      <c r="EE417" s="4"/>
      <c r="EF417" s="5"/>
      <c r="EG417" s="44"/>
      <c r="EH417" s="4"/>
      <c r="EI417" s="53"/>
      <c r="EJ417" s="53"/>
      <c r="EL417" s="54"/>
      <c r="EM417" s="55"/>
      <c r="EN417" s="56"/>
      <c r="EO417" s="44"/>
      <c r="EP417" s="4"/>
      <c r="EQ417" s="56"/>
      <c r="ER417" s="56"/>
      <c r="ET417" s="4"/>
      <c r="EU417" s="56"/>
      <c r="EW417" s="4"/>
      <c r="EY417" s="4"/>
    </row>
    <row r="418" spans="27:155">
      <c r="AA418" s="29" t="s">
        <v>197</v>
      </c>
      <c r="AB418" s="29" t="s">
        <v>333</v>
      </c>
      <c r="AC418" s="29" t="s">
        <v>320</v>
      </c>
      <c r="AD418" s="30">
        <v>0</v>
      </c>
      <c r="AE418" s="24">
        <v>682</v>
      </c>
      <c r="AF418" s="24">
        <v>350</v>
      </c>
      <c r="AG418" s="24">
        <v>12</v>
      </c>
      <c r="AH418" s="24">
        <v>16</v>
      </c>
      <c r="AI418" s="24">
        <v>650</v>
      </c>
      <c r="AJ418" s="7">
        <f t="shared" si="184"/>
        <v>712</v>
      </c>
      <c r="AK418" s="7">
        <f t="shared" si="185"/>
        <v>350</v>
      </c>
      <c r="AL418" s="7">
        <f t="shared" si="186"/>
        <v>22</v>
      </c>
      <c r="AM418" s="7">
        <f t="shared" si="187"/>
        <v>6</v>
      </c>
      <c r="AN418" s="7">
        <f t="shared" si="188"/>
        <v>24</v>
      </c>
      <c r="AO418" s="83" t="str" cm="1">
        <f t="array" ref="AO418">_xll.Dce_Name_SectI(AE418,AE418,AF418,AG418,AH418,"x","-",$V$14)</f>
        <v>682x350x12x16</v>
      </c>
      <c r="AP418" s="7" t="str">
        <f t="shared" si="189"/>
        <v>712x350x22-6M24</v>
      </c>
      <c r="AQ418" s="7"/>
      <c r="AR418" s="7"/>
      <c r="AS418" s="7"/>
      <c r="AT418" s="29" t="s">
        <v>295</v>
      </c>
      <c r="AU418" s="60">
        <v>-168.91915503437806</v>
      </c>
      <c r="AV418" s="60">
        <v>63.307800334071104</v>
      </c>
      <c r="AW418" s="25">
        <v>8.1420296815446214E-2</v>
      </c>
      <c r="AX418" s="25">
        <v>0</v>
      </c>
      <c r="AY418" s="25">
        <v>0</v>
      </c>
      <c r="AZ418" s="25">
        <v>0</v>
      </c>
      <c r="BA418" s="56">
        <f t="shared" si="190"/>
        <v>0</v>
      </c>
      <c r="BB418" s="56">
        <f t="shared" si="191"/>
        <v>0</v>
      </c>
      <c r="BC418" s="4">
        <f>HLOOKUP(AN418,Data!$BW$28:$CF$31,4,FALSE)</f>
        <v>353</v>
      </c>
      <c r="BD418" s="44">
        <f t="shared" si="192"/>
        <v>0</v>
      </c>
      <c r="BE418" s="4" t="str">
        <f t="shared" si="193"/>
        <v>OK</v>
      </c>
      <c r="BF418" s="5">
        <f t="shared" si="194"/>
        <v>3613.4</v>
      </c>
      <c r="BG418" s="44">
        <f t="shared" si="195"/>
        <v>4.6747981135323538E-2</v>
      </c>
      <c r="BH418" s="4" t="str">
        <f t="shared" si="196"/>
        <v>OK</v>
      </c>
      <c r="BI418" s="53" t="str">
        <f t="shared" si="197"/>
        <v>Y</v>
      </c>
      <c r="BJ418" s="53">
        <f t="shared" si="198"/>
        <v>215</v>
      </c>
      <c r="BK418" s="38">
        <f t="shared" si="199"/>
        <v>169</v>
      </c>
      <c r="BL418" s="54">
        <f>noisuy1chieu(BK418/BJ418,Data!$BW$39:$CG$39,Data!$BW$40:$CG$40)</f>
        <v>9.5744185149669647E-2</v>
      </c>
      <c r="BM418" s="55">
        <f t="shared" si="200"/>
        <v>2.999992641932079E-3</v>
      </c>
      <c r="BN418" s="56">
        <f t="shared" si="201"/>
        <v>6.9156322671169894</v>
      </c>
      <c r="BO418" s="44">
        <f t="shared" si="202"/>
        <v>0.31434692123259045</v>
      </c>
      <c r="BP418" s="4" t="str">
        <f t="shared" si="203"/>
        <v>OK</v>
      </c>
      <c r="BQ418" s="56">
        <f t="shared" si="204"/>
        <v>304.99199999999996</v>
      </c>
      <c r="BR418" s="56">
        <f t="shared" si="205"/>
        <v>63.30785269145801</v>
      </c>
      <c r="BS418" s="23">
        <f t="shared" si="206"/>
        <v>0.20757217465198438</v>
      </c>
      <c r="BT418" s="4" t="str">
        <f t="shared" si="207"/>
        <v>OK</v>
      </c>
      <c r="BU418" s="56">
        <f t="shared" si="208"/>
        <v>84.459577517189032</v>
      </c>
      <c r="BV418" s="54">
        <f t="shared" si="209"/>
        <v>0.1697857414587837</v>
      </c>
      <c r="BW418" s="4" t="str">
        <f t="shared" si="210"/>
        <v>OK</v>
      </c>
      <c r="BX418" s="54">
        <f t="shared" si="211"/>
        <v>6.5422301475134351E-2</v>
      </c>
      <c r="BY418" s="4" t="str">
        <f t="shared" si="212"/>
        <v>OK</v>
      </c>
      <c r="DJ418" s="7"/>
      <c r="DK418" s="7"/>
      <c r="DL418" s="7"/>
      <c r="DM418" s="7"/>
      <c r="DN418" s="7"/>
      <c r="DO418" s="83"/>
      <c r="DP418" s="7"/>
      <c r="DQ418" s="7"/>
      <c r="DR418" s="7"/>
      <c r="DS418" s="7"/>
      <c r="EA418" s="56"/>
      <c r="EB418" s="56"/>
      <c r="EC418" s="4"/>
      <c r="ED418" s="44"/>
      <c r="EE418" s="4"/>
      <c r="EF418" s="5"/>
      <c r="EG418" s="44"/>
      <c r="EH418" s="4"/>
      <c r="EI418" s="53"/>
      <c r="EJ418" s="53"/>
      <c r="EL418" s="54"/>
      <c r="EM418" s="55"/>
      <c r="EN418" s="56"/>
      <c r="EO418" s="44"/>
      <c r="EP418" s="4"/>
      <c r="EQ418" s="56"/>
      <c r="ER418" s="56"/>
      <c r="ET418" s="4"/>
      <c r="EU418" s="56"/>
      <c r="EW418" s="4"/>
      <c r="EY418" s="4"/>
    </row>
    <row r="419" spans="27:155">
      <c r="AA419" s="29" t="s">
        <v>197</v>
      </c>
      <c r="AB419" s="29" t="s">
        <v>333</v>
      </c>
      <c r="AC419" s="29" t="s">
        <v>320</v>
      </c>
      <c r="AD419" s="30">
        <v>0</v>
      </c>
      <c r="AE419" s="24">
        <v>682</v>
      </c>
      <c r="AF419" s="24">
        <v>350</v>
      </c>
      <c r="AG419" s="24">
        <v>12</v>
      </c>
      <c r="AH419" s="24">
        <v>16</v>
      </c>
      <c r="AI419" s="24">
        <v>650</v>
      </c>
      <c r="AJ419" s="7">
        <f t="shared" si="184"/>
        <v>712</v>
      </c>
      <c r="AK419" s="7">
        <f t="shared" si="185"/>
        <v>350</v>
      </c>
      <c r="AL419" s="7">
        <f t="shared" si="186"/>
        <v>22</v>
      </c>
      <c r="AM419" s="7">
        <f t="shared" si="187"/>
        <v>6</v>
      </c>
      <c r="AN419" s="7">
        <f t="shared" si="188"/>
        <v>24</v>
      </c>
      <c r="AO419" s="83" t="str" cm="1">
        <f t="array" ref="AO419">_xll.Dce_Name_SectI(AE419,AE419,AF419,AG419,AH419,"x","-",$V$14)</f>
        <v>682x350x12x16</v>
      </c>
      <c r="AP419" s="7" t="str">
        <f t="shared" si="189"/>
        <v>712x350x22-6M24</v>
      </c>
      <c r="AQ419" s="7"/>
      <c r="AR419" s="7"/>
      <c r="AS419" s="7"/>
      <c r="AT419" s="29" t="s">
        <v>296</v>
      </c>
      <c r="AU419" s="60">
        <v>-155.336385016344</v>
      </c>
      <c r="AV419" s="60">
        <v>71.236414186362026</v>
      </c>
      <c r="AW419" s="25">
        <v>5.6332479257748709E-2</v>
      </c>
      <c r="AX419" s="25">
        <v>0</v>
      </c>
      <c r="AY419" s="25">
        <v>0</v>
      </c>
      <c r="AZ419" s="25">
        <v>0</v>
      </c>
      <c r="BA419" s="56">
        <f t="shared" si="190"/>
        <v>0</v>
      </c>
      <c r="BB419" s="56">
        <f t="shared" si="191"/>
        <v>0</v>
      </c>
      <c r="BC419" s="4">
        <f>HLOOKUP(AN419,Data!$BW$28:$CF$31,4,FALSE)</f>
        <v>353</v>
      </c>
      <c r="BD419" s="44">
        <f t="shared" si="192"/>
        <v>0</v>
      </c>
      <c r="BE419" s="4" t="str">
        <f t="shared" si="193"/>
        <v>OK</v>
      </c>
      <c r="BF419" s="5">
        <f t="shared" si="194"/>
        <v>3613.4</v>
      </c>
      <c r="BG419" s="44">
        <f t="shared" si="195"/>
        <v>4.2988981296381248E-2</v>
      </c>
      <c r="BH419" s="4" t="str">
        <f t="shared" si="196"/>
        <v>OK</v>
      </c>
      <c r="BI419" s="53" t="str">
        <f t="shared" si="197"/>
        <v>Y</v>
      </c>
      <c r="BJ419" s="53">
        <f t="shared" si="198"/>
        <v>215</v>
      </c>
      <c r="BK419" s="38">
        <f t="shared" si="199"/>
        <v>169</v>
      </c>
      <c r="BL419" s="54">
        <f>noisuy1chieu(BK419/BJ419,Data!$BW$39:$CG$39,Data!$BW$40:$CG$40)</f>
        <v>9.5744185149669647E-2</v>
      </c>
      <c r="BM419" s="55">
        <f t="shared" si="200"/>
        <v>2.7587635752648631E-3</v>
      </c>
      <c r="BN419" s="56">
        <f t="shared" si="201"/>
        <v>6.6317636327777887</v>
      </c>
      <c r="BO419" s="44">
        <f t="shared" si="202"/>
        <v>0.30144380148989947</v>
      </c>
      <c r="BP419" s="4" t="str">
        <f t="shared" si="203"/>
        <v>OK</v>
      </c>
      <c r="BQ419" s="56">
        <f t="shared" si="204"/>
        <v>304.99199999999996</v>
      </c>
      <c r="BR419" s="56">
        <f t="shared" si="205"/>
        <v>71.23643645971589</v>
      </c>
      <c r="BS419" s="23">
        <f t="shared" si="206"/>
        <v>0.23356821313252774</v>
      </c>
      <c r="BT419" s="4" t="str">
        <f t="shared" si="207"/>
        <v>OK</v>
      </c>
      <c r="BU419" s="56">
        <f t="shared" si="208"/>
        <v>77.668192508171998</v>
      </c>
      <c r="BV419" s="54">
        <f t="shared" si="209"/>
        <v>0.1561332893250591</v>
      </c>
      <c r="BW419" s="4" t="str">
        <f t="shared" si="210"/>
        <v>OK</v>
      </c>
      <c r="BX419" s="54">
        <f t="shared" si="211"/>
        <v>7.361569574623418E-2</v>
      </c>
      <c r="BY419" s="4" t="str">
        <f t="shared" si="212"/>
        <v>OK</v>
      </c>
      <c r="DJ419" s="7"/>
      <c r="DK419" s="7"/>
      <c r="DL419" s="7"/>
      <c r="DM419" s="7"/>
      <c r="DN419" s="7"/>
      <c r="DO419" s="83"/>
      <c r="DP419" s="7"/>
      <c r="DQ419" s="7"/>
      <c r="DR419" s="7"/>
      <c r="DS419" s="7"/>
      <c r="EA419" s="56"/>
      <c r="EB419" s="56"/>
      <c r="EC419" s="4"/>
      <c r="ED419" s="44"/>
      <c r="EE419" s="4"/>
      <c r="EF419" s="5"/>
      <c r="EG419" s="44"/>
      <c r="EH419" s="4"/>
      <c r="EI419" s="53"/>
      <c r="EJ419" s="53"/>
      <c r="EL419" s="54"/>
      <c r="EM419" s="55"/>
      <c r="EN419" s="56"/>
      <c r="EO419" s="44"/>
      <c r="EP419" s="4"/>
      <c r="EQ419" s="56"/>
      <c r="ER419" s="56"/>
      <c r="ET419" s="4"/>
      <c r="EU419" s="56"/>
      <c r="EW419" s="4"/>
      <c r="EY419" s="4"/>
    </row>
    <row r="420" spans="27:155">
      <c r="AA420" s="29" t="s">
        <v>197</v>
      </c>
      <c r="AB420" s="29" t="s">
        <v>333</v>
      </c>
      <c r="AC420" s="29" t="s">
        <v>320</v>
      </c>
      <c r="AD420" s="30">
        <v>0</v>
      </c>
      <c r="AE420" s="24">
        <v>682</v>
      </c>
      <c r="AF420" s="24">
        <v>350</v>
      </c>
      <c r="AG420" s="24">
        <v>12</v>
      </c>
      <c r="AH420" s="24">
        <v>16</v>
      </c>
      <c r="AI420" s="24">
        <v>650</v>
      </c>
      <c r="AJ420" s="7">
        <f t="shared" si="184"/>
        <v>712</v>
      </c>
      <c r="AK420" s="7">
        <f t="shared" si="185"/>
        <v>350</v>
      </c>
      <c r="AL420" s="7">
        <f t="shared" si="186"/>
        <v>22</v>
      </c>
      <c r="AM420" s="7">
        <f t="shared" si="187"/>
        <v>6</v>
      </c>
      <c r="AN420" s="7">
        <f t="shared" si="188"/>
        <v>24</v>
      </c>
      <c r="AO420" s="83" t="str" cm="1">
        <f t="array" ref="AO420">_xll.Dce_Name_SectI(AE420,AE420,AF420,AG420,AH420,"x","-",$V$14)</f>
        <v>682x350x12x16</v>
      </c>
      <c r="AP420" s="7" t="str">
        <f t="shared" si="189"/>
        <v>712x350x22-6M24</v>
      </c>
      <c r="AQ420" s="7"/>
      <c r="AR420" s="7"/>
      <c r="AS420" s="7"/>
      <c r="AT420" s="29" t="s">
        <v>297</v>
      </c>
      <c r="AU420" s="60">
        <v>-196.91654420753662</v>
      </c>
      <c r="AV420" s="60">
        <v>69.594942582991493</v>
      </c>
      <c r="AW420" s="25">
        <v>7.1613851818588661E-2</v>
      </c>
      <c r="AX420" s="25">
        <v>0</v>
      </c>
      <c r="AY420" s="25">
        <v>0</v>
      </c>
      <c r="AZ420" s="25">
        <v>0</v>
      </c>
      <c r="BA420" s="56">
        <f t="shared" si="190"/>
        <v>0</v>
      </c>
      <c r="BB420" s="56">
        <f t="shared" si="191"/>
        <v>0</v>
      </c>
      <c r="BC420" s="4">
        <f>HLOOKUP(AN420,Data!$BW$28:$CF$31,4,FALSE)</f>
        <v>353</v>
      </c>
      <c r="BD420" s="44">
        <f t="shared" si="192"/>
        <v>0</v>
      </c>
      <c r="BE420" s="4" t="str">
        <f t="shared" si="193"/>
        <v>OK</v>
      </c>
      <c r="BF420" s="5">
        <f t="shared" si="194"/>
        <v>3613.4</v>
      </c>
      <c r="BG420" s="44">
        <f t="shared" si="195"/>
        <v>5.4496193116603919E-2</v>
      </c>
      <c r="BH420" s="4" t="str">
        <f t="shared" si="196"/>
        <v>OK</v>
      </c>
      <c r="BI420" s="53" t="str">
        <f t="shared" si="197"/>
        <v>Y</v>
      </c>
      <c r="BJ420" s="53">
        <f t="shared" si="198"/>
        <v>215</v>
      </c>
      <c r="BK420" s="38">
        <f t="shared" si="199"/>
        <v>169</v>
      </c>
      <c r="BL420" s="54">
        <f>noisuy1chieu(BK420/BJ420,Data!$BW$39:$CG$39,Data!$BW$40:$CG$40)</f>
        <v>9.5744185149669647E-2</v>
      </c>
      <c r="BM420" s="55">
        <f t="shared" si="200"/>
        <v>3.4972243590555203E-3</v>
      </c>
      <c r="BN420" s="56">
        <f t="shared" si="201"/>
        <v>7.4667832498931634</v>
      </c>
      <c r="BO420" s="44">
        <f t="shared" si="202"/>
        <v>0.33939923863150745</v>
      </c>
      <c r="BP420" s="4" t="str">
        <f t="shared" si="203"/>
        <v>OK</v>
      </c>
      <c r="BQ420" s="56">
        <f t="shared" si="204"/>
        <v>304.99199999999996</v>
      </c>
      <c r="BR420" s="56">
        <f t="shared" si="205"/>
        <v>69.594979428645956</v>
      </c>
      <c r="BS420" s="23">
        <f t="shared" si="206"/>
        <v>0.22818624563479031</v>
      </c>
      <c r="BT420" s="4" t="str">
        <f t="shared" si="207"/>
        <v>OK</v>
      </c>
      <c r="BU420" s="56">
        <f t="shared" si="208"/>
        <v>98.458272103768309</v>
      </c>
      <c r="BV420" s="54">
        <f t="shared" si="209"/>
        <v>0.19792676240284074</v>
      </c>
      <c r="BW420" s="4" t="str">
        <f t="shared" si="210"/>
        <v>OK</v>
      </c>
      <c r="BX420" s="54">
        <f t="shared" si="211"/>
        <v>7.1919414918822297E-2</v>
      </c>
      <c r="BY420" s="4" t="str">
        <f t="shared" si="212"/>
        <v>OK</v>
      </c>
      <c r="DJ420" s="7"/>
      <c r="DK420" s="7"/>
      <c r="DL420" s="7"/>
      <c r="DM420" s="7"/>
      <c r="DN420" s="7"/>
      <c r="DO420" s="83"/>
      <c r="DP420" s="7"/>
      <c r="DQ420" s="7"/>
      <c r="DR420" s="7"/>
      <c r="DS420" s="7"/>
      <c r="EA420" s="56"/>
      <c r="EB420" s="56"/>
      <c r="EC420" s="4"/>
      <c r="ED420" s="44"/>
      <c r="EE420" s="4"/>
      <c r="EF420" s="5"/>
      <c r="EG420" s="44"/>
      <c r="EH420" s="4"/>
      <c r="EI420" s="53"/>
      <c r="EJ420" s="53"/>
      <c r="EL420" s="54"/>
      <c r="EM420" s="55"/>
      <c r="EN420" s="56"/>
      <c r="EO420" s="44"/>
      <c r="EP420" s="4"/>
      <c r="EQ420" s="56"/>
      <c r="ER420" s="56"/>
      <c r="ET420" s="4"/>
      <c r="EU420" s="56"/>
      <c r="EW420" s="4"/>
      <c r="EY420" s="4"/>
    </row>
    <row r="421" spans="27:155">
      <c r="AA421" s="29" t="s">
        <v>197</v>
      </c>
      <c r="AB421" s="29" t="s">
        <v>333</v>
      </c>
      <c r="AC421" s="29" t="s">
        <v>320</v>
      </c>
      <c r="AD421" s="30">
        <v>0</v>
      </c>
      <c r="AE421" s="24">
        <v>682</v>
      </c>
      <c r="AF421" s="24">
        <v>350</v>
      </c>
      <c r="AG421" s="24">
        <v>12</v>
      </c>
      <c r="AH421" s="24">
        <v>16</v>
      </c>
      <c r="AI421" s="24">
        <v>650</v>
      </c>
      <c r="AJ421" s="7">
        <f t="shared" si="184"/>
        <v>712</v>
      </c>
      <c r="AK421" s="7">
        <f t="shared" si="185"/>
        <v>350</v>
      </c>
      <c r="AL421" s="7">
        <f t="shared" si="186"/>
        <v>22</v>
      </c>
      <c r="AM421" s="7">
        <f t="shared" si="187"/>
        <v>6</v>
      </c>
      <c r="AN421" s="7">
        <f t="shared" si="188"/>
        <v>24</v>
      </c>
      <c r="AO421" s="83" t="str" cm="1">
        <f t="array" ref="AO421">_xll.Dce_Name_SectI(AE421,AE421,AF421,AG421,AH421,"x","-",$V$14)</f>
        <v>682x350x12x16</v>
      </c>
      <c r="AP421" s="7" t="str">
        <f t="shared" si="189"/>
        <v>712x350x22-6M24</v>
      </c>
      <c r="AQ421" s="7"/>
      <c r="AR421" s="7"/>
      <c r="AS421" s="7"/>
      <c r="AT421" s="29" t="s">
        <v>298</v>
      </c>
      <c r="AU421" s="60">
        <v>-110.03862351764099</v>
      </c>
      <c r="AV421" s="60">
        <v>5.1250559592480363</v>
      </c>
      <c r="AW421" s="25">
        <v>2.8428463953708186E-2</v>
      </c>
      <c r="AX421" s="25">
        <v>0</v>
      </c>
      <c r="AY421" s="25">
        <v>0</v>
      </c>
      <c r="AZ421" s="25">
        <v>0</v>
      </c>
      <c r="BA421" s="56">
        <f t="shared" si="190"/>
        <v>0</v>
      </c>
      <c r="BB421" s="56">
        <f t="shared" si="191"/>
        <v>0</v>
      </c>
      <c r="BC421" s="4">
        <f>HLOOKUP(AN421,Data!$BW$28:$CF$31,4,FALSE)</f>
        <v>353</v>
      </c>
      <c r="BD421" s="44">
        <f t="shared" si="192"/>
        <v>0</v>
      </c>
      <c r="BE421" s="4" t="str">
        <f t="shared" si="193"/>
        <v>OK</v>
      </c>
      <c r="BF421" s="5">
        <f t="shared" si="194"/>
        <v>3613.4</v>
      </c>
      <c r="BG421" s="44">
        <f t="shared" si="195"/>
        <v>3.0452931731234013E-2</v>
      </c>
      <c r="BH421" s="4" t="str">
        <f t="shared" si="196"/>
        <v>OK</v>
      </c>
      <c r="BI421" s="53" t="str">
        <f t="shared" si="197"/>
        <v>Y</v>
      </c>
      <c r="BJ421" s="53">
        <f t="shared" si="198"/>
        <v>215</v>
      </c>
      <c r="BK421" s="38">
        <f t="shared" si="199"/>
        <v>169</v>
      </c>
      <c r="BL421" s="54">
        <f>noisuy1chieu(BK421/BJ421,Data!$BW$39:$CG$39,Data!$BW$40:$CG$40)</f>
        <v>9.5744185149669647E-2</v>
      </c>
      <c r="BM421" s="55">
        <f t="shared" si="200"/>
        <v>1.9542784287197796E-3</v>
      </c>
      <c r="BN421" s="56">
        <f t="shared" si="201"/>
        <v>5.5816810511173323</v>
      </c>
      <c r="BO421" s="44">
        <f t="shared" si="202"/>
        <v>0.25371277505078782</v>
      </c>
      <c r="BP421" s="4" t="str">
        <f t="shared" si="203"/>
        <v>OK</v>
      </c>
      <c r="BQ421" s="56">
        <f t="shared" si="204"/>
        <v>304.99199999999996</v>
      </c>
      <c r="BR421" s="56">
        <f t="shared" si="205"/>
        <v>5.1251348043721325</v>
      </c>
      <c r="BS421" s="23">
        <f t="shared" si="206"/>
        <v>1.6804161434962665E-2</v>
      </c>
      <c r="BT421" s="4" t="str">
        <f t="shared" si="207"/>
        <v>OK</v>
      </c>
      <c r="BU421" s="56">
        <f t="shared" si="208"/>
        <v>55.019311758820493</v>
      </c>
      <c r="BV421" s="54">
        <f t="shared" si="209"/>
        <v>0.1106031419541751</v>
      </c>
      <c r="BW421" s="4" t="str">
        <f t="shared" si="210"/>
        <v>OK</v>
      </c>
      <c r="BX421" s="54">
        <f t="shared" si="211"/>
        <v>5.2963115951266257E-3</v>
      </c>
      <c r="BY421" s="4" t="str">
        <f t="shared" si="212"/>
        <v>OK</v>
      </c>
      <c r="DJ421" s="7"/>
      <c r="DK421" s="7"/>
      <c r="DL421" s="7"/>
      <c r="DM421" s="7"/>
      <c r="DN421" s="7"/>
      <c r="DO421" s="83"/>
      <c r="DP421" s="7"/>
      <c r="DQ421" s="7"/>
      <c r="DR421" s="7"/>
      <c r="DS421" s="7"/>
      <c r="EA421" s="56"/>
      <c r="EB421" s="56"/>
      <c r="EC421" s="4"/>
      <c r="ED421" s="44"/>
      <c r="EE421" s="4"/>
      <c r="EF421" s="5"/>
      <c r="EG421" s="44"/>
      <c r="EH421" s="4"/>
      <c r="EI421" s="53"/>
      <c r="EJ421" s="53"/>
      <c r="EL421" s="54"/>
      <c r="EM421" s="55"/>
      <c r="EN421" s="56"/>
      <c r="EO421" s="44"/>
      <c r="EP421" s="4"/>
      <c r="EQ421" s="56"/>
      <c r="ER421" s="56"/>
      <c r="ET421" s="4"/>
      <c r="EU421" s="56"/>
      <c r="EW421" s="4"/>
      <c r="EY421" s="4"/>
    </row>
    <row r="422" spans="27:155">
      <c r="AA422" s="29" t="s">
        <v>197</v>
      </c>
      <c r="AB422" s="29" t="s">
        <v>333</v>
      </c>
      <c r="AC422" s="29" t="s">
        <v>320</v>
      </c>
      <c r="AD422" s="30">
        <v>0</v>
      </c>
      <c r="AE422" s="24">
        <v>682</v>
      </c>
      <c r="AF422" s="24">
        <v>350</v>
      </c>
      <c r="AG422" s="24">
        <v>12</v>
      </c>
      <c r="AH422" s="24">
        <v>16</v>
      </c>
      <c r="AI422" s="24">
        <v>650</v>
      </c>
      <c r="AJ422" s="7">
        <f t="shared" si="184"/>
        <v>712</v>
      </c>
      <c r="AK422" s="7">
        <f t="shared" si="185"/>
        <v>350</v>
      </c>
      <c r="AL422" s="7">
        <f t="shared" si="186"/>
        <v>22</v>
      </c>
      <c r="AM422" s="7">
        <f t="shared" si="187"/>
        <v>6</v>
      </c>
      <c r="AN422" s="7">
        <f t="shared" si="188"/>
        <v>24</v>
      </c>
      <c r="AO422" s="83" t="str" cm="1">
        <f t="array" ref="AO422">_xll.Dce_Name_SectI(AE422,AE422,AF422,AG422,AH422,"x","-",$V$14)</f>
        <v>682x350x12x16</v>
      </c>
      <c r="AP422" s="7" t="str">
        <f t="shared" si="189"/>
        <v>712x350x22-6M24</v>
      </c>
      <c r="AQ422" s="7"/>
      <c r="AR422" s="7"/>
      <c r="AS422" s="7"/>
      <c r="AT422" s="29" t="s">
        <v>299</v>
      </c>
      <c r="AU422" s="60">
        <v>-151.6180837556652</v>
      </c>
      <c r="AV422" s="60">
        <v>3.4810423314379308</v>
      </c>
      <c r="AW422" s="25">
        <v>4.1205507045401685E-2</v>
      </c>
      <c r="AX422" s="25">
        <v>0</v>
      </c>
      <c r="AY422" s="25">
        <v>0</v>
      </c>
      <c r="AZ422" s="25">
        <v>0</v>
      </c>
      <c r="BA422" s="56">
        <f t="shared" si="190"/>
        <v>0</v>
      </c>
      <c r="BB422" s="56">
        <f t="shared" si="191"/>
        <v>0</v>
      </c>
      <c r="BC422" s="4">
        <f>HLOOKUP(AN422,Data!$BW$28:$CF$31,4,FALSE)</f>
        <v>353</v>
      </c>
      <c r="BD422" s="44">
        <f t="shared" si="192"/>
        <v>0</v>
      </c>
      <c r="BE422" s="4" t="str">
        <f t="shared" si="193"/>
        <v>OK</v>
      </c>
      <c r="BF422" s="5">
        <f t="shared" si="194"/>
        <v>3613.4</v>
      </c>
      <c r="BG422" s="44">
        <f t="shared" si="195"/>
        <v>4.1959950117801847E-2</v>
      </c>
      <c r="BH422" s="4" t="str">
        <f t="shared" si="196"/>
        <v>OK</v>
      </c>
      <c r="BI422" s="53" t="str">
        <f t="shared" si="197"/>
        <v>Y</v>
      </c>
      <c r="BJ422" s="53">
        <f t="shared" si="198"/>
        <v>215</v>
      </c>
      <c r="BK422" s="38">
        <f t="shared" si="199"/>
        <v>169</v>
      </c>
      <c r="BL422" s="54">
        <f>noisuy1chieu(BK422/BJ422,Data!$BW$39:$CG$39,Data!$BW$40:$CG$40)</f>
        <v>9.5744185149669647E-2</v>
      </c>
      <c r="BM422" s="55">
        <f t="shared" si="200"/>
        <v>2.6927267991499635E-3</v>
      </c>
      <c r="BN422" s="56">
        <f t="shared" si="201"/>
        <v>6.5519103078492202</v>
      </c>
      <c r="BO422" s="44">
        <f t="shared" si="202"/>
        <v>0.29781410490223731</v>
      </c>
      <c r="BP422" s="4" t="str">
        <f t="shared" si="203"/>
        <v>OK</v>
      </c>
      <c r="BQ422" s="56">
        <f t="shared" si="204"/>
        <v>304.99199999999996</v>
      </c>
      <c r="BR422" s="56">
        <f t="shared" si="205"/>
        <v>3.4812862001096225</v>
      </c>
      <c r="BS422" s="23">
        <f t="shared" si="206"/>
        <v>1.1414352507966186E-2</v>
      </c>
      <c r="BT422" s="4" t="str">
        <f t="shared" si="207"/>
        <v>OK</v>
      </c>
      <c r="BU422" s="56">
        <f t="shared" si="208"/>
        <v>75.809041877832598</v>
      </c>
      <c r="BV422" s="54">
        <f t="shared" si="209"/>
        <v>0.15239591249302964</v>
      </c>
      <c r="BW422" s="4" t="str">
        <f t="shared" si="210"/>
        <v>OK</v>
      </c>
      <c r="BX422" s="54">
        <f t="shared" si="211"/>
        <v>3.5975593172429135E-3</v>
      </c>
      <c r="BY422" s="4" t="str">
        <f t="shared" si="212"/>
        <v>OK</v>
      </c>
      <c r="DJ422" s="7"/>
      <c r="DK422" s="7"/>
      <c r="DL422" s="7"/>
      <c r="DM422" s="7"/>
      <c r="DN422" s="7"/>
      <c r="DO422" s="83"/>
      <c r="DP422" s="7"/>
      <c r="DQ422" s="7"/>
      <c r="DR422" s="7"/>
      <c r="DS422" s="7"/>
      <c r="EA422" s="56"/>
      <c r="EB422" s="56"/>
      <c r="EC422" s="4"/>
      <c r="ED422" s="44"/>
      <c r="EE422" s="4"/>
      <c r="EF422" s="5"/>
      <c r="EG422" s="44"/>
      <c r="EH422" s="4"/>
      <c r="EI422" s="53"/>
      <c r="EJ422" s="53"/>
      <c r="EL422" s="54"/>
      <c r="EM422" s="55"/>
      <c r="EN422" s="56"/>
      <c r="EO422" s="44"/>
      <c r="EP422" s="4"/>
      <c r="EQ422" s="56"/>
      <c r="ER422" s="56"/>
      <c r="ET422" s="4"/>
      <c r="EU422" s="56"/>
      <c r="EW422" s="4"/>
      <c r="EY422" s="4"/>
    </row>
    <row r="423" spans="27:155">
      <c r="AA423" s="29" t="s">
        <v>197</v>
      </c>
      <c r="AB423" s="29" t="s">
        <v>333</v>
      </c>
      <c r="AC423" s="29" t="s">
        <v>320</v>
      </c>
      <c r="AD423" s="30">
        <v>0</v>
      </c>
      <c r="AE423" s="24">
        <v>682</v>
      </c>
      <c r="AF423" s="24">
        <v>350</v>
      </c>
      <c r="AG423" s="24">
        <v>12</v>
      </c>
      <c r="AH423" s="24">
        <v>16</v>
      </c>
      <c r="AI423" s="24">
        <v>650</v>
      </c>
      <c r="AJ423" s="7">
        <f t="shared" si="184"/>
        <v>712</v>
      </c>
      <c r="AK423" s="7">
        <f t="shared" si="185"/>
        <v>350</v>
      </c>
      <c r="AL423" s="7">
        <f t="shared" si="186"/>
        <v>22</v>
      </c>
      <c r="AM423" s="7">
        <f t="shared" si="187"/>
        <v>6</v>
      </c>
      <c r="AN423" s="7">
        <f t="shared" si="188"/>
        <v>24</v>
      </c>
      <c r="AO423" s="83" t="str" cm="1">
        <f t="array" ref="AO423">_xll.Dce_Name_SectI(AE423,AE423,AF423,AG423,AH423,"x","-",$V$14)</f>
        <v>682x350x12x16</v>
      </c>
      <c r="AP423" s="7" t="str">
        <f t="shared" si="189"/>
        <v>712x350x22-6M24</v>
      </c>
      <c r="AQ423" s="7"/>
      <c r="AR423" s="7"/>
      <c r="AS423" s="7"/>
      <c r="AT423" s="29" t="s">
        <v>300</v>
      </c>
      <c r="AU423" s="60">
        <v>4.3624061065888933</v>
      </c>
      <c r="AV423" s="60">
        <v>34.730237377424885</v>
      </c>
      <c r="AW423" s="25">
        <v>6.7410637601122439E-2</v>
      </c>
      <c r="AX423" s="25">
        <v>0</v>
      </c>
      <c r="AY423" s="25">
        <v>0</v>
      </c>
      <c r="AZ423" s="25">
        <v>0</v>
      </c>
      <c r="BA423" s="56">
        <f t="shared" si="190"/>
        <v>0.72706768443148218</v>
      </c>
      <c r="BB423" s="56">
        <f t="shared" si="191"/>
        <v>3.1809211193877349</v>
      </c>
      <c r="BC423" s="4">
        <f>HLOOKUP(AN423,Data!$BW$28:$CF$31,4,FALSE)</f>
        <v>353</v>
      </c>
      <c r="BD423" s="44">
        <f t="shared" si="192"/>
        <v>9.0111079869340926E-3</v>
      </c>
      <c r="BE423" s="4" t="str">
        <f t="shared" si="193"/>
        <v>OK</v>
      </c>
      <c r="BF423" s="5">
        <f t="shared" si="194"/>
        <v>3613.4</v>
      </c>
      <c r="BG423" s="44">
        <f t="shared" si="195"/>
        <v>0</v>
      </c>
      <c r="BH423" s="4" t="str">
        <f t="shared" si="196"/>
        <v>OK</v>
      </c>
      <c r="BI423" s="53" t="str">
        <f t="shared" si="197"/>
        <v>Y</v>
      </c>
      <c r="BJ423" s="53">
        <f t="shared" si="198"/>
        <v>215</v>
      </c>
      <c r="BK423" s="38">
        <f t="shared" si="199"/>
        <v>169</v>
      </c>
      <c r="BL423" s="54">
        <f>noisuy1chieu(BK423/BJ423,Data!$BW$39:$CG$39,Data!$BW$40:$CG$40)</f>
        <v>9.5744185149669647E-2</v>
      </c>
      <c r="BM423" s="55">
        <f t="shared" si="200"/>
        <v>0</v>
      </c>
      <c r="BN423" s="56">
        <f t="shared" si="201"/>
        <v>0</v>
      </c>
      <c r="BO423" s="44">
        <f t="shared" si="202"/>
        <v>0</v>
      </c>
      <c r="BP423" s="4" t="str">
        <f t="shared" si="203"/>
        <v>OK</v>
      </c>
      <c r="BQ423" s="56">
        <f t="shared" si="204"/>
        <v>304.99199999999996</v>
      </c>
      <c r="BR423" s="56">
        <f t="shared" si="205"/>
        <v>34.730302798656133</v>
      </c>
      <c r="BS423" s="23">
        <f t="shared" si="206"/>
        <v>0.11387283206987769</v>
      </c>
      <c r="BT423" s="4" t="str">
        <f t="shared" si="207"/>
        <v>OK</v>
      </c>
      <c r="BU423" s="56">
        <f t="shared" si="208"/>
        <v>2.1812030532944466</v>
      </c>
      <c r="BV423" s="54">
        <f t="shared" si="209"/>
        <v>4.3847860546116319E-3</v>
      </c>
      <c r="BW423" s="4" t="str">
        <f t="shared" si="210"/>
        <v>OK</v>
      </c>
      <c r="BX423" s="54">
        <f t="shared" si="211"/>
        <v>3.5890276536309669E-2</v>
      </c>
      <c r="BY423" s="4" t="str">
        <f t="shared" si="212"/>
        <v>OK</v>
      </c>
      <c r="DJ423" s="7"/>
      <c r="DK423" s="7"/>
      <c r="DL423" s="7"/>
      <c r="DM423" s="7"/>
      <c r="DN423" s="7"/>
      <c r="DO423" s="83"/>
      <c r="DP423" s="7"/>
      <c r="DQ423" s="7"/>
      <c r="DR423" s="7"/>
      <c r="DS423" s="7"/>
      <c r="EA423" s="56"/>
      <c r="EB423" s="56"/>
      <c r="EC423" s="4"/>
      <c r="ED423" s="44"/>
      <c r="EE423" s="4"/>
      <c r="EF423" s="5"/>
      <c r="EG423" s="44"/>
      <c r="EH423" s="4"/>
      <c r="EI423" s="53"/>
      <c r="EJ423" s="53"/>
      <c r="EL423" s="54"/>
      <c r="EM423" s="55"/>
      <c r="EN423" s="56"/>
      <c r="EO423" s="44"/>
      <c r="EP423" s="4"/>
      <c r="EQ423" s="56"/>
      <c r="ER423" s="56"/>
      <c r="ET423" s="4"/>
      <c r="EU423" s="56"/>
      <c r="EW423" s="4"/>
      <c r="EY423" s="4"/>
    </row>
    <row r="424" spans="27:155">
      <c r="AA424" s="29" t="s">
        <v>197</v>
      </c>
      <c r="AB424" s="29" t="s">
        <v>333</v>
      </c>
      <c r="AC424" s="29" t="s">
        <v>320</v>
      </c>
      <c r="AD424" s="30">
        <v>0</v>
      </c>
      <c r="AE424" s="24">
        <v>682</v>
      </c>
      <c r="AF424" s="24">
        <v>350</v>
      </c>
      <c r="AG424" s="24">
        <v>12</v>
      </c>
      <c r="AH424" s="24">
        <v>16</v>
      </c>
      <c r="AI424" s="24">
        <v>650</v>
      </c>
      <c r="AJ424" s="7">
        <f t="shared" si="184"/>
        <v>712</v>
      </c>
      <c r="AK424" s="7">
        <f t="shared" si="185"/>
        <v>350</v>
      </c>
      <c r="AL424" s="7">
        <f t="shared" si="186"/>
        <v>22</v>
      </c>
      <c r="AM424" s="7">
        <f t="shared" si="187"/>
        <v>6</v>
      </c>
      <c r="AN424" s="7">
        <f t="shared" si="188"/>
        <v>24</v>
      </c>
      <c r="AO424" s="83" t="str" cm="1">
        <f t="array" ref="AO424">_xll.Dce_Name_SectI(AE424,AE424,AF424,AG424,AH424,"x","-",$V$14)</f>
        <v>682x350x12x16</v>
      </c>
      <c r="AP424" s="7" t="str">
        <f t="shared" si="189"/>
        <v>712x350x22-6M24</v>
      </c>
      <c r="AQ424" s="7"/>
      <c r="AR424" s="7"/>
      <c r="AS424" s="7"/>
      <c r="AT424" s="29" t="s">
        <v>301</v>
      </c>
      <c r="AU424" s="60">
        <v>-78.791433843777696</v>
      </c>
      <c r="AV424" s="60">
        <v>31.419671406336381</v>
      </c>
      <c r="AW424" s="25">
        <v>0.13972854521298891</v>
      </c>
      <c r="AX424" s="25">
        <v>0</v>
      </c>
      <c r="AY424" s="25">
        <v>0</v>
      </c>
      <c r="AZ424" s="25">
        <v>0</v>
      </c>
      <c r="BA424" s="56">
        <f t="shared" si="190"/>
        <v>0</v>
      </c>
      <c r="BB424" s="56">
        <f t="shared" si="191"/>
        <v>0</v>
      </c>
      <c r="BC424" s="4">
        <f>HLOOKUP(AN424,Data!$BW$28:$CF$31,4,FALSE)</f>
        <v>353</v>
      </c>
      <c r="BD424" s="44">
        <f t="shared" si="192"/>
        <v>0</v>
      </c>
      <c r="BE424" s="4" t="str">
        <f t="shared" si="193"/>
        <v>OK</v>
      </c>
      <c r="BF424" s="5">
        <f t="shared" si="194"/>
        <v>3613.4</v>
      </c>
      <c r="BG424" s="44">
        <f t="shared" si="195"/>
        <v>2.1805345061099709E-2</v>
      </c>
      <c r="BH424" s="4" t="str">
        <f t="shared" si="196"/>
        <v>OK</v>
      </c>
      <c r="BI424" s="53" t="str">
        <f t="shared" si="197"/>
        <v>Y</v>
      </c>
      <c r="BJ424" s="53">
        <f t="shared" si="198"/>
        <v>215</v>
      </c>
      <c r="BK424" s="38">
        <f t="shared" si="199"/>
        <v>169</v>
      </c>
      <c r="BL424" s="54">
        <f>noisuy1chieu(BK424/BJ424,Data!$BW$39:$CG$39,Data!$BW$40:$CG$40)</f>
        <v>9.5744185149669647E-2</v>
      </c>
      <c r="BM424" s="55">
        <f t="shared" si="200"/>
        <v>1.3993304769403154E-3</v>
      </c>
      <c r="BN424" s="56">
        <f t="shared" si="201"/>
        <v>4.7231522338038383</v>
      </c>
      <c r="BO424" s="44">
        <f t="shared" si="202"/>
        <v>0.21468873790017448</v>
      </c>
      <c r="BP424" s="4" t="str">
        <f t="shared" si="203"/>
        <v>OK</v>
      </c>
      <c r="BQ424" s="56">
        <f t="shared" si="204"/>
        <v>304.99199999999996</v>
      </c>
      <c r="BR424" s="56">
        <f t="shared" si="205"/>
        <v>31.41998210293092</v>
      </c>
      <c r="BS424" s="23">
        <f t="shared" si="206"/>
        <v>0.10301903690238079</v>
      </c>
      <c r="BT424" s="4" t="str">
        <f t="shared" si="207"/>
        <v>OK</v>
      </c>
      <c r="BU424" s="56">
        <f t="shared" si="208"/>
        <v>39.395716921888848</v>
      </c>
      <c r="BV424" s="54">
        <f t="shared" si="209"/>
        <v>7.9195648433381685E-2</v>
      </c>
      <c r="BW424" s="4" t="str">
        <f t="shared" si="210"/>
        <v>OK</v>
      </c>
      <c r="BX424" s="54">
        <f t="shared" si="211"/>
        <v>3.2469392880839665E-2</v>
      </c>
      <c r="BY424" s="4" t="str">
        <f t="shared" si="212"/>
        <v>OK</v>
      </c>
      <c r="DJ424" s="7"/>
      <c r="DK424" s="7"/>
      <c r="DL424" s="7"/>
      <c r="DM424" s="7"/>
      <c r="DN424" s="7"/>
      <c r="DO424" s="83"/>
      <c r="DP424" s="7"/>
      <c r="DQ424" s="7"/>
      <c r="DR424" s="7"/>
      <c r="DS424" s="7"/>
      <c r="EA424" s="56"/>
      <c r="EB424" s="56"/>
      <c r="EC424" s="4"/>
      <c r="ED424" s="44"/>
      <c r="EE424" s="4"/>
      <c r="EF424" s="5"/>
      <c r="EG424" s="44"/>
      <c r="EH424" s="4"/>
      <c r="EI424" s="53"/>
      <c r="EJ424" s="53"/>
      <c r="EL424" s="54"/>
      <c r="EM424" s="55"/>
      <c r="EN424" s="56"/>
      <c r="EO424" s="44"/>
      <c r="EP424" s="4"/>
      <c r="EQ424" s="56"/>
      <c r="ER424" s="56"/>
      <c r="ET424" s="4"/>
      <c r="EU424" s="56"/>
      <c r="EW424" s="4"/>
      <c r="EY424" s="4"/>
    </row>
    <row r="425" spans="27:155">
      <c r="AA425" s="29" t="s">
        <v>197</v>
      </c>
      <c r="AB425" s="29" t="s">
        <v>333</v>
      </c>
      <c r="AC425" s="29" t="s">
        <v>320</v>
      </c>
      <c r="AD425" s="30">
        <v>0</v>
      </c>
      <c r="AE425" s="24">
        <v>682</v>
      </c>
      <c r="AF425" s="24">
        <v>350</v>
      </c>
      <c r="AG425" s="24">
        <v>12</v>
      </c>
      <c r="AH425" s="24">
        <v>16</v>
      </c>
      <c r="AI425" s="24">
        <v>650</v>
      </c>
      <c r="AJ425" s="7">
        <f t="shared" si="184"/>
        <v>712</v>
      </c>
      <c r="AK425" s="7">
        <f t="shared" si="185"/>
        <v>350</v>
      </c>
      <c r="AL425" s="7">
        <f t="shared" si="186"/>
        <v>22</v>
      </c>
      <c r="AM425" s="7">
        <f t="shared" si="187"/>
        <v>6</v>
      </c>
      <c r="AN425" s="7">
        <f t="shared" si="188"/>
        <v>24</v>
      </c>
      <c r="AO425" s="83" t="str" cm="1">
        <f t="array" ref="AO425">_xll.Dce_Name_SectI(AE425,AE425,AF425,AG425,AH425,"x","-",$V$14)</f>
        <v>682x350x12x16</v>
      </c>
      <c r="AP425" s="7" t="str">
        <f t="shared" si="189"/>
        <v>712x350x22-6M24</v>
      </c>
      <c r="AQ425" s="7"/>
      <c r="AR425" s="7"/>
      <c r="AS425" s="7"/>
      <c r="AT425" s="29" t="s">
        <v>302</v>
      </c>
      <c r="AU425" s="60">
        <v>29.546067553817238</v>
      </c>
      <c r="AV425" s="60">
        <v>43.296362026607788</v>
      </c>
      <c r="AW425" s="25">
        <v>0.14150520778581055</v>
      </c>
      <c r="AX425" s="25">
        <v>0</v>
      </c>
      <c r="AY425" s="25">
        <v>0</v>
      </c>
      <c r="AZ425" s="25">
        <v>0</v>
      </c>
      <c r="BA425" s="56">
        <f t="shared" si="190"/>
        <v>4.924344592302873</v>
      </c>
      <c r="BB425" s="56">
        <f t="shared" si="191"/>
        <v>21.544007591325069</v>
      </c>
      <c r="BC425" s="4">
        <f>HLOOKUP(AN425,Data!$BW$28:$CF$31,4,FALSE)</f>
        <v>353</v>
      </c>
      <c r="BD425" s="44">
        <f t="shared" si="192"/>
        <v>6.1031182978257985E-2</v>
      </c>
      <c r="BE425" s="4" t="str">
        <f t="shared" si="193"/>
        <v>OK</v>
      </c>
      <c r="BF425" s="5">
        <f t="shared" si="194"/>
        <v>3613.4</v>
      </c>
      <c r="BG425" s="44">
        <f t="shared" si="195"/>
        <v>0</v>
      </c>
      <c r="BH425" s="4" t="str">
        <f t="shared" si="196"/>
        <v>OK</v>
      </c>
      <c r="BI425" s="53" t="str">
        <f t="shared" si="197"/>
        <v>Y</v>
      </c>
      <c r="BJ425" s="53">
        <f t="shared" si="198"/>
        <v>215</v>
      </c>
      <c r="BK425" s="38">
        <f t="shared" si="199"/>
        <v>169</v>
      </c>
      <c r="BL425" s="54">
        <f>noisuy1chieu(BK425/BJ425,Data!$BW$39:$CG$39,Data!$BW$40:$CG$40)</f>
        <v>9.5744185149669647E-2</v>
      </c>
      <c r="BM425" s="55">
        <f t="shared" si="200"/>
        <v>0</v>
      </c>
      <c r="BN425" s="56">
        <f t="shared" si="201"/>
        <v>0</v>
      </c>
      <c r="BO425" s="44">
        <f t="shared" si="202"/>
        <v>0</v>
      </c>
      <c r="BP425" s="4" t="str">
        <f t="shared" si="203"/>
        <v>OK</v>
      </c>
      <c r="BQ425" s="56">
        <f t="shared" si="204"/>
        <v>304.99199999999996</v>
      </c>
      <c r="BR425" s="56">
        <f t="shared" si="205"/>
        <v>43.296593266248045</v>
      </c>
      <c r="BS425" s="23">
        <f t="shared" si="206"/>
        <v>0.14195976703076818</v>
      </c>
      <c r="BT425" s="4" t="str">
        <f t="shared" si="207"/>
        <v>OK</v>
      </c>
      <c r="BU425" s="56">
        <f t="shared" si="208"/>
        <v>14.773033776908619</v>
      </c>
      <c r="BV425" s="54">
        <f t="shared" si="209"/>
        <v>2.969764433048001E-2</v>
      </c>
      <c r="BW425" s="4" t="str">
        <f t="shared" si="210"/>
        <v>OK</v>
      </c>
      <c r="BX425" s="54">
        <f t="shared" si="211"/>
        <v>4.4742676573090334E-2</v>
      </c>
      <c r="BY425" s="4" t="str">
        <f t="shared" si="212"/>
        <v>OK</v>
      </c>
      <c r="DJ425" s="7"/>
      <c r="DK425" s="7"/>
      <c r="DL425" s="7"/>
      <c r="DM425" s="7"/>
      <c r="DN425" s="7"/>
      <c r="DO425" s="83"/>
      <c r="DP425" s="7"/>
      <c r="DQ425" s="7"/>
      <c r="DR425" s="7"/>
      <c r="DS425" s="7"/>
      <c r="EA425" s="56"/>
      <c r="EB425" s="56"/>
      <c r="EC425" s="4"/>
      <c r="ED425" s="44"/>
      <c r="EE425" s="4"/>
      <c r="EF425" s="5"/>
      <c r="EG425" s="44"/>
      <c r="EH425" s="4"/>
      <c r="EI425" s="53"/>
      <c r="EJ425" s="53"/>
      <c r="EL425" s="54"/>
      <c r="EM425" s="55"/>
      <c r="EN425" s="56"/>
      <c r="EO425" s="44"/>
      <c r="EP425" s="4"/>
      <c r="EQ425" s="56"/>
      <c r="ER425" s="56"/>
      <c r="ET425" s="4"/>
      <c r="EU425" s="56"/>
      <c r="EW425" s="4"/>
      <c r="EY425" s="4"/>
    </row>
    <row r="426" spans="27:155">
      <c r="AA426" s="29" t="s">
        <v>197</v>
      </c>
      <c r="AB426" s="29" t="s">
        <v>333</v>
      </c>
      <c r="AC426" s="29" t="s">
        <v>320</v>
      </c>
      <c r="AD426" s="30">
        <v>0</v>
      </c>
      <c r="AE426" s="24">
        <v>682</v>
      </c>
      <c r="AF426" s="24">
        <v>350</v>
      </c>
      <c r="AG426" s="24">
        <v>12</v>
      </c>
      <c r="AH426" s="24">
        <v>16</v>
      </c>
      <c r="AI426" s="24">
        <v>650</v>
      </c>
      <c r="AJ426" s="7">
        <f t="shared" si="184"/>
        <v>712</v>
      </c>
      <c r="AK426" s="7">
        <f t="shared" si="185"/>
        <v>350</v>
      </c>
      <c r="AL426" s="7">
        <f t="shared" si="186"/>
        <v>22</v>
      </c>
      <c r="AM426" s="7">
        <f t="shared" si="187"/>
        <v>6</v>
      </c>
      <c r="AN426" s="7">
        <f t="shared" si="188"/>
        <v>24</v>
      </c>
      <c r="AO426" s="83" t="str" cm="1">
        <f t="array" ref="AO426">_xll.Dce_Name_SectI(AE426,AE426,AF426,AG426,AH426,"x","-",$V$14)</f>
        <v>682x350x12x16</v>
      </c>
      <c r="AP426" s="7" t="str">
        <f t="shared" si="189"/>
        <v>712x350x22-6M24</v>
      </c>
      <c r="AQ426" s="7"/>
      <c r="AR426" s="7"/>
      <c r="AS426" s="7"/>
      <c r="AT426" s="29" t="s">
        <v>303</v>
      </c>
      <c r="AU426" s="60">
        <v>-53.614302362874525</v>
      </c>
      <c r="AV426" s="60">
        <v>40.013728815161222</v>
      </c>
      <c r="AW426" s="25">
        <v>6.295532114342961E-2</v>
      </c>
      <c r="AX426" s="25">
        <v>0</v>
      </c>
      <c r="AY426" s="25">
        <v>0</v>
      </c>
      <c r="AZ426" s="25">
        <v>0</v>
      </c>
      <c r="BA426" s="56">
        <f t="shared" si="190"/>
        <v>0</v>
      </c>
      <c r="BB426" s="56">
        <f t="shared" si="191"/>
        <v>0</v>
      </c>
      <c r="BC426" s="4">
        <f>HLOOKUP(AN426,Data!$BW$28:$CF$31,4,FALSE)</f>
        <v>353</v>
      </c>
      <c r="BD426" s="44">
        <f t="shared" si="192"/>
        <v>0</v>
      </c>
      <c r="BE426" s="4" t="str">
        <f t="shared" si="193"/>
        <v>OK</v>
      </c>
      <c r="BF426" s="5">
        <f t="shared" si="194"/>
        <v>3613.4</v>
      </c>
      <c r="BG426" s="44">
        <f t="shared" si="195"/>
        <v>1.4837632800928357E-2</v>
      </c>
      <c r="BH426" s="4" t="str">
        <f t="shared" si="196"/>
        <v>OK</v>
      </c>
      <c r="BI426" s="53" t="str">
        <f t="shared" si="197"/>
        <v>Y</v>
      </c>
      <c r="BJ426" s="53">
        <f t="shared" si="198"/>
        <v>215</v>
      </c>
      <c r="BK426" s="38">
        <f t="shared" si="199"/>
        <v>169</v>
      </c>
      <c r="BL426" s="54">
        <f>noisuy1chieu(BK426/BJ426,Data!$BW$39:$CG$39,Data!$BW$40:$CG$40)</f>
        <v>9.5744185149669647E-2</v>
      </c>
      <c r="BM426" s="55">
        <f t="shared" si="200"/>
        <v>9.5218634356897497E-4</v>
      </c>
      <c r="BN426" s="56">
        <f t="shared" si="201"/>
        <v>3.896124008393568</v>
      </c>
      <c r="BO426" s="44">
        <f t="shared" si="202"/>
        <v>0.17709654583607126</v>
      </c>
      <c r="BP426" s="4" t="str">
        <f t="shared" si="203"/>
        <v>OK</v>
      </c>
      <c r="BQ426" s="56">
        <f t="shared" si="204"/>
        <v>304.99199999999996</v>
      </c>
      <c r="BR426" s="56">
        <f t="shared" si="205"/>
        <v>40.013778340288283</v>
      </c>
      <c r="BS426" s="23">
        <f t="shared" si="206"/>
        <v>0.13119615708047519</v>
      </c>
      <c r="BT426" s="4" t="str">
        <f t="shared" si="207"/>
        <v>OK</v>
      </c>
      <c r="BU426" s="56">
        <f t="shared" si="208"/>
        <v>26.807151181437263</v>
      </c>
      <c r="BV426" s="54">
        <f t="shared" si="209"/>
        <v>5.3889353623770259E-2</v>
      </c>
      <c r="BW426" s="4" t="str">
        <f t="shared" si="210"/>
        <v>OK</v>
      </c>
      <c r="BX426" s="54">
        <f t="shared" si="211"/>
        <v>4.1350217365542626E-2</v>
      </c>
      <c r="BY426" s="4" t="str">
        <f t="shared" si="212"/>
        <v>OK</v>
      </c>
      <c r="DJ426" s="7"/>
      <c r="DK426" s="7"/>
      <c r="DL426" s="7"/>
      <c r="DM426" s="7"/>
      <c r="DN426" s="7"/>
      <c r="DO426" s="83"/>
      <c r="DP426" s="7"/>
      <c r="DQ426" s="7"/>
      <c r="DR426" s="7"/>
      <c r="DS426" s="7"/>
      <c r="EA426" s="56"/>
      <c r="EB426" s="56"/>
      <c r="EC426" s="4"/>
      <c r="ED426" s="44"/>
      <c r="EE426" s="4"/>
      <c r="EF426" s="5"/>
      <c r="EG426" s="44"/>
      <c r="EH426" s="4"/>
      <c r="EI426" s="53"/>
      <c r="EJ426" s="53"/>
      <c r="EL426" s="54"/>
      <c r="EM426" s="55"/>
      <c r="EN426" s="56"/>
      <c r="EO426" s="44"/>
      <c r="EP426" s="4"/>
      <c r="EQ426" s="56"/>
      <c r="ER426" s="56"/>
      <c r="ET426" s="4"/>
      <c r="EU426" s="56"/>
      <c r="EW426" s="4"/>
      <c r="EY426" s="4"/>
    </row>
    <row r="427" spans="27:155">
      <c r="AA427" s="29" t="s">
        <v>197</v>
      </c>
      <c r="AB427" s="29" t="s">
        <v>333</v>
      </c>
      <c r="AC427" s="29" t="s">
        <v>320</v>
      </c>
      <c r="AD427" s="30">
        <v>0</v>
      </c>
      <c r="AE427" s="24">
        <v>682</v>
      </c>
      <c r="AF427" s="24">
        <v>350</v>
      </c>
      <c r="AG427" s="24">
        <v>12</v>
      </c>
      <c r="AH427" s="24">
        <v>16</v>
      </c>
      <c r="AI427" s="24">
        <v>650</v>
      </c>
      <c r="AJ427" s="7">
        <f t="shared" si="184"/>
        <v>712</v>
      </c>
      <c r="AK427" s="7">
        <f t="shared" si="185"/>
        <v>350</v>
      </c>
      <c r="AL427" s="7">
        <f t="shared" si="186"/>
        <v>22</v>
      </c>
      <c r="AM427" s="7">
        <f t="shared" si="187"/>
        <v>6</v>
      </c>
      <c r="AN427" s="7">
        <f t="shared" si="188"/>
        <v>24</v>
      </c>
      <c r="AO427" s="83" t="str" cm="1">
        <f t="array" ref="AO427">_xll.Dce_Name_SectI(AE427,AE427,AF427,AG427,AH427,"x","-",$V$14)</f>
        <v>682x350x12x16</v>
      </c>
      <c r="AP427" s="7" t="str">
        <f t="shared" si="189"/>
        <v>712x350x22-6M24</v>
      </c>
      <c r="AQ427" s="7"/>
      <c r="AR427" s="7"/>
      <c r="AS427" s="7"/>
      <c r="AT427" s="29" t="s">
        <v>304</v>
      </c>
      <c r="AU427" s="60">
        <v>-26.449127691659982</v>
      </c>
      <c r="AV427" s="60">
        <v>55.870838494018614</v>
      </c>
      <c r="AW427" s="25">
        <v>7.9685251635503995E-3</v>
      </c>
      <c r="AX427" s="25">
        <v>0</v>
      </c>
      <c r="AY427" s="25">
        <v>0</v>
      </c>
      <c r="AZ427" s="25">
        <v>0</v>
      </c>
      <c r="BA427" s="56">
        <f t="shared" si="190"/>
        <v>0</v>
      </c>
      <c r="BB427" s="56">
        <f t="shared" si="191"/>
        <v>0</v>
      </c>
      <c r="BC427" s="4">
        <f>HLOOKUP(AN427,Data!$BW$28:$CF$31,4,FALSE)</f>
        <v>353</v>
      </c>
      <c r="BD427" s="44">
        <f t="shared" si="192"/>
        <v>0</v>
      </c>
      <c r="BE427" s="4" t="str">
        <f t="shared" si="193"/>
        <v>OK</v>
      </c>
      <c r="BF427" s="5">
        <f t="shared" si="194"/>
        <v>3613.4</v>
      </c>
      <c r="BG427" s="44">
        <f t="shared" si="195"/>
        <v>7.3197342369125977E-3</v>
      </c>
      <c r="BH427" s="4" t="str">
        <f t="shared" si="196"/>
        <v>OK</v>
      </c>
      <c r="BI427" s="53" t="str">
        <f t="shared" si="197"/>
        <v>Y</v>
      </c>
      <c r="BJ427" s="53">
        <f t="shared" si="198"/>
        <v>215</v>
      </c>
      <c r="BK427" s="38">
        <f t="shared" si="199"/>
        <v>169</v>
      </c>
      <c r="BL427" s="54">
        <f>noisuy1chieu(BK427/BJ427,Data!$BW$39:$CG$39,Data!$BW$40:$CG$40)</f>
        <v>9.5744185149669647E-2</v>
      </c>
      <c r="BM427" s="55">
        <f t="shared" si="200"/>
        <v>4.6973469908935653E-4</v>
      </c>
      <c r="BN427" s="56">
        <f t="shared" si="201"/>
        <v>2.7365167984832555</v>
      </c>
      <c r="BO427" s="44">
        <f t="shared" si="202"/>
        <v>0.12438712720378434</v>
      </c>
      <c r="BP427" s="4" t="str">
        <f t="shared" si="203"/>
        <v>OK</v>
      </c>
      <c r="BQ427" s="56">
        <f t="shared" si="204"/>
        <v>304.99199999999996</v>
      </c>
      <c r="BR427" s="56">
        <f t="shared" si="205"/>
        <v>55.870839062270271</v>
      </c>
      <c r="BS427" s="23">
        <f t="shared" si="206"/>
        <v>0.18318788382078965</v>
      </c>
      <c r="BT427" s="4" t="str">
        <f t="shared" si="207"/>
        <v>OK</v>
      </c>
      <c r="BU427" s="56">
        <f t="shared" si="208"/>
        <v>13.224563845829991</v>
      </c>
      <c r="BV427" s="54">
        <f t="shared" si="209"/>
        <v>2.6584816595563741E-2</v>
      </c>
      <c r="BW427" s="4" t="str">
        <f t="shared" si="210"/>
        <v>OK</v>
      </c>
      <c r="BX427" s="54">
        <f t="shared" si="211"/>
        <v>5.7736895525659596E-2</v>
      </c>
      <c r="BY427" s="4" t="str">
        <f t="shared" si="212"/>
        <v>OK</v>
      </c>
      <c r="DJ427" s="7"/>
      <c r="DK427" s="7"/>
      <c r="DL427" s="7"/>
      <c r="DM427" s="7"/>
      <c r="DN427" s="7"/>
      <c r="DO427" s="83"/>
      <c r="DP427" s="7"/>
      <c r="DQ427" s="7"/>
      <c r="DR427" s="7"/>
      <c r="DS427" s="7"/>
      <c r="EA427" s="56"/>
      <c r="EB427" s="56"/>
      <c r="EC427" s="4"/>
      <c r="ED427" s="44"/>
      <c r="EE427" s="4"/>
      <c r="EF427" s="5"/>
      <c r="EG427" s="44"/>
      <c r="EH427" s="4"/>
      <c r="EI427" s="53"/>
      <c r="EJ427" s="53"/>
      <c r="EL427" s="54"/>
      <c r="EM427" s="55"/>
      <c r="EN427" s="56"/>
      <c r="EO427" s="44"/>
      <c r="EP427" s="4"/>
      <c r="EQ427" s="56"/>
      <c r="ER427" s="56"/>
      <c r="ET427" s="4"/>
      <c r="EU427" s="56"/>
      <c r="EW427" s="4"/>
      <c r="EY427" s="4"/>
    </row>
    <row r="428" spans="27:155">
      <c r="AA428" s="29" t="s">
        <v>197</v>
      </c>
      <c r="AB428" s="29" t="s">
        <v>333</v>
      </c>
      <c r="AC428" s="29" t="s">
        <v>320</v>
      </c>
      <c r="AD428" s="30">
        <v>0</v>
      </c>
      <c r="AE428" s="24">
        <v>682</v>
      </c>
      <c r="AF428" s="24">
        <v>350</v>
      </c>
      <c r="AG428" s="24">
        <v>12</v>
      </c>
      <c r="AH428" s="24">
        <v>16</v>
      </c>
      <c r="AI428" s="24">
        <v>650</v>
      </c>
      <c r="AJ428" s="7">
        <f t="shared" si="184"/>
        <v>712</v>
      </c>
      <c r="AK428" s="7">
        <f t="shared" si="185"/>
        <v>350</v>
      </c>
      <c r="AL428" s="7">
        <f t="shared" si="186"/>
        <v>22</v>
      </c>
      <c r="AM428" s="7">
        <f t="shared" si="187"/>
        <v>6</v>
      </c>
      <c r="AN428" s="7">
        <f t="shared" si="188"/>
        <v>24</v>
      </c>
      <c r="AO428" s="83" t="str" cm="1">
        <f t="array" ref="AO428">_xll.Dce_Name_SectI(AE428,AE428,AF428,AG428,AH428,"x","-",$V$14)</f>
        <v>682x350x12x16</v>
      </c>
      <c r="AP428" s="7" t="str">
        <f t="shared" si="189"/>
        <v>712x350x22-6M24</v>
      </c>
      <c r="AQ428" s="7"/>
      <c r="AR428" s="7"/>
      <c r="AS428" s="7"/>
      <c r="AT428" s="29" t="s">
        <v>305</v>
      </c>
      <c r="AU428" s="60">
        <v>-109.6102477809988</v>
      </c>
      <c r="AV428" s="60">
        <v>52.591549686129184</v>
      </c>
      <c r="AW428" s="25">
        <v>2.36155973535946E-2</v>
      </c>
      <c r="AX428" s="25">
        <v>0</v>
      </c>
      <c r="AY428" s="25">
        <v>0</v>
      </c>
      <c r="AZ428" s="25">
        <v>0</v>
      </c>
      <c r="BA428" s="56">
        <f t="shared" si="190"/>
        <v>0</v>
      </c>
      <c r="BB428" s="56">
        <f t="shared" si="191"/>
        <v>0</v>
      </c>
      <c r="BC428" s="4">
        <f>HLOOKUP(AN428,Data!$BW$28:$CF$31,4,FALSE)</f>
        <v>353</v>
      </c>
      <c r="BD428" s="44">
        <f t="shared" si="192"/>
        <v>0</v>
      </c>
      <c r="BE428" s="4" t="str">
        <f t="shared" si="193"/>
        <v>OK</v>
      </c>
      <c r="BF428" s="5">
        <f t="shared" si="194"/>
        <v>3613.4</v>
      </c>
      <c r="BG428" s="44">
        <f t="shared" si="195"/>
        <v>3.0334379747882549E-2</v>
      </c>
      <c r="BH428" s="4" t="str">
        <f t="shared" si="196"/>
        <v>OK</v>
      </c>
      <c r="BI428" s="53" t="str">
        <f t="shared" si="197"/>
        <v>Y</v>
      </c>
      <c r="BJ428" s="53">
        <f t="shared" si="198"/>
        <v>215</v>
      </c>
      <c r="BK428" s="38">
        <f t="shared" si="199"/>
        <v>169</v>
      </c>
      <c r="BL428" s="54">
        <f>noisuy1chieu(BK428/BJ428,Data!$BW$39:$CG$39,Data!$BW$40:$CG$40)</f>
        <v>9.5744185149669647E-2</v>
      </c>
      <c r="BM428" s="55">
        <f t="shared" si="200"/>
        <v>1.9466705049313421E-3</v>
      </c>
      <c r="BN428" s="56">
        <f t="shared" si="201"/>
        <v>5.5708058317309437</v>
      </c>
      <c r="BO428" s="44">
        <f t="shared" si="202"/>
        <v>0.25321844689686107</v>
      </c>
      <c r="BP428" s="4" t="str">
        <f t="shared" si="203"/>
        <v>OK</v>
      </c>
      <c r="BQ428" s="56">
        <f t="shared" si="204"/>
        <v>304.99199999999996</v>
      </c>
      <c r="BR428" s="56">
        <f t="shared" si="205"/>
        <v>52.591554988277665</v>
      </c>
      <c r="BS428" s="23">
        <f t="shared" si="206"/>
        <v>0.17243585073797893</v>
      </c>
      <c r="BT428" s="4" t="str">
        <f t="shared" si="207"/>
        <v>OK</v>
      </c>
      <c r="BU428" s="56">
        <f t="shared" si="208"/>
        <v>54.805123890499402</v>
      </c>
      <c r="BV428" s="54">
        <f t="shared" si="209"/>
        <v>0.11017256857098513</v>
      </c>
      <c r="BW428" s="4" t="str">
        <f t="shared" si="210"/>
        <v>OK</v>
      </c>
      <c r="BX428" s="54">
        <f t="shared" si="211"/>
        <v>5.4348085098666572E-2</v>
      </c>
      <c r="BY428" s="4" t="str">
        <f t="shared" si="212"/>
        <v>OK</v>
      </c>
      <c r="DJ428" s="7"/>
      <c r="DK428" s="7"/>
      <c r="DL428" s="7"/>
      <c r="DM428" s="7"/>
      <c r="DN428" s="7"/>
      <c r="DO428" s="83"/>
      <c r="DP428" s="7"/>
      <c r="DQ428" s="7"/>
      <c r="DR428" s="7"/>
      <c r="DS428" s="7"/>
      <c r="EA428" s="56"/>
      <c r="EB428" s="56"/>
      <c r="EC428" s="4"/>
      <c r="ED428" s="44"/>
      <c r="EE428" s="4"/>
      <c r="EF428" s="5"/>
      <c r="EG428" s="44"/>
      <c r="EH428" s="4"/>
      <c r="EI428" s="53"/>
      <c r="EJ428" s="53"/>
      <c r="EL428" s="54"/>
      <c r="EM428" s="55"/>
      <c r="EN428" s="56"/>
      <c r="EO428" s="44"/>
      <c r="EP428" s="4"/>
      <c r="EQ428" s="56"/>
      <c r="ER428" s="56"/>
      <c r="ET428" s="4"/>
      <c r="EU428" s="56"/>
      <c r="EW428" s="4"/>
      <c r="EY428" s="4"/>
    </row>
    <row r="429" spans="27:155">
      <c r="AA429" s="29" t="s">
        <v>197</v>
      </c>
      <c r="AB429" s="29" t="s">
        <v>333</v>
      </c>
      <c r="AC429" s="29" t="s">
        <v>320</v>
      </c>
      <c r="AD429" s="30">
        <v>0</v>
      </c>
      <c r="AE429" s="24">
        <v>682</v>
      </c>
      <c r="AF429" s="24">
        <v>350</v>
      </c>
      <c r="AG429" s="24">
        <v>12</v>
      </c>
      <c r="AH429" s="24">
        <v>16</v>
      </c>
      <c r="AI429" s="24">
        <v>650</v>
      </c>
      <c r="AJ429" s="7">
        <f t="shared" si="184"/>
        <v>712</v>
      </c>
      <c r="AK429" s="7">
        <f t="shared" si="185"/>
        <v>350</v>
      </c>
      <c r="AL429" s="7">
        <f t="shared" si="186"/>
        <v>22</v>
      </c>
      <c r="AM429" s="7">
        <f t="shared" si="187"/>
        <v>6</v>
      </c>
      <c r="AN429" s="7">
        <f t="shared" si="188"/>
        <v>24</v>
      </c>
      <c r="AO429" s="83" t="str" cm="1">
        <f t="array" ref="AO429">_xll.Dce_Name_SectI(AE429,AE429,AF429,AG429,AH429,"x","-",$V$14)</f>
        <v>682x350x12x16</v>
      </c>
      <c r="AP429" s="7" t="str">
        <f t="shared" si="189"/>
        <v>712x350x22-6M24</v>
      </c>
      <c r="AQ429" s="7"/>
      <c r="AR429" s="7"/>
      <c r="AS429" s="7"/>
      <c r="AT429" s="29" t="s">
        <v>306</v>
      </c>
      <c r="AU429" s="60">
        <v>64.144230964017865</v>
      </c>
      <c r="AV429" s="60">
        <v>76.339142309786055</v>
      </c>
      <c r="AW429" s="25">
        <v>2.645777551588651E-2</v>
      </c>
      <c r="AX429" s="25">
        <v>0</v>
      </c>
      <c r="AY429" s="25">
        <v>0</v>
      </c>
      <c r="AZ429" s="25">
        <v>0</v>
      </c>
      <c r="BA429" s="56">
        <f t="shared" si="190"/>
        <v>10.690705160669644</v>
      </c>
      <c r="BB429" s="56">
        <f t="shared" si="191"/>
        <v>46.771835077929694</v>
      </c>
      <c r="BC429" s="4">
        <f>HLOOKUP(AN429,Data!$BW$28:$CF$31,4,FALSE)</f>
        <v>353</v>
      </c>
      <c r="BD429" s="44">
        <f t="shared" si="192"/>
        <v>0.13249811636807279</v>
      </c>
      <c r="BE429" s="4" t="str">
        <f t="shared" si="193"/>
        <v>OK</v>
      </c>
      <c r="BF429" s="5">
        <f t="shared" si="194"/>
        <v>3613.4</v>
      </c>
      <c r="BG429" s="44">
        <f t="shared" si="195"/>
        <v>0</v>
      </c>
      <c r="BH429" s="4" t="str">
        <f t="shared" si="196"/>
        <v>OK</v>
      </c>
      <c r="BI429" s="53" t="str">
        <f t="shared" si="197"/>
        <v>Y</v>
      </c>
      <c r="BJ429" s="53">
        <f t="shared" si="198"/>
        <v>215</v>
      </c>
      <c r="BK429" s="38">
        <f t="shared" si="199"/>
        <v>169</v>
      </c>
      <c r="BL429" s="54">
        <f>noisuy1chieu(BK429/BJ429,Data!$BW$39:$CG$39,Data!$BW$40:$CG$40)</f>
        <v>9.5744185149669647E-2</v>
      </c>
      <c r="BM429" s="55">
        <f t="shared" si="200"/>
        <v>0</v>
      </c>
      <c r="BN429" s="56">
        <f t="shared" si="201"/>
        <v>0</v>
      </c>
      <c r="BO429" s="44">
        <f t="shared" si="202"/>
        <v>0</v>
      </c>
      <c r="BP429" s="4" t="str">
        <f t="shared" si="203"/>
        <v>OK</v>
      </c>
      <c r="BQ429" s="56">
        <f t="shared" si="204"/>
        <v>304.99199999999996</v>
      </c>
      <c r="BR429" s="56">
        <f t="shared" si="205"/>
        <v>76.339146894680795</v>
      </c>
      <c r="BS429" s="23">
        <f t="shared" si="206"/>
        <v>0.25029885011633357</v>
      </c>
      <c r="BT429" s="4" t="str">
        <f t="shared" si="207"/>
        <v>OK</v>
      </c>
      <c r="BU429" s="56">
        <f t="shared" si="208"/>
        <v>32.072115482008932</v>
      </c>
      <c r="BV429" s="54">
        <f t="shared" si="209"/>
        <v>6.4473302701003793E-2</v>
      </c>
      <c r="BW429" s="4" t="str">
        <f t="shared" si="210"/>
        <v>OK</v>
      </c>
      <c r="BX429" s="54">
        <f t="shared" si="211"/>
        <v>7.8888834009880143E-2</v>
      </c>
      <c r="BY429" s="4" t="str">
        <f t="shared" si="212"/>
        <v>OK</v>
      </c>
      <c r="DJ429" s="7"/>
      <c r="DK429" s="7"/>
      <c r="DL429" s="7"/>
      <c r="DM429" s="7"/>
      <c r="DN429" s="7"/>
      <c r="DO429" s="83"/>
      <c r="DP429" s="7"/>
      <c r="DQ429" s="7"/>
      <c r="DR429" s="7"/>
      <c r="DS429" s="7"/>
      <c r="EA429" s="56"/>
      <c r="EB429" s="56"/>
      <c r="EC429" s="4"/>
      <c r="ED429" s="44"/>
      <c r="EE429" s="4"/>
      <c r="EF429" s="5"/>
      <c r="EG429" s="44"/>
      <c r="EH429" s="4"/>
      <c r="EI429" s="53"/>
      <c r="EJ429" s="53"/>
      <c r="EL429" s="54"/>
      <c r="EM429" s="55"/>
      <c r="EN429" s="56"/>
      <c r="EO429" s="44"/>
      <c r="EP429" s="4"/>
      <c r="EQ429" s="56"/>
      <c r="ER429" s="56"/>
      <c r="ET429" s="4"/>
      <c r="EU429" s="56"/>
      <c r="EW429" s="4"/>
      <c r="EY429" s="4"/>
    </row>
    <row r="430" spans="27:155">
      <c r="AA430" s="29" t="s">
        <v>197</v>
      </c>
      <c r="AB430" s="29" t="s">
        <v>333</v>
      </c>
      <c r="AC430" s="29" t="s">
        <v>320</v>
      </c>
      <c r="AD430" s="30">
        <v>0</v>
      </c>
      <c r="AE430" s="24">
        <v>682</v>
      </c>
      <c r="AF430" s="24">
        <v>350</v>
      </c>
      <c r="AG430" s="24">
        <v>12</v>
      </c>
      <c r="AH430" s="24">
        <v>16</v>
      </c>
      <c r="AI430" s="24">
        <v>650</v>
      </c>
      <c r="AJ430" s="7">
        <f t="shared" si="184"/>
        <v>712</v>
      </c>
      <c r="AK430" s="7">
        <f t="shared" si="185"/>
        <v>350</v>
      </c>
      <c r="AL430" s="7">
        <f t="shared" si="186"/>
        <v>22</v>
      </c>
      <c r="AM430" s="7">
        <f t="shared" si="187"/>
        <v>6</v>
      </c>
      <c r="AN430" s="7">
        <f t="shared" si="188"/>
        <v>24</v>
      </c>
      <c r="AO430" s="83" t="str" cm="1">
        <f t="array" ref="AO430">_xll.Dce_Name_SectI(AE430,AE430,AF430,AG430,AH430,"x","-",$V$14)</f>
        <v>682x350x12x16</v>
      </c>
      <c r="AP430" s="7" t="str">
        <f t="shared" si="189"/>
        <v>712x350x22-6M24</v>
      </c>
      <c r="AQ430" s="7"/>
      <c r="AR430" s="7"/>
      <c r="AS430" s="7"/>
      <c r="AT430" s="29" t="s">
        <v>307</v>
      </c>
      <c r="AU430" s="60">
        <v>-19.015846759942285</v>
      </c>
      <c r="AV430" s="60">
        <v>79.622269859653102</v>
      </c>
      <c r="AW430" s="25">
        <v>5.7113391570272811E-3</v>
      </c>
      <c r="AX430" s="25">
        <v>0</v>
      </c>
      <c r="AY430" s="25">
        <v>0</v>
      </c>
      <c r="AZ430" s="25">
        <v>0</v>
      </c>
      <c r="BA430" s="56">
        <f t="shared" si="190"/>
        <v>0</v>
      </c>
      <c r="BB430" s="56">
        <f t="shared" si="191"/>
        <v>0</v>
      </c>
      <c r="BC430" s="4">
        <f>HLOOKUP(AN430,Data!$BW$28:$CF$31,4,FALSE)</f>
        <v>353</v>
      </c>
      <c r="BD430" s="44">
        <f t="shared" si="192"/>
        <v>0</v>
      </c>
      <c r="BE430" s="4" t="str">
        <f t="shared" si="193"/>
        <v>OK</v>
      </c>
      <c r="BF430" s="5">
        <f t="shared" si="194"/>
        <v>3613.4</v>
      </c>
      <c r="BG430" s="44">
        <f t="shared" si="195"/>
        <v>5.2625911219190474E-3</v>
      </c>
      <c r="BH430" s="4" t="str">
        <f t="shared" si="196"/>
        <v>OK</v>
      </c>
      <c r="BI430" s="53" t="str">
        <f t="shared" si="197"/>
        <v>Y</v>
      </c>
      <c r="BJ430" s="53">
        <f t="shared" si="198"/>
        <v>215</v>
      </c>
      <c r="BK430" s="38">
        <f t="shared" si="199"/>
        <v>169</v>
      </c>
      <c r="BL430" s="54">
        <f>noisuy1chieu(BK430/BJ430,Data!$BW$39:$CG$39,Data!$BW$40:$CG$40)</f>
        <v>9.5744185149669647E-2</v>
      </c>
      <c r="BM430" s="55">
        <f t="shared" si="200"/>
        <v>3.3772013806441701E-4</v>
      </c>
      <c r="BN430" s="56">
        <f t="shared" si="201"/>
        <v>2.3203327843247927</v>
      </c>
      <c r="BO430" s="44">
        <f t="shared" si="202"/>
        <v>0.1054696720147633</v>
      </c>
      <c r="BP430" s="4" t="str">
        <f t="shared" si="203"/>
        <v>OK</v>
      </c>
      <c r="BQ430" s="56">
        <f t="shared" si="204"/>
        <v>304.99199999999996</v>
      </c>
      <c r="BR430" s="56">
        <f t="shared" si="205"/>
        <v>79.622270064491488</v>
      </c>
      <c r="BS430" s="23">
        <f t="shared" si="206"/>
        <v>0.26106347072871255</v>
      </c>
      <c r="BT430" s="4" t="str">
        <f t="shared" si="207"/>
        <v>OK</v>
      </c>
      <c r="BU430" s="56">
        <f t="shared" si="208"/>
        <v>9.5079233799711425</v>
      </c>
      <c r="BV430" s="54">
        <f t="shared" si="209"/>
        <v>1.9113401561512245E-2</v>
      </c>
      <c r="BW430" s="4" t="str">
        <f t="shared" si="210"/>
        <v>OK</v>
      </c>
      <c r="BX430" s="54">
        <f t="shared" si="211"/>
        <v>8.2281611756460288E-2</v>
      </c>
      <c r="BY430" s="4" t="str">
        <f t="shared" si="212"/>
        <v>OK</v>
      </c>
      <c r="DJ430" s="7"/>
      <c r="DK430" s="7"/>
      <c r="DL430" s="7"/>
      <c r="DM430" s="7"/>
      <c r="DN430" s="7"/>
      <c r="DO430" s="83"/>
      <c r="DP430" s="7"/>
      <c r="DQ430" s="7"/>
      <c r="DR430" s="7"/>
      <c r="DS430" s="7"/>
      <c r="EA430" s="56"/>
      <c r="EB430" s="56"/>
      <c r="EC430" s="4"/>
      <c r="ED430" s="44"/>
      <c r="EE430" s="4"/>
      <c r="EF430" s="5"/>
      <c r="EG430" s="44"/>
      <c r="EH430" s="4"/>
      <c r="EI430" s="53"/>
      <c r="EJ430" s="53"/>
      <c r="EL430" s="54"/>
      <c r="EM430" s="55"/>
      <c r="EN430" s="56"/>
      <c r="EO430" s="44"/>
      <c r="EP430" s="4"/>
      <c r="EQ430" s="56"/>
      <c r="ER430" s="56"/>
      <c r="ET430" s="4"/>
      <c r="EU430" s="56"/>
      <c r="EW430" s="4"/>
      <c r="EY430" s="4"/>
    </row>
    <row r="431" spans="27:155">
      <c r="AA431" s="29" t="s">
        <v>197</v>
      </c>
      <c r="AB431" s="29" t="s">
        <v>333</v>
      </c>
      <c r="AC431" s="29" t="s">
        <v>320</v>
      </c>
      <c r="AD431" s="30">
        <v>0</v>
      </c>
      <c r="AE431" s="24">
        <v>682</v>
      </c>
      <c r="AF431" s="24">
        <v>350</v>
      </c>
      <c r="AG431" s="24">
        <v>12</v>
      </c>
      <c r="AH431" s="24">
        <v>16</v>
      </c>
      <c r="AI431" s="24">
        <v>650</v>
      </c>
      <c r="AJ431" s="7">
        <f t="shared" si="184"/>
        <v>712</v>
      </c>
      <c r="AK431" s="7">
        <f t="shared" si="185"/>
        <v>350</v>
      </c>
      <c r="AL431" s="7">
        <f t="shared" si="186"/>
        <v>22</v>
      </c>
      <c r="AM431" s="7">
        <f t="shared" si="187"/>
        <v>6</v>
      </c>
      <c r="AN431" s="7">
        <f t="shared" si="188"/>
        <v>24</v>
      </c>
      <c r="AO431" s="83" t="str" cm="1">
        <f t="array" ref="AO431">_xll.Dce_Name_SectI(AE431,AE431,AF431,AG431,AH431,"x","-",$V$14)</f>
        <v>682x350x12x16</v>
      </c>
      <c r="AP431" s="7" t="str">
        <f t="shared" si="189"/>
        <v>712x350x22-6M24</v>
      </c>
      <c r="AQ431" s="7"/>
      <c r="AR431" s="7"/>
      <c r="AS431" s="7"/>
      <c r="AT431" s="29" t="s">
        <v>308</v>
      </c>
      <c r="AU431" s="60">
        <v>65.110433485820565</v>
      </c>
      <c r="AV431" s="60">
        <v>16.845178932858502</v>
      </c>
      <c r="AW431" s="25">
        <v>8.3435991617281879E-2</v>
      </c>
      <c r="AX431" s="25">
        <v>0</v>
      </c>
      <c r="AY431" s="25">
        <v>0</v>
      </c>
      <c r="AZ431" s="25">
        <v>0</v>
      </c>
      <c r="BA431" s="56">
        <f t="shared" si="190"/>
        <v>10.851738914303427</v>
      </c>
      <c r="BB431" s="56">
        <f t="shared" si="191"/>
        <v>47.47635775007749</v>
      </c>
      <c r="BC431" s="4">
        <f>HLOOKUP(AN431,Data!$BW$28:$CF$31,4,FALSE)</f>
        <v>353</v>
      </c>
      <c r="BD431" s="44">
        <f t="shared" si="192"/>
        <v>0.13449393130333567</v>
      </c>
      <c r="BE431" s="4" t="str">
        <f t="shared" si="193"/>
        <v>OK</v>
      </c>
      <c r="BF431" s="5">
        <f t="shared" si="194"/>
        <v>3613.4</v>
      </c>
      <c r="BG431" s="44">
        <f t="shared" si="195"/>
        <v>0</v>
      </c>
      <c r="BH431" s="4" t="str">
        <f t="shared" si="196"/>
        <v>OK</v>
      </c>
      <c r="BI431" s="53" t="str">
        <f t="shared" si="197"/>
        <v>Y</v>
      </c>
      <c r="BJ431" s="53">
        <f t="shared" si="198"/>
        <v>215</v>
      </c>
      <c r="BK431" s="38">
        <f t="shared" si="199"/>
        <v>169</v>
      </c>
      <c r="BL431" s="54">
        <f>noisuy1chieu(BK431/BJ431,Data!$BW$39:$CG$39,Data!$BW$40:$CG$40)</f>
        <v>9.5744185149669647E-2</v>
      </c>
      <c r="BM431" s="55">
        <f t="shared" si="200"/>
        <v>0</v>
      </c>
      <c r="BN431" s="56">
        <f t="shared" si="201"/>
        <v>0</v>
      </c>
      <c r="BO431" s="44">
        <f t="shared" si="202"/>
        <v>0</v>
      </c>
      <c r="BP431" s="4" t="str">
        <f t="shared" si="203"/>
        <v>OK</v>
      </c>
      <c r="BQ431" s="56">
        <f t="shared" si="204"/>
        <v>304.99199999999996</v>
      </c>
      <c r="BR431" s="56">
        <f t="shared" si="205"/>
        <v>65.110433485820565</v>
      </c>
      <c r="BS431" s="23">
        <f t="shared" si="206"/>
        <v>0.21348243064021538</v>
      </c>
      <c r="BT431" s="4" t="str">
        <f t="shared" si="207"/>
        <v>OK</v>
      </c>
      <c r="BU431" s="56">
        <f t="shared" si="208"/>
        <v>32.555216742910282</v>
      </c>
      <c r="BV431" s="54">
        <f t="shared" si="209"/>
        <v>6.5444462019970492E-2</v>
      </c>
      <c r="BW431" s="4" t="str">
        <f t="shared" si="210"/>
        <v>OK</v>
      </c>
      <c r="BX431" s="54">
        <f t="shared" si="211"/>
        <v>1.7408012530312333E-2</v>
      </c>
      <c r="BY431" s="4" t="str">
        <f t="shared" si="212"/>
        <v>OK</v>
      </c>
      <c r="DJ431" s="7"/>
      <c r="DK431" s="7"/>
      <c r="DL431" s="7"/>
      <c r="DM431" s="7"/>
      <c r="DN431" s="7"/>
      <c r="DO431" s="83"/>
      <c r="DP431" s="7"/>
      <c r="DQ431" s="7"/>
      <c r="DR431" s="7"/>
      <c r="DS431" s="7"/>
      <c r="EA431" s="56"/>
      <c r="EB431" s="56"/>
      <c r="EC431" s="4"/>
      <c r="ED431" s="44"/>
      <c r="EE431" s="4"/>
      <c r="EF431" s="5"/>
      <c r="EG431" s="44"/>
      <c r="EH431" s="4"/>
      <c r="EI431" s="53"/>
      <c r="EJ431" s="53"/>
      <c r="EL431" s="54"/>
      <c r="EM431" s="55"/>
      <c r="EN431" s="56"/>
      <c r="EO431" s="44"/>
      <c r="EP431" s="4"/>
      <c r="EQ431" s="56"/>
      <c r="ER431" s="56"/>
      <c r="ET431" s="4"/>
      <c r="EU431" s="56"/>
      <c r="EW431" s="4"/>
      <c r="EY431" s="4"/>
    </row>
    <row r="432" spans="27:155">
      <c r="AA432" s="29" t="s">
        <v>197</v>
      </c>
      <c r="AB432" s="29" t="s">
        <v>333</v>
      </c>
      <c r="AC432" s="29" t="s">
        <v>320</v>
      </c>
      <c r="AD432" s="30">
        <v>0</v>
      </c>
      <c r="AE432" s="24">
        <v>682</v>
      </c>
      <c r="AF432" s="24">
        <v>350</v>
      </c>
      <c r="AG432" s="24">
        <v>12</v>
      </c>
      <c r="AH432" s="24">
        <v>16</v>
      </c>
      <c r="AI432" s="24">
        <v>650</v>
      </c>
      <c r="AJ432" s="7">
        <f t="shared" si="184"/>
        <v>712</v>
      </c>
      <c r="AK432" s="7">
        <f t="shared" si="185"/>
        <v>350</v>
      </c>
      <c r="AL432" s="7">
        <f t="shared" si="186"/>
        <v>22</v>
      </c>
      <c r="AM432" s="7">
        <f t="shared" si="187"/>
        <v>6</v>
      </c>
      <c r="AN432" s="7">
        <f t="shared" si="188"/>
        <v>24</v>
      </c>
      <c r="AO432" s="83" t="str" cm="1">
        <f t="array" ref="AO432">_xll.Dce_Name_SectI(AE432,AE432,AF432,AG432,AH432,"x","-",$V$14)</f>
        <v>682x350x12x16</v>
      </c>
      <c r="AP432" s="7" t="str">
        <f t="shared" si="189"/>
        <v>712x350x22-6M24</v>
      </c>
      <c r="AQ432" s="7"/>
      <c r="AR432" s="7"/>
      <c r="AS432" s="7"/>
      <c r="AT432" s="29" t="s">
        <v>309</v>
      </c>
      <c r="AU432" s="60">
        <v>-18.042589571733032</v>
      </c>
      <c r="AV432" s="60">
        <v>13.530685387059938</v>
      </c>
      <c r="AW432" s="25">
        <v>0.15677241991099683</v>
      </c>
      <c r="AX432" s="25">
        <v>0</v>
      </c>
      <c r="AY432" s="25">
        <v>0</v>
      </c>
      <c r="AZ432" s="25">
        <v>0</v>
      </c>
      <c r="BA432" s="56">
        <f t="shared" si="190"/>
        <v>0</v>
      </c>
      <c r="BB432" s="56">
        <f t="shared" si="191"/>
        <v>0</v>
      </c>
      <c r="BC432" s="4">
        <f>HLOOKUP(AN432,Data!$BW$28:$CF$31,4,FALSE)</f>
        <v>353</v>
      </c>
      <c r="BD432" s="44">
        <f t="shared" si="192"/>
        <v>0</v>
      </c>
      <c r="BE432" s="4" t="str">
        <f t="shared" si="193"/>
        <v>OK</v>
      </c>
      <c r="BF432" s="5">
        <f t="shared" si="194"/>
        <v>3613.4</v>
      </c>
      <c r="BG432" s="44">
        <f t="shared" si="195"/>
        <v>4.9932444710613358E-3</v>
      </c>
      <c r="BH432" s="4" t="str">
        <f t="shared" si="196"/>
        <v>OK</v>
      </c>
      <c r="BI432" s="53" t="str">
        <f t="shared" si="197"/>
        <v>Y</v>
      </c>
      <c r="BJ432" s="53">
        <f t="shared" si="198"/>
        <v>215</v>
      </c>
      <c r="BK432" s="38">
        <f t="shared" si="199"/>
        <v>169</v>
      </c>
      <c r="BL432" s="54">
        <f>noisuy1chieu(BK432/BJ432,Data!$BW$39:$CG$39,Data!$BW$40:$CG$40)</f>
        <v>9.5744185149669647E-2</v>
      </c>
      <c r="BM432" s="55">
        <f t="shared" si="200"/>
        <v>3.204351569576797E-4</v>
      </c>
      <c r="BN432" s="56">
        <f t="shared" si="201"/>
        <v>2.2601740110431527</v>
      </c>
      <c r="BO432" s="44">
        <f t="shared" si="202"/>
        <v>0.10273518232014331</v>
      </c>
      <c r="BP432" s="4" t="str">
        <f t="shared" si="203"/>
        <v>OK</v>
      </c>
      <c r="BQ432" s="56">
        <f t="shared" si="204"/>
        <v>304.99199999999996</v>
      </c>
      <c r="BR432" s="56">
        <f t="shared" si="205"/>
        <v>13.531593573383812</v>
      </c>
      <c r="BS432" s="23">
        <f t="shared" si="206"/>
        <v>4.4367044294223501E-2</v>
      </c>
      <c r="BT432" s="4" t="str">
        <f t="shared" si="207"/>
        <v>OK</v>
      </c>
      <c r="BU432" s="56">
        <f t="shared" si="208"/>
        <v>9.021294785866516</v>
      </c>
      <c r="BV432" s="54">
        <f t="shared" si="209"/>
        <v>1.8135151384399004E-2</v>
      </c>
      <c r="BW432" s="4" t="str">
        <f t="shared" si="210"/>
        <v>OK</v>
      </c>
      <c r="BX432" s="54">
        <f t="shared" si="211"/>
        <v>1.3983541639161514E-2</v>
      </c>
      <c r="BY432" s="4" t="str">
        <f t="shared" si="212"/>
        <v>OK</v>
      </c>
      <c r="DJ432" s="7"/>
      <c r="DK432" s="7"/>
      <c r="DL432" s="7"/>
      <c r="DM432" s="7"/>
      <c r="DN432" s="7"/>
      <c r="DO432" s="83"/>
      <c r="DP432" s="7"/>
      <c r="DQ432" s="7"/>
      <c r="DR432" s="7"/>
      <c r="DS432" s="7"/>
      <c r="EA432" s="56"/>
      <c r="EB432" s="56"/>
      <c r="EC432" s="4"/>
      <c r="ED432" s="44"/>
      <c r="EE432" s="4"/>
      <c r="EF432" s="5"/>
      <c r="EG432" s="44"/>
      <c r="EH432" s="4"/>
      <c r="EI432" s="53"/>
      <c r="EJ432" s="53"/>
      <c r="EL432" s="54"/>
      <c r="EM432" s="55"/>
      <c r="EN432" s="56"/>
      <c r="EO432" s="44"/>
      <c r="EP432" s="4"/>
      <c r="EQ432" s="56"/>
      <c r="ER432" s="56"/>
      <c r="ET432" s="4"/>
      <c r="EU432" s="56"/>
      <c r="EW432" s="4"/>
      <c r="EY432" s="4"/>
    </row>
    <row r="433" spans="27:155">
      <c r="AA433" s="29" t="s">
        <v>197</v>
      </c>
      <c r="AB433" s="29" t="s">
        <v>333</v>
      </c>
      <c r="AC433" s="29" t="s">
        <v>320</v>
      </c>
      <c r="AD433" s="30">
        <v>0</v>
      </c>
      <c r="AE433" s="24">
        <v>682</v>
      </c>
      <c r="AF433" s="24">
        <v>350</v>
      </c>
      <c r="AG433" s="24">
        <v>12</v>
      </c>
      <c r="AH433" s="24">
        <v>16</v>
      </c>
      <c r="AI433" s="24">
        <v>650</v>
      </c>
      <c r="AJ433" s="7">
        <f t="shared" si="184"/>
        <v>712</v>
      </c>
      <c r="AK433" s="7">
        <f t="shared" si="185"/>
        <v>350</v>
      </c>
      <c r="AL433" s="7">
        <f t="shared" si="186"/>
        <v>22</v>
      </c>
      <c r="AM433" s="7">
        <f t="shared" si="187"/>
        <v>6</v>
      </c>
      <c r="AN433" s="7">
        <f t="shared" si="188"/>
        <v>24</v>
      </c>
      <c r="AO433" s="83" t="str" cm="1">
        <f t="array" ref="AO433">_xll.Dce_Name_SectI(AE433,AE433,AF433,AG433,AH433,"x","-",$V$14)</f>
        <v>682x350x12x16</v>
      </c>
      <c r="AP433" s="7" t="str">
        <f t="shared" si="189"/>
        <v>712x350x22-6M24</v>
      </c>
      <c r="AQ433" s="7"/>
      <c r="AR433" s="7"/>
      <c r="AS433" s="7"/>
      <c r="AT433" s="29" t="s">
        <v>310</v>
      </c>
      <c r="AU433" s="60">
        <v>90.295688904056476</v>
      </c>
      <c r="AV433" s="60">
        <v>25.403747400417132</v>
      </c>
      <c r="AW433" s="25">
        <v>0.11972124185455091</v>
      </c>
      <c r="AX433" s="25">
        <v>0</v>
      </c>
      <c r="AY433" s="25">
        <v>0</v>
      </c>
      <c r="AZ433" s="25">
        <v>0</v>
      </c>
      <c r="BA433" s="56">
        <f t="shared" si="190"/>
        <v>15.049281484009413</v>
      </c>
      <c r="BB433" s="56">
        <f t="shared" si="191"/>
        <v>65.840606492541184</v>
      </c>
      <c r="BC433" s="4">
        <f>HLOOKUP(AN433,Data!$BW$28:$CF$31,4,FALSE)</f>
        <v>353</v>
      </c>
      <c r="BD433" s="44">
        <f t="shared" si="192"/>
        <v>0.18651729884572574</v>
      </c>
      <c r="BE433" s="4" t="str">
        <f t="shared" si="193"/>
        <v>OK</v>
      </c>
      <c r="BF433" s="5">
        <f t="shared" si="194"/>
        <v>3613.4</v>
      </c>
      <c r="BG433" s="44">
        <f t="shared" si="195"/>
        <v>0</v>
      </c>
      <c r="BH433" s="4" t="str">
        <f t="shared" si="196"/>
        <v>OK</v>
      </c>
      <c r="BI433" s="53" t="str">
        <f t="shared" si="197"/>
        <v>Y</v>
      </c>
      <c r="BJ433" s="53">
        <f t="shared" si="198"/>
        <v>215</v>
      </c>
      <c r="BK433" s="38">
        <f t="shared" si="199"/>
        <v>169</v>
      </c>
      <c r="BL433" s="54">
        <f>noisuy1chieu(BK433/BJ433,Data!$BW$39:$CG$39,Data!$BW$40:$CG$40)</f>
        <v>9.5744185149669647E-2</v>
      </c>
      <c r="BM433" s="55">
        <f t="shared" si="200"/>
        <v>0</v>
      </c>
      <c r="BN433" s="56">
        <f t="shared" si="201"/>
        <v>0</v>
      </c>
      <c r="BO433" s="44">
        <f t="shared" si="202"/>
        <v>0</v>
      </c>
      <c r="BP433" s="4" t="str">
        <f t="shared" si="203"/>
        <v>OK</v>
      </c>
      <c r="BQ433" s="56">
        <f t="shared" si="204"/>
        <v>304.99199999999996</v>
      </c>
      <c r="BR433" s="56">
        <f t="shared" si="205"/>
        <v>90.295688904056476</v>
      </c>
      <c r="BS433" s="23">
        <f t="shared" si="206"/>
        <v>0.296059204517025</v>
      </c>
      <c r="BT433" s="4" t="str">
        <f t="shared" si="207"/>
        <v>OK</v>
      </c>
      <c r="BU433" s="56">
        <f t="shared" si="208"/>
        <v>45.147844452028238</v>
      </c>
      <c r="BV433" s="54">
        <f t="shared" si="209"/>
        <v>9.0758922444211743E-2</v>
      </c>
      <c r="BW433" s="4" t="str">
        <f t="shared" si="210"/>
        <v>OK</v>
      </c>
      <c r="BX433" s="54">
        <f t="shared" si="211"/>
        <v>2.625251065058579E-2</v>
      </c>
      <c r="BY433" s="4" t="str">
        <f t="shared" si="212"/>
        <v>OK</v>
      </c>
      <c r="DJ433" s="7"/>
      <c r="DK433" s="7"/>
      <c r="DL433" s="7"/>
      <c r="DM433" s="7"/>
      <c r="DN433" s="7"/>
      <c r="DO433" s="83"/>
      <c r="DP433" s="7"/>
      <c r="DQ433" s="7"/>
      <c r="DR433" s="7"/>
      <c r="DS433" s="7"/>
      <c r="EA433" s="56"/>
      <c r="EB433" s="56"/>
      <c r="EC433" s="4"/>
      <c r="ED433" s="44"/>
      <c r="EE433" s="4"/>
      <c r="EF433" s="5"/>
      <c r="EG433" s="44"/>
      <c r="EH433" s="4"/>
      <c r="EI433" s="53"/>
      <c r="EJ433" s="53"/>
      <c r="EL433" s="54"/>
      <c r="EM433" s="55"/>
      <c r="EN433" s="56"/>
      <c r="EO433" s="44"/>
      <c r="EP433" s="4"/>
      <c r="EQ433" s="56"/>
      <c r="ER433" s="56"/>
      <c r="ET433" s="4"/>
      <c r="EU433" s="56"/>
      <c r="EW433" s="4"/>
      <c r="EY433" s="4"/>
    </row>
    <row r="434" spans="27:155">
      <c r="AA434" s="29" t="s">
        <v>197</v>
      </c>
      <c r="AB434" s="29" t="s">
        <v>333</v>
      </c>
      <c r="AC434" s="29" t="s">
        <v>320</v>
      </c>
      <c r="AD434" s="30">
        <v>0</v>
      </c>
      <c r="AE434" s="24">
        <v>682</v>
      </c>
      <c r="AF434" s="24">
        <v>350</v>
      </c>
      <c r="AG434" s="24">
        <v>12</v>
      </c>
      <c r="AH434" s="24">
        <v>16</v>
      </c>
      <c r="AI434" s="24">
        <v>650</v>
      </c>
      <c r="AJ434" s="7">
        <f t="shared" si="184"/>
        <v>712</v>
      </c>
      <c r="AK434" s="7">
        <f t="shared" si="185"/>
        <v>350</v>
      </c>
      <c r="AL434" s="7">
        <f t="shared" si="186"/>
        <v>22</v>
      </c>
      <c r="AM434" s="7">
        <f t="shared" si="187"/>
        <v>6</v>
      </c>
      <c r="AN434" s="7">
        <f t="shared" si="188"/>
        <v>24</v>
      </c>
      <c r="AO434" s="83" t="str" cm="1">
        <f t="array" ref="AO434">_xll.Dce_Name_SectI(AE434,AE434,AF434,AG434,AH434,"x","-",$V$14)</f>
        <v>682x350x12x16</v>
      </c>
      <c r="AP434" s="7" t="str">
        <f t="shared" si="189"/>
        <v>712x350x22-6M24</v>
      </c>
      <c r="AQ434" s="7"/>
      <c r="AR434" s="7"/>
      <c r="AS434" s="7"/>
      <c r="AT434" s="29" t="s">
        <v>311</v>
      </c>
      <c r="AU434" s="60">
        <v>7.1343513187213343</v>
      </c>
      <c r="AV434" s="60">
        <v>22.125364472205188</v>
      </c>
      <c r="AW434" s="25">
        <v>4.1698287665652978E-2</v>
      </c>
      <c r="AX434" s="25">
        <v>0</v>
      </c>
      <c r="AY434" s="25">
        <v>0</v>
      </c>
      <c r="AZ434" s="25">
        <v>0</v>
      </c>
      <c r="BA434" s="56">
        <f t="shared" si="190"/>
        <v>1.1890585531202225</v>
      </c>
      <c r="BB434" s="56">
        <f t="shared" si="191"/>
        <v>5.2021311699009738</v>
      </c>
      <c r="BC434" s="4">
        <f>HLOOKUP(AN434,Data!$BW$28:$CF$31,4,FALSE)</f>
        <v>353</v>
      </c>
      <c r="BD434" s="44">
        <f t="shared" si="192"/>
        <v>1.473691549547018E-2</v>
      </c>
      <c r="BE434" s="4" t="str">
        <f t="shared" si="193"/>
        <v>OK</v>
      </c>
      <c r="BF434" s="5">
        <f t="shared" si="194"/>
        <v>3613.4</v>
      </c>
      <c r="BG434" s="44">
        <f t="shared" si="195"/>
        <v>0</v>
      </c>
      <c r="BH434" s="4" t="str">
        <f t="shared" si="196"/>
        <v>OK</v>
      </c>
      <c r="BI434" s="53" t="str">
        <f t="shared" si="197"/>
        <v>Y</v>
      </c>
      <c r="BJ434" s="53">
        <f t="shared" si="198"/>
        <v>215</v>
      </c>
      <c r="BK434" s="38">
        <f t="shared" si="199"/>
        <v>169</v>
      </c>
      <c r="BL434" s="54">
        <f>noisuy1chieu(BK434/BJ434,Data!$BW$39:$CG$39,Data!$BW$40:$CG$40)</f>
        <v>9.5744185149669647E-2</v>
      </c>
      <c r="BM434" s="55">
        <f t="shared" si="200"/>
        <v>0</v>
      </c>
      <c r="BN434" s="56">
        <f t="shared" si="201"/>
        <v>0</v>
      </c>
      <c r="BO434" s="44">
        <f t="shared" si="202"/>
        <v>0</v>
      </c>
      <c r="BP434" s="4" t="str">
        <f t="shared" si="203"/>
        <v>OK</v>
      </c>
      <c r="BQ434" s="56">
        <f t="shared" si="204"/>
        <v>304.99199999999996</v>
      </c>
      <c r="BR434" s="56">
        <f t="shared" si="205"/>
        <v>22.125403765244911</v>
      </c>
      <c r="BS434" s="23">
        <f t="shared" si="206"/>
        <v>7.2544210225989253E-2</v>
      </c>
      <c r="BT434" s="4" t="str">
        <f t="shared" si="207"/>
        <v>OK</v>
      </c>
      <c r="BU434" s="56">
        <f t="shared" si="208"/>
        <v>3.5671756593606672</v>
      </c>
      <c r="BV434" s="54">
        <f t="shared" si="209"/>
        <v>7.1709518569994602E-3</v>
      </c>
      <c r="BW434" s="4" t="str">
        <f t="shared" si="210"/>
        <v>OK</v>
      </c>
      <c r="BX434" s="54">
        <f t="shared" si="211"/>
        <v>2.2864380544441256E-2</v>
      </c>
      <c r="BY434" s="4" t="str">
        <f t="shared" si="212"/>
        <v>OK</v>
      </c>
      <c r="DJ434" s="7"/>
      <c r="DK434" s="7"/>
      <c r="DL434" s="7"/>
      <c r="DM434" s="7"/>
      <c r="DN434" s="7"/>
      <c r="DO434" s="83"/>
      <c r="DP434" s="7"/>
      <c r="DQ434" s="7"/>
      <c r="DR434" s="7"/>
      <c r="DS434" s="7"/>
      <c r="EA434" s="56"/>
      <c r="EB434" s="56"/>
      <c r="EC434" s="4"/>
      <c r="ED434" s="44"/>
      <c r="EE434" s="4"/>
      <c r="EF434" s="5"/>
      <c r="EG434" s="44"/>
      <c r="EH434" s="4"/>
      <c r="EI434" s="53"/>
      <c r="EJ434" s="53"/>
      <c r="EL434" s="54"/>
      <c r="EM434" s="55"/>
      <c r="EN434" s="56"/>
      <c r="EO434" s="44"/>
      <c r="EP434" s="4"/>
      <c r="EQ434" s="56"/>
      <c r="ER434" s="56"/>
      <c r="ET434" s="4"/>
      <c r="EU434" s="56"/>
      <c r="EW434" s="4"/>
      <c r="EY434" s="4"/>
    </row>
    <row r="435" spans="27:155">
      <c r="AA435" s="29" t="s">
        <v>197</v>
      </c>
      <c r="AB435" s="29" t="s">
        <v>333</v>
      </c>
      <c r="AC435" s="29" t="s">
        <v>320</v>
      </c>
      <c r="AD435" s="30">
        <v>0</v>
      </c>
      <c r="AE435" s="24">
        <v>682</v>
      </c>
      <c r="AF435" s="24">
        <v>350</v>
      </c>
      <c r="AG435" s="24">
        <v>12</v>
      </c>
      <c r="AH435" s="24">
        <v>16</v>
      </c>
      <c r="AI435" s="24">
        <v>650</v>
      </c>
      <c r="AJ435" s="7">
        <f t="shared" si="184"/>
        <v>712</v>
      </c>
      <c r="AK435" s="7">
        <f t="shared" si="185"/>
        <v>350</v>
      </c>
      <c r="AL435" s="7">
        <f t="shared" si="186"/>
        <v>22</v>
      </c>
      <c r="AM435" s="7">
        <f t="shared" si="187"/>
        <v>6</v>
      </c>
      <c r="AN435" s="7">
        <f t="shared" si="188"/>
        <v>24</v>
      </c>
      <c r="AO435" s="83" t="str" cm="1">
        <f t="array" ref="AO435">_xll.Dce_Name_SectI(AE435,AE435,AF435,AG435,AH435,"x","-",$V$14)</f>
        <v>682x350x12x16</v>
      </c>
      <c r="AP435" s="7" t="str">
        <f t="shared" si="189"/>
        <v>712x350x22-6M24</v>
      </c>
      <c r="AQ435" s="7"/>
      <c r="AR435" s="7"/>
      <c r="AS435" s="7"/>
      <c r="AT435" s="29" t="s">
        <v>312</v>
      </c>
      <c r="AU435" s="60">
        <v>34.300149210378549</v>
      </c>
      <c r="AV435" s="60">
        <v>37.979609562754675</v>
      </c>
      <c r="AW435" s="25">
        <v>2.777742149479482E-2</v>
      </c>
      <c r="AX435" s="25">
        <v>0</v>
      </c>
      <c r="AY435" s="25">
        <v>0</v>
      </c>
      <c r="AZ435" s="25">
        <v>0</v>
      </c>
      <c r="BA435" s="56">
        <f t="shared" si="190"/>
        <v>5.7166915350630916</v>
      </c>
      <c r="BB435" s="56">
        <f t="shared" si="191"/>
        <v>25.010525465901026</v>
      </c>
      <c r="BC435" s="4">
        <f>HLOOKUP(AN435,Data!$BW$28:$CF$31,4,FALSE)</f>
        <v>353</v>
      </c>
      <c r="BD435" s="44">
        <f t="shared" si="192"/>
        <v>7.0851346928898093E-2</v>
      </c>
      <c r="BE435" s="4" t="str">
        <f t="shared" si="193"/>
        <v>OK</v>
      </c>
      <c r="BF435" s="5">
        <f t="shared" si="194"/>
        <v>3613.4</v>
      </c>
      <c r="BG435" s="44">
        <f t="shared" si="195"/>
        <v>0</v>
      </c>
      <c r="BH435" s="4" t="str">
        <f t="shared" si="196"/>
        <v>OK</v>
      </c>
      <c r="BI435" s="53" t="str">
        <f t="shared" si="197"/>
        <v>Y</v>
      </c>
      <c r="BJ435" s="53">
        <f t="shared" si="198"/>
        <v>215</v>
      </c>
      <c r="BK435" s="38">
        <f t="shared" si="199"/>
        <v>169</v>
      </c>
      <c r="BL435" s="54">
        <f>noisuy1chieu(BK435/BJ435,Data!$BW$39:$CG$39,Data!$BW$40:$CG$40)</f>
        <v>9.5744185149669647E-2</v>
      </c>
      <c r="BM435" s="55">
        <f t="shared" si="200"/>
        <v>0</v>
      </c>
      <c r="BN435" s="56">
        <f t="shared" si="201"/>
        <v>0</v>
      </c>
      <c r="BO435" s="44">
        <f t="shared" si="202"/>
        <v>0</v>
      </c>
      <c r="BP435" s="4" t="str">
        <f t="shared" si="203"/>
        <v>OK</v>
      </c>
      <c r="BQ435" s="56">
        <f t="shared" si="204"/>
        <v>304.99199999999996</v>
      </c>
      <c r="BR435" s="56">
        <f t="shared" si="205"/>
        <v>37.979619720640059</v>
      </c>
      <c r="BS435" s="23">
        <f t="shared" si="206"/>
        <v>0.12452660961808855</v>
      </c>
      <c r="BT435" s="4" t="str">
        <f t="shared" si="207"/>
        <v>OK</v>
      </c>
      <c r="BU435" s="56">
        <f t="shared" si="208"/>
        <v>17.150074605189275</v>
      </c>
      <c r="BV435" s="54">
        <f t="shared" si="209"/>
        <v>3.4476115302884476E-2</v>
      </c>
      <c r="BW435" s="4" t="str">
        <f t="shared" si="210"/>
        <v>OK</v>
      </c>
      <c r="BX435" s="54">
        <f t="shared" si="211"/>
        <v>3.9248118924272553E-2</v>
      </c>
      <c r="BY435" s="4" t="str">
        <f t="shared" si="212"/>
        <v>OK</v>
      </c>
      <c r="DJ435" s="7"/>
      <c r="DK435" s="7"/>
      <c r="DL435" s="7"/>
      <c r="DM435" s="7"/>
      <c r="DN435" s="7"/>
      <c r="DO435" s="83"/>
      <c r="DP435" s="7"/>
      <c r="DQ435" s="7"/>
      <c r="DR435" s="7"/>
      <c r="DS435" s="7"/>
      <c r="EA435" s="56"/>
      <c r="EB435" s="56"/>
      <c r="EC435" s="4"/>
      <c r="ED435" s="44"/>
      <c r="EE435" s="4"/>
      <c r="EF435" s="5"/>
      <c r="EG435" s="44"/>
      <c r="EH435" s="4"/>
      <c r="EI435" s="53"/>
      <c r="EJ435" s="53"/>
      <c r="EL435" s="54"/>
      <c r="EM435" s="55"/>
      <c r="EN435" s="56"/>
      <c r="EO435" s="44"/>
      <c r="EP435" s="4"/>
      <c r="EQ435" s="56"/>
      <c r="ER435" s="56"/>
      <c r="ET435" s="4"/>
      <c r="EU435" s="56"/>
      <c r="EW435" s="4"/>
      <c r="EY435" s="4"/>
    </row>
    <row r="436" spans="27:155">
      <c r="AA436" s="29" t="s">
        <v>197</v>
      </c>
      <c r="AB436" s="29" t="s">
        <v>333</v>
      </c>
      <c r="AC436" s="29" t="s">
        <v>320</v>
      </c>
      <c r="AD436" s="30">
        <v>0</v>
      </c>
      <c r="AE436" s="24">
        <v>682</v>
      </c>
      <c r="AF436" s="24">
        <v>350</v>
      </c>
      <c r="AG436" s="24">
        <v>12</v>
      </c>
      <c r="AH436" s="24">
        <v>16</v>
      </c>
      <c r="AI436" s="24">
        <v>650</v>
      </c>
      <c r="AJ436" s="7">
        <f t="shared" si="184"/>
        <v>712</v>
      </c>
      <c r="AK436" s="7">
        <f t="shared" si="185"/>
        <v>350</v>
      </c>
      <c r="AL436" s="7">
        <f t="shared" si="186"/>
        <v>22</v>
      </c>
      <c r="AM436" s="7">
        <f t="shared" si="187"/>
        <v>6</v>
      </c>
      <c r="AN436" s="7">
        <f t="shared" si="188"/>
        <v>24</v>
      </c>
      <c r="AO436" s="83" t="str" cm="1">
        <f t="array" ref="AO436">_xll.Dce_Name_SectI(AE436,AE436,AF436,AG436,AH436,"x","-",$V$14)</f>
        <v>682x350x12x16</v>
      </c>
      <c r="AP436" s="7" t="str">
        <f t="shared" si="189"/>
        <v>712x350x22-6M24</v>
      </c>
      <c r="AQ436" s="7"/>
      <c r="AR436" s="7"/>
      <c r="AS436" s="7"/>
      <c r="AT436" s="29" t="s">
        <v>313</v>
      </c>
      <c r="AU436" s="60">
        <v>-48.861100311746533</v>
      </c>
      <c r="AV436" s="60">
        <v>34.701075020935633</v>
      </c>
      <c r="AW436" s="25">
        <v>3.3024083871474492E-3</v>
      </c>
      <c r="AX436" s="25">
        <v>0</v>
      </c>
      <c r="AY436" s="25">
        <v>0</v>
      </c>
      <c r="AZ436" s="25">
        <v>0</v>
      </c>
      <c r="BA436" s="56">
        <f t="shared" si="190"/>
        <v>0</v>
      </c>
      <c r="BB436" s="56">
        <f t="shared" si="191"/>
        <v>0</v>
      </c>
      <c r="BC436" s="4">
        <f>HLOOKUP(AN436,Data!$BW$28:$CF$31,4,FALSE)</f>
        <v>353</v>
      </c>
      <c r="BD436" s="44">
        <f t="shared" si="192"/>
        <v>0</v>
      </c>
      <c r="BE436" s="4" t="str">
        <f t="shared" si="193"/>
        <v>OK</v>
      </c>
      <c r="BF436" s="5">
        <f t="shared" si="194"/>
        <v>3613.4</v>
      </c>
      <c r="BG436" s="44">
        <f t="shared" si="195"/>
        <v>1.3522195248726001E-2</v>
      </c>
      <c r="BH436" s="4" t="str">
        <f t="shared" si="196"/>
        <v>OK</v>
      </c>
      <c r="BI436" s="53" t="str">
        <f t="shared" si="197"/>
        <v>Y</v>
      </c>
      <c r="BJ436" s="53">
        <f t="shared" si="198"/>
        <v>215</v>
      </c>
      <c r="BK436" s="38">
        <f t="shared" si="199"/>
        <v>169</v>
      </c>
      <c r="BL436" s="54">
        <f>noisuy1chieu(BK436/BJ436,Data!$BW$39:$CG$39,Data!$BW$40:$CG$40)</f>
        <v>9.5744185149669647E-2</v>
      </c>
      <c r="BM436" s="55">
        <f t="shared" si="200"/>
        <v>8.6776980018703361E-4</v>
      </c>
      <c r="BN436" s="56">
        <f t="shared" si="201"/>
        <v>3.7194100751771808</v>
      </c>
      <c r="BO436" s="44">
        <f t="shared" si="202"/>
        <v>0.16906409432623548</v>
      </c>
      <c r="BP436" s="4" t="str">
        <f t="shared" si="203"/>
        <v>OK</v>
      </c>
      <c r="BQ436" s="56">
        <f t="shared" si="204"/>
        <v>304.99199999999996</v>
      </c>
      <c r="BR436" s="56">
        <f t="shared" si="205"/>
        <v>34.701075178076316</v>
      </c>
      <c r="BS436" s="23">
        <f t="shared" si="206"/>
        <v>0.1137770012920874</v>
      </c>
      <c r="BT436" s="4" t="str">
        <f t="shared" si="207"/>
        <v>OK</v>
      </c>
      <c r="BU436" s="56">
        <f t="shared" si="208"/>
        <v>24.430550155873267</v>
      </c>
      <c r="BV436" s="54">
        <f t="shared" si="209"/>
        <v>4.9111766769337234E-2</v>
      </c>
      <c r="BW436" s="4" t="str">
        <f t="shared" si="210"/>
        <v>OK</v>
      </c>
      <c r="BX436" s="54">
        <f t="shared" si="211"/>
        <v>3.5860072728666835E-2</v>
      </c>
      <c r="BY436" s="4" t="str">
        <f t="shared" si="212"/>
        <v>OK</v>
      </c>
      <c r="DJ436" s="7"/>
      <c r="DK436" s="7"/>
      <c r="DL436" s="7"/>
      <c r="DM436" s="7"/>
      <c r="DN436" s="7"/>
      <c r="DO436" s="83"/>
      <c r="DP436" s="7"/>
      <c r="DQ436" s="7"/>
      <c r="DR436" s="7"/>
      <c r="DS436" s="7"/>
      <c r="EA436" s="56"/>
      <c r="EB436" s="56"/>
      <c r="EC436" s="4"/>
      <c r="ED436" s="44"/>
      <c r="EE436" s="4"/>
      <c r="EF436" s="5"/>
      <c r="EG436" s="44"/>
      <c r="EH436" s="4"/>
      <c r="EI436" s="53"/>
      <c r="EJ436" s="53"/>
      <c r="EL436" s="54"/>
      <c r="EM436" s="55"/>
      <c r="EN436" s="56"/>
      <c r="EO436" s="44"/>
      <c r="EP436" s="4"/>
      <c r="EQ436" s="56"/>
      <c r="ER436" s="56"/>
      <c r="ET436" s="4"/>
      <c r="EU436" s="56"/>
      <c r="EW436" s="4"/>
      <c r="EY436" s="4"/>
    </row>
    <row r="437" spans="27:155">
      <c r="AA437" s="29" t="s">
        <v>197</v>
      </c>
      <c r="AB437" s="29" t="s">
        <v>333</v>
      </c>
      <c r="AC437" s="29" t="s">
        <v>320</v>
      </c>
      <c r="AD437" s="30">
        <v>0</v>
      </c>
      <c r="AE437" s="24">
        <v>682</v>
      </c>
      <c r="AF437" s="24">
        <v>350</v>
      </c>
      <c r="AG437" s="24">
        <v>12</v>
      </c>
      <c r="AH437" s="24">
        <v>16</v>
      </c>
      <c r="AI437" s="24">
        <v>650</v>
      </c>
      <c r="AJ437" s="7">
        <f t="shared" si="184"/>
        <v>712</v>
      </c>
      <c r="AK437" s="7">
        <f t="shared" si="185"/>
        <v>350</v>
      </c>
      <c r="AL437" s="7">
        <f t="shared" si="186"/>
        <v>22</v>
      </c>
      <c r="AM437" s="7">
        <f t="shared" si="187"/>
        <v>6</v>
      </c>
      <c r="AN437" s="7">
        <f t="shared" si="188"/>
        <v>24</v>
      </c>
      <c r="AO437" s="83" t="str" cm="1">
        <f t="array" ref="AO437">_xll.Dce_Name_SectI(AE437,AE437,AF437,AG437,AH437,"x","-",$V$14)</f>
        <v>682x350x12x16</v>
      </c>
      <c r="AP437" s="7" t="str">
        <f t="shared" si="189"/>
        <v>712x350x22-6M24</v>
      </c>
      <c r="AQ437" s="7"/>
      <c r="AR437" s="7"/>
      <c r="AS437" s="7"/>
      <c r="AT437" s="29" t="s">
        <v>314</v>
      </c>
      <c r="AU437" s="60">
        <v>124.89303333102224</v>
      </c>
      <c r="AV437" s="60">
        <v>94.227367543934889</v>
      </c>
      <c r="AW437" s="25">
        <v>4.4371172830604849E-2</v>
      </c>
      <c r="AX437" s="25">
        <v>0</v>
      </c>
      <c r="AY437" s="25">
        <v>0</v>
      </c>
      <c r="AZ437" s="25">
        <v>0</v>
      </c>
      <c r="BA437" s="56">
        <f t="shared" si="190"/>
        <v>20.815505555170372</v>
      </c>
      <c r="BB437" s="56">
        <f t="shared" si="191"/>
        <v>91.067836803870392</v>
      </c>
      <c r="BC437" s="4">
        <f>HLOOKUP(AN437,Data!$BW$28:$CF$31,4,FALSE)</f>
        <v>353</v>
      </c>
      <c r="BD437" s="44">
        <f t="shared" si="192"/>
        <v>0.25798254052087932</v>
      </c>
      <c r="BE437" s="4" t="str">
        <f t="shared" si="193"/>
        <v>OK</v>
      </c>
      <c r="BF437" s="5">
        <f t="shared" si="194"/>
        <v>3613.4</v>
      </c>
      <c r="BG437" s="44">
        <f t="shared" si="195"/>
        <v>0</v>
      </c>
      <c r="BH437" s="4" t="str">
        <f t="shared" si="196"/>
        <v>OK</v>
      </c>
      <c r="BI437" s="53" t="str">
        <f t="shared" si="197"/>
        <v>Y</v>
      </c>
      <c r="BJ437" s="53">
        <f t="shared" si="198"/>
        <v>215</v>
      </c>
      <c r="BK437" s="38">
        <f t="shared" si="199"/>
        <v>169</v>
      </c>
      <c r="BL437" s="54">
        <f>noisuy1chieu(BK437/BJ437,Data!$BW$39:$CG$39,Data!$BW$40:$CG$40)</f>
        <v>9.5744185149669647E-2</v>
      </c>
      <c r="BM437" s="55">
        <f t="shared" si="200"/>
        <v>0</v>
      </c>
      <c r="BN437" s="56">
        <f t="shared" si="201"/>
        <v>0</v>
      </c>
      <c r="BO437" s="44">
        <f t="shared" si="202"/>
        <v>0</v>
      </c>
      <c r="BP437" s="4" t="str">
        <f t="shared" si="203"/>
        <v>OK</v>
      </c>
      <c r="BQ437" s="56">
        <f t="shared" si="204"/>
        <v>304.99199999999996</v>
      </c>
      <c r="BR437" s="56">
        <f t="shared" si="205"/>
        <v>124.89303333102224</v>
      </c>
      <c r="BS437" s="23">
        <f t="shared" si="206"/>
        <v>0.40949609606488779</v>
      </c>
      <c r="BT437" s="4" t="str">
        <f t="shared" si="207"/>
        <v>OK</v>
      </c>
      <c r="BU437" s="56">
        <f t="shared" si="208"/>
        <v>62.446516665511119</v>
      </c>
      <c r="BV437" s="54">
        <f t="shared" si="209"/>
        <v>0.1255337576299656</v>
      </c>
      <c r="BW437" s="4" t="str">
        <f t="shared" si="210"/>
        <v>OK</v>
      </c>
      <c r="BX437" s="54">
        <f t="shared" si="211"/>
        <v>9.7374522560154719E-2</v>
      </c>
      <c r="BY437" s="4" t="str">
        <f t="shared" si="212"/>
        <v>OK</v>
      </c>
      <c r="DJ437" s="7"/>
      <c r="DK437" s="7"/>
      <c r="DL437" s="7"/>
      <c r="DM437" s="7"/>
      <c r="DN437" s="7"/>
      <c r="DO437" s="83"/>
      <c r="DP437" s="7"/>
      <c r="DQ437" s="7"/>
      <c r="DR437" s="7"/>
      <c r="DS437" s="7"/>
      <c r="EA437" s="56"/>
      <c r="EB437" s="56"/>
      <c r="EC437" s="4"/>
      <c r="ED437" s="44"/>
      <c r="EE437" s="4"/>
      <c r="EF437" s="5"/>
      <c r="EG437" s="44"/>
      <c r="EH437" s="4"/>
      <c r="EI437" s="53"/>
      <c r="EJ437" s="53"/>
      <c r="EL437" s="54"/>
      <c r="EM437" s="55"/>
      <c r="EN437" s="56"/>
      <c r="EO437" s="44"/>
      <c r="EP437" s="4"/>
      <c r="EQ437" s="56"/>
      <c r="ER437" s="56"/>
      <c r="ET437" s="4"/>
      <c r="EU437" s="56"/>
      <c r="EW437" s="4"/>
      <c r="EY437" s="4"/>
    </row>
    <row r="438" spans="27:155">
      <c r="AA438" s="29" t="s">
        <v>197</v>
      </c>
      <c r="AB438" s="29" t="s">
        <v>333</v>
      </c>
      <c r="AC438" s="29" t="s">
        <v>320</v>
      </c>
      <c r="AD438" s="30">
        <v>0</v>
      </c>
      <c r="AE438" s="24">
        <v>682</v>
      </c>
      <c r="AF438" s="24">
        <v>350</v>
      </c>
      <c r="AG438" s="24">
        <v>12</v>
      </c>
      <c r="AH438" s="24">
        <v>16</v>
      </c>
      <c r="AI438" s="24">
        <v>650</v>
      </c>
      <c r="AJ438" s="7">
        <f t="shared" si="184"/>
        <v>712</v>
      </c>
      <c r="AK438" s="7">
        <f t="shared" si="185"/>
        <v>350</v>
      </c>
      <c r="AL438" s="7">
        <f t="shared" si="186"/>
        <v>22</v>
      </c>
      <c r="AM438" s="7">
        <f t="shared" si="187"/>
        <v>6</v>
      </c>
      <c r="AN438" s="7">
        <f t="shared" si="188"/>
        <v>24</v>
      </c>
      <c r="AO438" s="83" t="str" cm="1">
        <f t="array" ref="AO438">_xll.Dce_Name_SectI(AE438,AE438,AF438,AG438,AH438,"x","-",$V$14)</f>
        <v>682x350x12x16</v>
      </c>
      <c r="AP438" s="7" t="str">
        <f t="shared" si="189"/>
        <v>712x350x22-6M24</v>
      </c>
      <c r="AQ438" s="7"/>
      <c r="AR438" s="7"/>
      <c r="AS438" s="7"/>
      <c r="AT438" s="29" t="s">
        <v>315</v>
      </c>
      <c r="AU438" s="60">
        <v>41.732963070871307</v>
      </c>
      <c r="AV438" s="60">
        <v>97.510725998178572</v>
      </c>
      <c r="AW438" s="25">
        <v>1.8640966548775787E-2</v>
      </c>
      <c r="AX438" s="25">
        <v>0</v>
      </c>
      <c r="AY438" s="25">
        <v>0</v>
      </c>
      <c r="AZ438" s="25">
        <v>0</v>
      </c>
      <c r="BA438" s="56">
        <f t="shared" si="190"/>
        <v>6.9554938451452175</v>
      </c>
      <c r="BB438" s="56">
        <f t="shared" si="191"/>
        <v>30.430285572510329</v>
      </c>
      <c r="BC438" s="4">
        <f>HLOOKUP(AN438,Data!$BW$28:$CF$31,4,FALSE)</f>
        <v>353</v>
      </c>
      <c r="BD438" s="44">
        <f t="shared" si="192"/>
        <v>8.6204774992947111E-2</v>
      </c>
      <c r="BE438" s="4" t="str">
        <f t="shared" si="193"/>
        <v>OK</v>
      </c>
      <c r="BF438" s="5">
        <f t="shared" si="194"/>
        <v>3613.4</v>
      </c>
      <c r="BG438" s="44">
        <f t="shared" si="195"/>
        <v>0</v>
      </c>
      <c r="BH438" s="4" t="str">
        <f t="shared" si="196"/>
        <v>OK</v>
      </c>
      <c r="BI438" s="53" t="str">
        <f t="shared" si="197"/>
        <v>Y</v>
      </c>
      <c r="BJ438" s="53">
        <f t="shared" si="198"/>
        <v>215</v>
      </c>
      <c r="BK438" s="38">
        <f t="shared" si="199"/>
        <v>169</v>
      </c>
      <c r="BL438" s="54">
        <f>noisuy1chieu(BK438/BJ438,Data!$BW$39:$CG$39,Data!$BW$40:$CG$40)</f>
        <v>9.5744185149669647E-2</v>
      </c>
      <c r="BM438" s="55">
        <f t="shared" si="200"/>
        <v>0</v>
      </c>
      <c r="BN438" s="56">
        <f t="shared" si="201"/>
        <v>0</v>
      </c>
      <c r="BO438" s="44">
        <f t="shared" si="202"/>
        <v>0</v>
      </c>
      <c r="BP438" s="4" t="str">
        <f t="shared" si="203"/>
        <v>OK</v>
      </c>
      <c r="BQ438" s="56">
        <f t="shared" si="204"/>
        <v>304.99199999999996</v>
      </c>
      <c r="BR438" s="56">
        <f t="shared" si="205"/>
        <v>97.510727779960149</v>
      </c>
      <c r="BS438" s="23">
        <f t="shared" si="206"/>
        <v>0.31971569018190693</v>
      </c>
      <c r="BT438" s="4" t="str">
        <f t="shared" si="207"/>
        <v>OK</v>
      </c>
      <c r="BU438" s="56">
        <f t="shared" si="208"/>
        <v>20.866481535435653</v>
      </c>
      <c r="BV438" s="54">
        <f t="shared" si="209"/>
        <v>4.1947060869549496E-2</v>
      </c>
      <c r="BW438" s="4" t="str">
        <f t="shared" si="210"/>
        <v>OK</v>
      </c>
      <c r="BX438" s="54">
        <f t="shared" si="211"/>
        <v>0.10076753449483317</v>
      </c>
      <c r="BY438" s="4" t="str">
        <f t="shared" si="212"/>
        <v>OK</v>
      </c>
      <c r="DJ438" s="7"/>
      <c r="DK438" s="7"/>
      <c r="DL438" s="7"/>
      <c r="DM438" s="7"/>
      <c r="DN438" s="7"/>
      <c r="DO438" s="83"/>
      <c r="DP438" s="7"/>
      <c r="DQ438" s="7"/>
      <c r="DR438" s="7"/>
      <c r="DS438" s="7"/>
      <c r="EA438" s="56"/>
      <c r="EB438" s="56"/>
      <c r="EC438" s="4"/>
      <c r="ED438" s="44"/>
      <c r="EE438" s="4"/>
      <c r="EF438" s="5"/>
      <c r="EG438" s="44"/>
      <c r="EH438" s="4"/>
      <c r="EI438" s="53"/>
      <c r="EJ438" s="53"/>
      <c r="EL438" s="54"/>
      <c r="EM438" s="55"/>
      <c r="EN438" s="56"/>
      <c r="EO438" s="44"/>
      <c r="EP438" s="4"/>
      <c r="EQ438" s="56"/>
      <c r="ER438" s="56"/>
      <c r="ET438" s="4"/>
      <c r="EU438" s="56"/>
      <c r="EW438" s="4"/>
      <c r="EY438" s="4"/>
    </row>
    <row r="439" spans="27:155">
      <c r="AA439" s="29" t="s">
        <v>197</v>
      </c>
      <c r="AB439" s="29" t="s">
        <v>334</v>
      </c>
      <c r="AC439" s="29" t="s">
        <v>320</v>
      </c>
      <c r="AD439" s="30">
        <v>0</v>
      </c>
      <c r="AE439" s="24">
        <v>682</v>
      </c>
      <c r="AF439" s="24">
        <v>350</v>
      </c>
      <c r="AG439" s="24">
        <v>12</v>
      </c>
      <c r="AH439" s="24">
        <v>16</v>
      </c>
      <c r="AI439" s="24">
        <v>650</v>
      </c>
      <c r="AJ439" s="7">
        <f t="shared" si="184"/>
        <v>712</v>
      </c>
      <c r="AK439" s="7">
        <f t="shared" si="185"/>
        <v>350</v>
      </c>
      <c r="AL439" s="7">
        <f t="shared" si="186"/>
        <v>22</v>
      </c>
      <c r="AM439" s="7">
        <f t="shared" si="187"/>
        <v>6</v>
      </c>
      <c r="AN439" s="7">
        <f t="shared" si="188"/>
        <v>24</v>
      </c>
      <c r="AO439" s="83" t="str" cm="1">
        <f t="array" ref="AO439">_xll.Dce_Name_SectI(AE439,AE439,AF439,AG439,AH439,"x","-",$V$14)</f>
        <v>682x350x12x16</v>
      </c>
      <c r="AP439" s="7" t="str">
        <f t="shared" si="189"/>
        <v>712x350x22-6M24</v>
      </c>
      <c r="AQ439" s="7"/>
      <c r="AR439" s="7"/>
      <c r="AS439" s="7"/>
      <c r="AT439" s="29" t="s">
        <v>290</v>
      </c>
      <c r="AU439" s="60">
        <v>-127.89662225072273</v>
      </c>
      <c r="AV439" s="60">
        <v>25.977518048280775</v>
      </c>
      <c r="AW439" s="25">
        <v>3.1251999006902571E-3</v>
      </c>
      <c r="AX439" s="25">
        <v>0</v>
      </c>
      <c r="AY439" s="25">
        <v>0</v>
      </c>
      <c r="AZ439" s="25">
        <v>0</v>
      </c>
      <c r="BA439" s="56">
        <f t="shared" si="190"/>
        <v>0</v>
      </c>
      <c r="BB439" s="56">
        <f t="shared" si="191"/>
        <v>0</v>
      </c>
      <c r="BC439" s="4">
        <f>HLOOKUP(AN439,Data!$BW$28:$CF$31,4,FALSE)</f>
        <v>353</v>
      </c>
      <c r="BD439" s="44">
        <f t="shared" si="192"/>
        <v>0</v>
      </c>
      <c r="BE439" s="4" t="str">
        <f t="shared" si="193"/>
        <v>OK</v>
      </c>
      <c r="BF439" s="5">
        <f t="shared" si="194"/>
        <v>3613.4</v>
      </c>
      <c r="BG439" s="44">
        <f t="shared" si="195"/>
        <v>3.5395091119367554E-2</v>
      </c>
      <c r="BH439" s="4" t="str">
        <f t="shared" si="196"/>
        <v>OK</v>
      </c>
      <c r="BI439" s="53" t="str">
        <f t="shared" si="197"/>
        <v>Y</v>
      </c>
      <c r="BJ439" s="53">
        <f t="shared" si="198"/>
        <v>215</v>
      </c>
      <c r="BK439" s="38">
        <f t="shared" si="199"/>
        <v>169</v>
      </c>
      <c r="BL439" s="54">
        <f>noisuy1chieu(BK439/BJ439,Data!$BW$39:$CG$39,Data!$BW$40:$CG$40)</f>
        <v>9.5744185149669647E-2</v>
      </c>
      <c r="BM439" s="55">
        <f t="shared" si="200"/>
        <v>2.2714352650061937E-3</v>
      </c>
      <c r="BN439" s="56">
        <f t="shared" si="201"/>
        <v>6.017581477091281</v>
      </c>
      <c r="BO439" s="44">
        <f t="shared" si="202"/>
        <v>0.27352643077687638</v>
      </c>
      <c r="BP439" s="4" t="str">
        <f t="shared" si="203"/>
        <v>OK</v>
      </c>
      <c r="BQ439" s="56">
        <f t="shared" si="204"/>
        <v>304.99199999999996</v>
      </c>
      <c r="BR439" s="56">
        <f t="shared" si="205"/>
        <v>25.977518236267834</v>
      </c>
      <c r="BS439" s="23">
        <f t="shared" si="206"/>
        <v>8.5174425021862329E-2</v>
      </c>
      <c r="BT439" s="4" t="str">
        <f t="shared" si="207"/>
        <v>OK</v>
      </c>
      <c r="BU439" s="56">
        <f t="shared" si="208"/>
        <v>63.948311125361364</v>
      </c>
      <c r="BV439" s="54">
        <f t="shared" si="209"/>
        <v>0.12855275551487064</v>
      </c>
      <c r="BW439" s="4" t="str">
        <f t="shared" si="210"/>
        <v>OK</v>
      </c>
      <c r="BX439" s="54">
        <f t="shared" si="211"/>
        <v>2.6845153600640541E-2</v>
      </c>
      <c r="BY439" s="4" t="str">
        <f t="shared" si="212"/>
        <v>OK</v>
      </c>
      <c r="DJ439" s="7"/>
      <c r="DK439" s="7"/>
      <c r="DL439" s="7"/>
      <c r="DM439" s="7"/>
      <c r="DN439" s="7"/>
      <c r="DO439" s="83"/>
      <c r="DP439" s="7"/>
      <c r="DQ439" s="7"/>
      <c r="DR439" s="7"/>
      <c r="DS439" s="7"/>
      <c r="EA439" s="56"/>
      <c r="EB439" s="56"/>
      <c r="EC439" s="4"/>
      <c r="ED439" s="44"/>
      <c r="EE439" s="4"/>
      <c r="EF439" s="5"/>
      <c r="EG439" s="44"/>
      <c r="EH439" s="4"/>
      <c r="EI439" s="53"/>
      <c r="EJ439" s="53"/>
      <c r="EL439" s="54"/>
      <c r="EM439" s="55"/>
      <c r="EN439" s="56"/>
      <c r="EO439" s="44"/>
      <c r="EP439" s="4"/>
      <c r="EQ439" s="56"/>
      <c r="ER439" s="56"/>
      <c r="ET439" s="4"/>
      <c r="EU439" s="56"/>
      <c r="EW439" s="4"/>
      <c r="EY439" s="4"/>
    </row>
    <row r="440" spans="27:155">
      <c r="AA440" s="29" t="s">
        <v>197</v>
      </c>
      <c r="AB440" s="29" t="s">
        <v>334</v>
      </c>
      <c r="AC440" s="29" t="s">
        <v>320</v>
      </c>
      <c r="AD440" s="30">
        <v>0</v>
      </c>
      <c r="AE440" s="24">
        <v>682</v>
      </c>
      <c r="AF440" s="24">
        <v>350</v>
      </c>
      <c r="AG440" s="24">
        <v>12</v>
      </c>
      <c r="AH440" s="24">
        <v>16</v>
      </c>
      <c r="AI440" s="24">
        <v>650</v>
      </c>
      <c r="AJ440" s="7">
        <f t="shared" si="184"/>
        <v>712</v>
      </c>
      <c r="AK440" s="7">
        <f t="shared" si="185"/>
        <v>350</v>
      </c>
      <c r="AL440" s="7">
        <f t="shared" si="186"/>
        <v>22</v>
      </c>
      <c r="AM440" s="7">
        <f t="shared" si="187"/>
        <v>6</v>
      </c>
      <c r="AN440" s="7">
        <f t="shared" si="188"/>
        <v>24</v>
      </c>
      <c r="AO440" s="83" t="str" cm="1">
        <f t="array" ref="AO440">_xll.Dce_Name_SectI(AE440,AE440,AF440,AG440,AH440,"x","-",$V$14)</f>
        <v>682x350x12x16</v>
      </c>
      <c r="AP440" s="7" t="str">
        <f t="shared" si="189"/>
        <v>712x350x22-6M24</v>
      </c>
      <c r="AQ440" s="7"/>
      <c r="AR440" s="7"/>
      <c r="AS440" s="7"/>
      <c r="AT440" s="29" t="s">
        <v>291</v>
      </c>
      <c r="AU440" s="60">
        <v>-173.78289584294964</v>
      </c>
      <c r="AV440" s="60">
        <v>46.73076417124264</v>
      </c>
      <c r="AW440" s="25">
        <v>9.1750783412201144E-3</v>
      </c>
      <c r="AX440" s="25">
        <v>0</v>
      </c>
      <c r="AY440" s="25">
        <v>0</v>
      </c>
      <c r="AZ440" s="25">
        <v>0</v>
      </c>
      <c r="BA440" s="56">
        <f t="shared" si="190"/>
        <v>0</v>
      </c>
      <c r="BB440" s="56">
        <f t="shared" si="191"/>
        <v>0</v>
      </c>
      <c r="BC440" s="4">
        <f>HLOOKUP(AN440,Data!$BW$28:$CF$31,4,FALSE)</f>
        <v>353</v>
      </c>
      <c r="BD440" s="44">
        <f t="shared" si="192"/>
        <v>0</v>
      </c>
      <c r="BE440" s="4" t="str">
        <f t="shared" si="193"/>
        <v>OK</v>
      </c>
      <c r="BF440" s="5">
        <f t="shared" si="194"/>
        <v>3613.4</v>
      </c>
      <c r="BG440" s="44">
        <f t="shared" si="195"/>
        <v>4.8094010030151554E-2</v>
      </c>
      <c r="BH440" s="4" t="str">
        <f t="shared" si="196"/>
        <v>OK</v>
      </c>
      <c r="BI440" s="53" t="str">
        <f t="shared" si="197"/>
        <v>Y</v>
      </c>
      <c r="BJ440" s="53">
        <f t="shared" si="198"/>
        <v>215</v>
      </c>
      <c r="BK440" s="38">
        <f t="shared" si="199"/>
        <v>169</v>
      </c>
      <c r="BL440" s="54">
        <f>noisuy1chieu(BK440/BJ440,Data!$BW$39:$CG$39,Data!$BW$40:$CG$40)</f>
        <v>9.5744185149669647E-2</v>
      </c>
      <c r="BM440" s="55">
        <f t="shared" si="200"/>
        <v>3.0863723460870639E-3</v>
      </c>
      <c r="BN440" s="56">
        <f t="shared" si="201"/>
        <v>7.014487679181423</v>
      </c>
      <c r="BO440" s="44">
        <f t="shared" si="202"/>
        <v>0.31884034905370107</v>
      </c>
      <c r="BP440" s="4" t="str">
        <f t="shared" si="203"/>
        <v>OK</v>
      </c>
      <c r="BQ440" s="56">
        <f t="shared" si="204"/>
        <v>304.99199999999996</v>
      </c>
      <c r="BR440" s="56">
        <f t="shared" si="205"/>
        <v>46.730765071956156</v>
      </c>
      <c r="BS440" s="23">
        <f t="shared" si="206"/>
        <v>0.15321964206259889</v>
      </c>
      <c r="BT440" s="4" t="str">
        <f t="shared" si="207"/>
        <v>OK</v>
      </c>
      <c r="BU440" s="56">
        <f t="shared" si="208"/>
        <v>86.891447921474821</v>
      </c>
      <c r="BV440" s="54">
        <f t="shared" si="209"/>
        <v>0.17467443415487616</v>
      </c>
      <c r="BW440" s="4" t="str">
        <f t="shared" si="210"/>
        <v>OK</v>
      </c>
      <c r="BX440" s="54">
        <f t="shared" si="211"/>
        <v>4.8291547900086974E-2</v>
      </c>
      <c r="BY440" s="4" t="str">
        <f t="shared" si="212"/>
        <v>OK</v>
      </c>
      <c r="DJ440" s="7"/>
      <c r="DK440" s="7"/>
      <c r="DL440" s="7"/>
      <c r="DM440" s="7"/>
      <c r="DN440" s="7"/>
      <c r="DO440" s="83"/>
      <c r="DP440" s="7"/>
      <c r="DQ440" s="7"/>
      <c r="DR440" s="7"/>
      <c r="DS440" s="7"/>
      <c r="EA440" s="56"/>
      <c r="EB440" s="56"/>
      <c r="EC440" s="4"/>
      <c r="ED440" s="44"/>
      <c r="EE440" s="4"/>
      <c r="EF440" s="5"/>
      <c r="EG440" s="44"/>
      <c r="EH440" s="4"/>
      <c r="EI440" s="53"/>
      <c r="EJ440" s="53"/>
      <c r="EL440" s="54"/>
      <c r="EM440" s="55"/>
      <c r="EN440" s="56"/>
      <c r="EO440" s="44"/>
      <c r="EP440" s="4"/>
      <c r="EQ440" s="56"/>
      <c r="ER440" s="56"/>
      <c r="ET440" s="4"/>
      <c r="EU440" s="56"/>
      <c r="EW440" s="4"/>
      <c r="EY440" s="4"/>
    </row>
    <row r="441" spans="27:155">
      <c r="AA441" s="29" t="s">
        <v>197</v>
      </c>
      <c r="AB441" s="29" t="s">
        <v>334</v>
      </c>
      <c r="AC441" s="29" t="s">
        <v>320</v>
      </c>
      <c r="AD441" s="30">
        <v>0</v>
      </c>
      <c r="AE441" s="24">
        <v>682</v>
      </c>
      <c r="AF441" s="24">
        <v>350</v>
      </c>
      <c r="AG441" s="24">
        <v>12</v>
      </c>
      <c r="AH441" s="24">
        <v>16</v>
      </c>
      <c r="AI441" s="24">
        <v>650</v>
      </c>
      <c r="AJ441" s="7">
        <f t="shared" si="184"/>
        <v>712</v>
      </c>
      <c r="AK441" s="7">
        <f t="shared" si="185"/>
        <v>350</v>
      </c>
      <c r="AL441" s="7">
        <f t="shared" si="186"/>
        <v>22</v>
      </c>
      <c r="AM441" s="7">
        <f t="shared" si="187"/>
        <v>6</v>
      </c>
      <c r="AN441" s="7">
        <f t="shared" si="188"/>
        <v>24</v>
      </c>
      <c r="AO441" s="83" t="str" cm="1">
        <f t="array" ref="AO441">_xll.Dce_Name_SectI(AE441,AE441,AF441,AG441,AH441,"x","-",$V$14)</f>
        <v>682x350x12x16</v>
      </c>
      <c r="AP441" s="7" t="str">
        <f t="shared" si="189"/>
        <v>712x350x22-6M24</v>
      </c>
      <c r="AQ441" s="7"/>
      <c r="AR441" s="7"/>
      <c r="AS441" s="7"/>
      <c r="AT441" s="29" t="s">
        <v>292</v>
      </c>
      <c r="AU441" s="60">
        <v>-54.064654541598678</v>
      </c>
      <c r="AV441" s="60">
        <v>48.112003277941959</v>
      </c>
      <c r="AW441" s="25">
        <v>8.5136131531632631E-3</v>
      </c>
      <c r="AX441" s="25">
        <v>0</v>
      </c>
      <c r="AY441" s="25">
        <v>0</v>
      </c>
      <c r="AZ441" s="25">
        <v>0</v>
      </c>
      <c r="BA441" s="56">
        <f t="shared" si="190"/>
        <v>0</v>
      </c>
      <c r="BB441" s="56">
        <f t="shared" si="191"/>
        <v>0</v>
      </c>
      <c r="BC441" s="4">
        <f>HLOOKUP(AN441,Data!$BW$28:$CF$31,4,FALSE)</f>
        <v>353</v>
      </c>
      <c r="BD441" s="44">
        <f t="shared" si="192"/>
        <v>0</v>
      </c>
      <c r="BE441" s="4" t="str">
        <f t="shared" si="193"/>
        <v>OK</v>
      </c>
      <c r="BF441" s="5">
        <f t="shared" si="194"/>
        <v>3613.4</v>
      </c>
      <c r="BG441" s="44">
        <f t="shared" si="195"/>
        <v>1.4962266713233707E-2</v>
      </c>
      <c r="BH441" s="4" t="str">
        <f t="shared" si="196"/>
        <v>OK</v>
      </c>
      <c r="BI441" s="53" t="str">
        <f t="shared" si="197"/>
        <v>Y</v>
      </c>
      <c r="BJ441" s="53">
        <f t="shared" si="198"/>
        <v>215</v>
      </c>
      <c r="BK441" s="38">
        <f t="shared" si="199"/>
        <v>169</v>
      </c>
      <c r="BL441" s="54">
        <f>noisuy1chieu(BK441/BJ441,Data!$BW$39:$CG$39,Data!$BW$40:$CG$40)</f>
        <v>9.5744185149669647E-2</v>
      </c>
      <c r="BM441" s="55">
        <f t="shared" si="200"/>
        <v>9.6018456746593665E-4</v>
      </c>
      <c r="BN441" s="56">
        <f t="shared" si="201"/>
        <v>3.9124532209316834</v>
      </c>
      <c r="BO441" s="44">
        <f t="shared" si="202"/>
        <v>0.17783878276962198</v>
      </c>
      <c r="BP441" s="4" t="str">
        <f t="shared" si="203"/>
        <v>OK</v>
      </c>
      <c r="BQ441" s="56">
        <f t="shared" si="204"/>
        <v>304.99199999999996</v>
      </c>
      <c r="BR441" s="56">
        <f t="shared" si="205"/>
        <v>48.112004031201053</v>
      </c>
      <c r="BS441" s="23">
        <f t="shared" si="206"/>
        <v>0.15774841317543103</v>
      </c>
      <c r="BT441" s="4" t="str">
        <f t="shared" si="207"/>
        <v>OK</v>
      </c>
      <c r="BU441" s="56">
        <f t="shared" si="208"/>
        <v>27.032327270799339</v>
      </c>
      <c r="BV441" s="54">
        <f t="shared" si="209"/>
        <v>5.4342016192243894E-2</v>
      </c>
      <c r="BW441" s="4" t="str">
        <f t="shared" si="210"/>
        <v>OK</v>
      </c>
      <c r="BX441" s="54">
        <f t="shared" si="211"/>
        <v>4.9718919509756383E-2</v>
      </c>
      <c r="BY441" s="4" t="str">
        <f t="shared" si="212"/>
        <v>OK</v>
      </c>
      <c r="DJ441" s="7"/>
      <c r="DK441" s="7"/>
      <c r="DL441" s="7"/>
      <c r="DM441" s="7"/>
      <c r="DN441" s="7"/>
      <c r="DO441" s="83"/>
      <c r="DP441" s="7"/>
      <c r="DQ441" s="7"/>
      <c r="DR441" s="7"/>
      <c r="DS441" s="7"/>
      <c r="EA441" s="56"/>
      <c r="EB441" s="56"/>
      <c r="EC441" s="4"/>
      <c r="ED441" s="44"/>
      <c r="EE441" s="4"/>
      <c r="EF441" s="5"/>
      <c r="EG441" s="44"/>
      <c r="EH441" s="4"/>
      <c r="EI441" s="53"/>
      <c r="EJ441" s="53"/>
      <c r="EL441" s="54"/>
      <c r="EM441" s="55"/>
      <c r="EN441" s="56"/>
      <c r="EO441" s="44"/>
      <c r="EP441" s="4"/>
      <c r="EQ441" s="56"/>
      <c r="ER441" s="56"/>
      <c r="ET441" s="4"/>
      <c r="EU441" s="56"/>
      <c r="EW441" s="4"/>
      <c r="EY441" s="4"/>
    </row>
    <row r="442" spans="27:155">
      <c r="AA442" s="29" t="s">
        <v>197</v>
      </c>
      <c r="AB442" s="29" t="s">
        <v>334</v>
      </c>
      <c r="AC442" s="29" t="s">
        <v>320</v>
      </c>
      <c r="AD442" s="30">
        <v>0</v>
      </c>
      <c r="AE442" s="24">
        <v>682</v>
      </c>
      <c r="AF442" s="24">
        <v>350</v>
      </c>
      <c r="AG442" s="24">
        <v>12</v>
      </c>
      <c r="AH442" s="24">
        <v>16</v>
      </c>
      <c r="AI442" s="24">
        <v>650</v>
      </c>
      <c r="AJ442" s="7">
        <f t="shared" si="184"/>
        <v>712</v>
      </c>
      <c r="AK442" s="7">
        <f t="shared" si="185"/>
        <v>350</v>
      </c>
      <c r="AL442" s="7">
        <f t="shared" si="186"/>
        <v>22</v>
      </c>
      <c r="AM442" s="7">
        <f t="shared" si="187"/>
        <v>6</v>
      </c>
      <c r="AN442" s="7">
        <f t="shared" si="188"/>
        <v>24</v>
      </c>
      <c r="AO442" s="83" t="str" cm="1">
        <f t="array" ref="AO442">_xll.Dce_Name_SectI(AE442,AE442,AF442,AG442,AH442,"x","-",$V$14)</f>
        <v>682x350x12x16</v>
      </c>
      <c r="AP442" s="7" t="str">
        <f t="shared" si="189"/>
        <v>712x350x22-6M24</v>
      </c>
      <c r="AQ442" s="7"/>
      <c r="AR442" s="7"/>
      <c r="AS442" s="7"/>
      <c r="AT442" s="29" t="s">
        <v>293</v>
      </c>
      <c r="AU442" s="60">
        <v>-86.335328068308087</v>
      </c>
      <c r="AV442" s="60">
        <v>43.233990528359548</v>
      </c>
      <c r="AW442" s="25">
        <v>3.4041388572665782E-2</v>
      </c>
      <c r="AX442" s="25">
        <v>0</v>
      </c>
      <c r="AY442" s="25">
        <v>0</v>
      </c>
      <c r="AZ442" s="25">
        <v>0</v>
      </c>
      <c r="BA442" s="56">
        <f t="shared" si="190"/>
        <v>0</v>
      </c>
      <c r="BB442" s="56">
        <f t="shared" si="191"/>
        <v>0</v>
      </c>
      <c r="BC442" s="4">
        <f>HLOOKUP(AN442,Data!$BW$28:$CF$31,4,FALSE)</f>
        <v>353</v>
      </c>
      <c r="BD442" s="44">
        <f t="shared" si="192"/>
        <v>0</v>
      </c>
      <c r="BE442" s="4" t="str">
        <f t="shared" si="193"/>
        <v>OK</v>
      </c>
      <c r="BF442" s="5">
        <f t="shared" si="194"/>
        <v>3613.4</v>
      </c>
      <c r="BG442" s="44">
        <f t="shared" si="195"/>
        <v>2.3893100146208025E-2</v>
      </c>
      <c r="BH442" s="4" t="str">
        <f t="shared" si="196"/>
        <v>OK</v>
      </c>
      <c r="BI442" s="53" t="str">
        <f t="shared" si="197"/>
        <v>Y</v>
      </c>
      <c r="BJ442" s="53">
        <f t="shared" si="198"/>
        <v>215</v>
      </c>
      <c r="BK442" s="38">
        <f t="shared" si="199"/>
        <v>169</v>
      </c>
      <c r="BL442" s="54">
        <f>noisuy1chieu(BK442/BJ442,Data!$BW$39:$CG$39,Data!$BW$40:$CG$40)</f>
        <v>9.5744185149669647E-2</v>
      </c>
      <c r="BM442" s="55">
        <f t="shared" si="200"/>
        <v>1.5333095224813558E-3</v>
      </c>
      <c r="BN442" s="56">
        <f t="shared" si="201"/>
        <v>4.9440939363195806</v>
      </c>
      <c r="BO442" s="44">
        <f t="shared" si="202"/>
        <v>0.22473154255998093</v>
      </c>
      <c r="BP442" s="4" t="str">
        <f t="shared" si="203"/>
        <v>OK</v>
      </c>
      <c r="BQ442" s="56">
        <f t="shared" si="204"/>
        <v>304.99199999999996</v>
      </c>
      <c r="BR442" s="56">
        <f t="shared" si="205"/>
        <v>43.234003930036586</v>
      </c>
      <c r="BS442" s="23">
        <f t="shared" si="206"/>
        <v>0.14175455070964679</v>
      </c>
      <c r="BT442" s="4" t="str">
        <f t="shared" si="207"/>
        <v>OK</v>
      </c>
      <c r="BU442" s="56">
        <f t="shared" si="208"/>
        <v>43.167664034154043</v>
      </c>
      <c r="BV442" s="54">
        <f t="shared" si="209"/>
        <v>8.6778244226841897E-2</v>
      </c>
      <c r="BW442" s="4" t="str">
        <f t="shared" si="210"/>
        <v>OK</v>
      </c>
      <c r="BX442" s="54">
        <f t="shared" si="211"/>
        <v>4.4677996786165457E-2</v>
      </c>
      <c r="BY442" s="4" t="str">
        <f t="shared" si="212"/>
        <v>OK</v>
      </c>
      <c r="DJ442" s="7"/>
      <c r="DK442" s="7"/>
      <c r="DL442" s="7"/>
      <c r="DM442" s="7"/>
      <c r="DN442" s="7"/>
      <c r="DO442" s="83"/>
      <c r="DP442" s="7"/>
      <c r="DQ442" s="7"/>
      <c r="DR442" s="7"/>
      <c r="DS442" s="7"/>
      <c r="EA442" s="56"/>
      <c r="EB442" s="56"/>
      <c r="EC442" s="4"/>
      <c r="ED442" s="44"/>
      <c r="EE442" s="4"/>
      <c r="EF442" s="5"/>
      <c r="EG442" s="44"/>
      <c r="EH442" s="4"/>
      <c r="EI442" s="53"/>
      <c r="EJ442" s="53"/>
      <c r="EL442" s="54"/>
      <c r="EM442" s="55"/>
      <c r="EN442" s="56"/>
      <c r="EO442" s="44"/>
      <c r="EP442" s="4"/>
      <c r="EQ442" s="56"/>
      <c r="ER442" s="56"/>
      <c r="ET442" s="4"/>
      <c r="EU442" s="56"/>
      <c r="EW442" s="4"/>
      <c r="EY442" s="4"/>
    </row>
    <row r="443" spans="27:155">
      <c r="AA443" s="29" t="s">
        <v>197</v>
      </c>
      <c r="AB443" s="29" t="s">
        <v>334</v>
      </c>
      <c r="AC443" s="29" t="s">
        <v>320</v>
      </c>
      <c r="AD443" s="30">
        <v>0</v>
      </c>
      <c r="AE443" s="24">
        <v>682</v>
      </c>
      <c r="AF443" s="24">
        <v>350</v>
      </c>
      <c r="AG443" s="24">
        <v>12</v>
      </c>
      <c r="AH443" s="24">
        <v>16</v>
      </c>
      <c r="AI443" s="24">
        <v>650</v>
      </c>
      <c r="AJ443" s="7">
        <f t="shared" si="184"/>
        <v>712</v>
      </c>
      <c r="AK443" s="7">
        <f t="shared" si="185"/>
        <v>350</v>
      </c>
      <c r="AL443" s="7">
        <f t="shared" si="186"/>
        <v>22</v>
      </c>
      <c r="AM443" s="7">
        <f t="shared" si="187"/>
        <v>6</v>
      </c>
      <c r="AN443" s="7">
        <f t="shared" si="188"/>
        <v>24</v>
      </c>
      <c r="AO443" s="83" t="str" cm="1">
        <f t="array" ref="AO443">_xll.Dce_Name_SectI(AE443,AE443,AF443,AG443,AH443,"x","-",$V$14)</f>
        <v>682x350x12x16</v>
      </c>
      <c r="AP443" s="7" t="str">
        <f t="shared" si="189"/>
        <v>712x350x22-6M24</v>
      </c>
      <c r="AQ443" s="7"/>
      <c r="AR443" s="7"/>
      <c r="AS443" s="7"/>
      <c r="AT443" s="29" t="s">
        <v>294</v>
      </c>
      <c r="AU443" s="60">
        <v>-186.24637358695276</v>
      </c>
      <c r="AV443" s="60">
        <v>57.554547966111819</v>
      </c>
      <c r="AW443" s="25">
        <v>2.2721266390130362E-2</v>
      </c>
      <c r="AX443" s="25">
        <v>0</v>
      </c>
      <c r="AY443" s="25">
        <v>0</v>
      </c>
      <c r="AZ443" s="25">
        <v>0</v>
      </c>
      <c r="BA443" s="56">
        <f t="shared" si="190"/>
        <v>0</v>
      </c>
      <c r="BB443" s="56">
        <f t="shared" si="191"/>
        <v>0</v>
      </c>
      <c r="BC443" s="4">
        <f>HLOOKUP(AN443,Data!$BW$28:$CF$31,4,FALSE)</f>
        <v>353</v>
      </c>
      <c r="BD443" s="44">
        <f t="shared" si="192"/>
        <v>0</v>
      </c>
      <c r="BE443" s="4" t="str">
        <f t="shared" si="193"/>
        <v>OK</v>
      </c>
      <c r="BF443" s="5">
        <f t="shared" si="194"/>
        <v>3613.4</v>
      </c>
      <c r="BG443" s="44">
        <f t="shared" si="195"/>
        <v>5.1543248349740618E-2</v>
      </c>
      <c r="BH443" s="4" t="str">
        <f t="shared" si="196"/>
        <v>OK</v>
      </c>
      <c r="BI443" s="53" t="str">
        <f t="shared" si="197"/>
        <v>Y</v>
      </c>
      <c r="BJ443" s="53">
        <f t="shared" si="198"/>
        <v>215</v>
      </c>
      <c r="BK443" s="38">
        <f t="shared" si="199"/>
        <v>169</v>
      </c>
      <c r="BL443" s="54">
        <f>noisuy1chieu(BK443/BJ443,Data!$BW$39:$CG$39,Data!$BW$40:$CG$40)</f>
        <v>9.5744185149669647E-2</v>
      </c>
      <c r="BM443" s="55">
        <f t="shared" si="200"/>
        <v>3.3077228585099089E-3</v>
      </c>
      <c r="BN443" s="56">
        <f t="shared" si="201"/>
        <v>7.261667417776021</v>
      </c>
      <c r="BO443" s="44">
        <f t="shared" si="202"/>
        <v>0.33007579171709184</v>
      </c>
      <c r="BP443" s="4" t="str">
        <f t="shared" si="203"/>
        <v>OK</v>
      </c>
      <c r="BQ443" s="56">
        <f t="shared" si="204"/>
        <v>304.99199999999996</v>
      </c>
      <c r="BR443" s="56">
        <f t="shared" si="205"/>
        <v>57.554552451039115</v>
      </c>
      <c r="BS443" s="23">
        <f t="shared" si="206"/>
        <v>0.18870840038767941</v>
      </c>
      <c r="BT443" s="4" t="str">
        <f t="shared" si="207"/>
        <v>OK</v>
      </c>
      <c r="BU443" s="56">
        <f t="shared" si="208"/>
        <v>93.123186793476378</v>
      </c>
      <c r="BV443" s="54">
        <f t="shared" si="209"/>
        <v>0.18720185183873769</v>
      </c>
      <c r="BW443" s="4" t="str">
        <f t="shared" si="210"/>
        <v>OK</v>
      </c>
      <c r="BX443" s="54">
        <f t="shared" si="211"/>
        <v>5.9476844050759668E-2</v>
      </c>
      <c r="BY443" s="4" t="str">
        <f t="shared" si="212"/>
        <v>OK</v>
      </c>
      <c r="DJ443" s="7"/>
      <c r="DK443" s="7"/>
      <c r="DL443" s="7"/>
      <c r="DM443" s="7"/>
      <c r="DN443" s="7"/>
      <c r="DO443" s="83"/>
      <c r="DP443" s="7"/>
      <c r="DQ443" s="7"/>
      <c r="DR443" s="7"/>
      <c r="DS443" s="7"/>
      <c r="EA443" s="56"/>
      <c r="EB443" s="56"/>
      <c r="EC443" s="4"/>
      <c r="ED443" s="44"/>
      <c r="EE443" s="4"/>
      <c r="EF443" s="5"/>
      <c r="EG443" s="44"/>
      <c r="EH443" s="4"/>
      <c r="EI443" s="53"/>
      <c r="EJ443" s="53"/>
      <c r="EL443" s="54"/>
      <c r="EM443" s="55"/>
      <c r="EN443" s="56"/>
      <c r="EO443" s="44"/>
      <c r="EP443" s="4"/>
      <c r="EQ443" s="56"/>
      <c r="ER443" s="56"/>
      <c r="ET443" s="4"/>
      <c r="EU443" s="56"/>
      <c r="EW443" s="4"/>
      <c r="EY443" s="4"/>
    </row>
    <row r="444" spans="27:155">
      <c r="AA444" s="29" t="s">
        <v>197</v>
      </c>
      <c r="AB444" s="29" t="s">
        <v>334</v>
      </c>
      <c r="AC444" s="29" t="s">
        <v>320</v>
      </c>
      <c r="AD444" s="30">
        <v>0</v>
      </c>
      <c r="AE444" s="24">
        <v>682</v>
      </c>
      <c r="AF444" s="24">
        <v>350</v>
      </c>
      <c r="AG444" s="24">
        <v>12</v>
      </c>
      <c r="AH444" s="24">
        <v>16</v>
      </c>
      <c r="AI444" s="24">
        <v>650</v>
      </c>
      <c r="AJ444" s="7">
        <f t="shared" si="184"/>
        <v>712</v>
      </c>
      <c r="AK444" s="7">
        <f t="shared" si="185"/>
        <v>350</v>
      </c>
      <c r="AL444" s="7">
        <f t="shared" si="186"/>
        <v>22</v>
      </c>
      <c r="AM444" s="7">
        <f t="shared" si="187"/>
        <v>6</v>
      </c>
      <c r="AN444" s="7">
        <f t="shared" si="188"/>
        <v>24</v>
      </c>
      <c r="AO444" s="83" t="str" cm="1">
        <f t="array" ref="AO444">_xll.Dce_Name_SectI(AE444,AE444,AF444,AG444,AH444,"x","-",$V$14)</f>
        <v>682x350x12x16</v>
      </c>
      <c r="AP444" s="7" t="str">
        <f t="shared" si="189"/>
        <v>712x350x22-6M24</v>
      </c>
      <c r="AQ444" s="7"/>
      <c r="AR444" s="7"/>
      <c r="AS444" s="7"/>
      <c r="AT444" s="29" t="s">
        <v>295</v>
      </c>
      <c r="AU444" s="60">
        <v>-220.00850544138302</v>
      </c>
      <c r="AV444" s="60">
        <v>52.714753544619569</v>
      </c>
      <c r="AW444" s="25">
        <v>1.9094257628984895E-2</v>
      </c>
      <c r="AX444" s="25">
        <v>0</v>
      </c>
      <c r="AY444" s="25">
        <v>0</v>
      </c>
      <c r="AZ444" s="25">
        <v>0</v>
      </c>
      <c r="BA444" s="56">
        <f t="shared" si="190"/>
        <v>0</v>
      </c>
      <c r="BB444" s="56">
        <f t="shared" si="191"/>
        <v>0</v>
      </c>
      <c r="BC444" s="4">
        <f>HLOOKUP(AN444,Data!$BW$28:$CF$31,4,FALSE)</f>
        <v>353</v>
      </c>
      <c r="BD444" s="44">
        <f t="shared" si="192"/>
        <v>0</v>
      </c>
      <c r="BE444" s="4" t="str">
        <f t="shared" si="193"/>
        <v>OK</v>
      </c>
      <c r="BF444" s="5">
        <f t="shared" si="194"/>
        <v>3613.4</v>
      </c>
      <c r="BG444" s="44">
        <f t="shared" si="195"/>
        <v>6.0886839387109926E-2</v>
      </c>
      <c r="BH444" s="4" t="str">
        <f t="shared" si="196"/>
        <v>OK</v>
      </c>
      <c r="BI444" s="53" t="str">
        <f t="shared" si="197"/>
        <v>Y</v>
      </c>
      <c r="BJ444" s="53">
        <f t="shared" si="198"/>
        <v>215</v>
      </c>
      <c r="BK444" s="38">
        <f t="shared" si="199"/>
        <v>169</v>
      </c>
      <c r="BL444" s="54">
        <f>noisuy1chieu(BK444/BJ444,Data!$BW$39:$CG$39,Data!$BW$40:$CG$40)</f>
        <v>9.5744185149669647E-2</v>
      </c>
      <c r="BM444" s="55">
        <f t="shared" si="200"/>
        <v>3.9073360114327844E-3</v>
      </c>
      <c r="BN444" s="56">
        <f t="shared" si="201"/>
        <v>7.8924561418089443</v>
      </c>
      <c r="BO444" s="44">
        <f t="shared" si="202"/>
        <v>0.35874800644586108</v>
      </c>
      <c r="BP444" s="4" t="str">
        <f t="shared" si="203"/>
        <v>OK</v>
      </c>
      <c r="BQ444" s="56">
        <f t="shared" si="204"/>
        <v>304.99199999999996</v>
      </c>
      <c r="BR444" s="56">
        <f t="shared" si="205"/>
        <v>52.714757002765893</v>
      </c>
      <c r="BS444" s="23">
        <f t="shared" si="206"/>
        <v>0.17283980236454038</v>
      </c>
      <c r="BT444" s="4" t="str">
        <f t="shared" si="207"/>
        <v>OK</v>
      </c>
      <c r="BU444" s="56">
        <f t="shared" si="208"/>
        <v>110.00425272069151</v>
      </c>
      <c r="BV444" s="54">
        <f t="shared" si="209"/>
        <v>0.2211371896573944</v>
      </c>
      <c r="BW444" s="4" t="str">
        <f t="shared" si="210"/>
        <v>OK</v>
      </c>
      <c r="BX444" s="54">
        <f t="shared" si="211"/>
        <v>5.4475401995252463E-2</v>
      </c>
      <c r="BY444" s="4" t="str">
        <f t="shared" si="212"/>
        <v>OK</v>
      </c>
      <c r="DJ444" s="7"/>
      <c r="DK444" s="7"/>
      <c r="DL444" s="7"/>
      <c r="DM444" s="7"/>
      <c r="DN444" s="7"/>
      <c r="DO444" s="83"/>
      <c r="DP444" s="7"/>
      <c r="DQ444" s="7"/>
      <c r="DR444" s="7"/>
      <c r="DS444" s="7"/>
      <c r="EA444" s="56"/>
      <c r="EB444" s="56"/>
      <c r="EC444" s="4"/>
      <c r="ED444" s="44"/>
      <c r="EE444" s="4"/>
      <c r="EF444" s="5"/>
      <c r="EG444" s="44"/>
      <c r="EH444" s="4"/>
      <c r="EI444" s="53"/>
      <c r="EJ444" s="53"/>
      <c r="EL444" s="54"/>
      <c r="EM444" s="55"/>
      <c r="EN444" s="56"/>
      <c r="EO444" s="44"/>
      <c r="EP444" s="4"/>
      <c r="EQ444" s="56"/>
      <c r="ER444" s="56"/>
      <c r="ET444" s="4"/>
      <c r="EU444" s="56"/>
      <c r="EW444" s="4"/>
      <c r="EY444" s="4"/>
    </row>
    <row r="445" spans="27:155">
      <c r="AA445" s="29" t="s">
        <v>197</v>
      </c>
      <c r="AB445" s="29" t="s">
        <v>334</v>
      </c>
      <c r="AC445" s="29" t="s">
        <v>320</v>
      </c>
      <c r="AD445" s="30">
        <v>0</v>
      </c>
      <c r="AE445" s="24">
        <v>682</v>
      </c>
      <c r="AF445" s="24">
        <v>350</v>
      </c>
      <c r="AG445" s="24">
        <v>12</v>
      </c>
      <c r="AH445" s="24">
        <v>16</v>
      </c>
      <c r="AI445" s="24">
        <v>650</v>
      </c>
      <c r="AJ445" s="7">
        <f t="shared" si="184"/>
        <v>712</v>
      </c>
      <c r="AK445" s="7">
        <f t="shared" si="185"/>
        <v>350</v>
      </c>
      <c r="AL445" s="7">
        <f t="shared" si="186"/>
        <v>22</v>
      </c>
      <c r="AM445" s="7">
        <f t="shared" si="187"/>
        <v>6</v>
      </c>
      <c r="AN445" s="7">
        <f t="shared" si="188"/>
        <v>24</v>
      </c>
      <c r="AO445" s="83" t="str" cm="1">
        <f t="array" ref="AO445">_xll.Dce_Name_SectI(AE445,AE445,AF445,AG445,AH445,"x","-",$V$14)</f>
        <v>682x350x12x16</v>
      </c>
      <c r="AP445" s="7" t="str">
        <f t="shared" si="189"/>
        <v>712x350x22-6M24</v>
      </c>
      <c r="AQ445" s="7"/>
      <c r="AR445" s="7"/>
      <c r="AS445" s="7"/>
      <c r="AT445" s="29" t="s">
        <v>296</v>
      </c>
      <c r="AU445" s="60">
        <v>-106.25735067540364</v>
      </c>
      <c r="AV445" s="60">
        <v>12.099862602187876</v>
      </c>
      <c r="AW445" s="25">
        <v>2.2710837034446247E-3</v>
      </c>
      <c r="AX445" s="25">
        <v>0</v>
      </c>
      <c r="AY445" s="25">
        <v>0</v>
      </c>
      <c r="AZ445" s="25">
        <v>0</v>
      </c>
      <c r="BA445" s="56">
        <f t="shared" si="190"/>
        <v>0</v>
      </c>
      <c r="BB445" s="56">
        <f t="shared" si="191"/>
        <v>0</v>
      </c>
      <c r="BC445" s="4">
        <f>HLOOKUP(AN445,Data!$BW$28:$CF$31,4,FALSE)</f>
        <v>353</v>
      </c>
      <c r="BD445" s="44">
        <f t="shared" si="192"/>
        <v>0</v>
      </c>
      <c r="BE445" s="4" t="str">
        <f t="shared" si="193"/>
        <v>OK</v>
      </c>
      <c r="BF445" s="5">
        <f t="shared" si="194"/>
        <v>3613.4</v>
      </c>
      <c r="BG445" s="44">
        <f t="shared" si="195"/>
        <v>2.9406473314718448E-2</v>
      </c>
      <c r="BH445" s="4" t="str">
        <f t="shared" si="196"/>
        <v>OK</v>
      </c>
      <c r="BI445" s="53" t="str">
        <f t="shared" si="197"/>
        <v>Y</v>
      </c>
      <c r="BJ445" s="53">
        <f t="shared" si="198"/>
        <v>215</v>
      </c>
      <c r="BK445" s="38">
        <f t="shared" si="199"/>
        <v>169</v>
      </c>
      <c r="BL445" s="54">
        <f>noisuy1chieu(BK445/BJ445,Data!$BW$39:$CG$39,Data!$BW$40:$CG$40)</f>
        <v>9.5744185149669647E-2</v>
      </c>
      <c r="BM445" s="55">
        <f t="shared" si="200"/>
        <v>1.8871232816226908E-3</v>
      </c>
      <c r="BN445" s="56">
        <f t="shared" si="201"/>
        <v>5.4849406610148934</v>
      </c>
      <c r="BO445" s="44">
        <f t="shared" si="202"/>
        <v>0.24931548459158606</v>
      </c>
      <c r="BP445" s="4" t="str">
        <f t="shared" si="203"/>
        <v>OK</v>
      </c>
      <c r="BQ445" s="56">
        <f t="shared" si="204"/>
        <v>304.99199999999996</v>
      </c>
      <c r="BR445" s="56">
        <f t="shared" si="205"/>
        <v>12.099862815323402</v>
      </c>
      <c r="BS445" s="23">
        <f t="shared" si="206"/>
        <v>3.9672721957701849E-2</v>
      </c>
      <c r="BT445" s="4" t="str">
        <f t="shared" si="207"/>
        <v>OK</v>
      </c>
      <c r="BU445" s="56">
        <f t="shared" si="208"/>
        <v>53.128675337701821</v>
      </c>
      <c r="BV445" s="54">
        <f t="shared" si="209"/>
        <v>0.10680247048475787</v>
      </c>
      <c r="BW445" s="4" t="str">
        <f t="shared" si="210"/>
        <v>OK</v>
      </c>
      <c r="BX445" s="54">
        <f t="shared" si="211"/>
        <v>1.2503991831311389E-2</v>
      </c>
      <c r="BY445" s="4" t="str">
        <f t="shared" si="212"/>
        <v>OK</v>
      </c>
      <c r="DJ445" s="7"/>
      <c r="DK445" s="7"/>
      <c r="DL445" s="7"/>
      <c r="DM445" s="7"/>
      <c r="DN445" s="7"/>
      <c r="DO445" s="83"/>
      <c r="DP445" s="7"/>
      <c r="DQ445" s="7"/>
      <c r="DR445" s="7"/>
      <c r="DS445" s="7"/>
      <c r="EA445" s="56"/>
      <c r="EB445" s="56"/>
      <c r="EC445" s="4"/>
      <c r="ED445" s="44"/>
      <c r="EE445" s="4"/>
      <c r="EF445" s="5"/>
      <c r="EG445" s="44"/>
      <c r="EH445" s="4"/>
      <c r="EI445" s="53"/>
      <c r="EJ445" s="53"/>
      <c r="EL445" s="54"/>
      <c r="EM445" s="55"/>
      <c r="EN445" s="56"/>
      <c r="EO445" s="44"/>
      <c r="EP445" s="4"/>
      <c r="EQ445" s="56"/>
      <c r="ER445" s="56"/>
      <c r="ET445" s="4"/>
      <c r="EU445" s="56"/>
      <c r="EW445" s="4"/>
      <c r="EY445" s="4"/>
    </row>
    <row r="446" spans="27:155">
      <c r="AA446" s="29" t="s">
        <v>197</v>
      </c>
      <c r="AB446" s="29" t="s">
        <v>334</v>
      </c>
      <c r="AC446" s="29" t="s">
        <v>320</v>
      </c>
      <c r="AD446" s="30">
        <v>0</v>
      </c>
      <c r="AE446" s="24">
        <v>682</v>
      </c>
      <c r="AF446" s="24">
        <v>350</v>
      </c>
      <c r="AG446" s="24">
        <v>12</v>
      </c>
      <c r="AH446" s="24">
        <v>16</v>
      </c>
      <c r="AI446" s="24">
        <v>650</v>
      </c>
      <c r="AJ446" s="7">
        <f t="shared" si="184"/>
        <v>712</v>
      </c>
      <c r="AK446" s="7">
        <f t="shared" si="185"/>
        <v>350</v>
      </c>
      <c r="AL446" s="7">
        <f t="shared" si="186"/>
        <v>22</v>
      </c>
      <c r="AM446" s="7">
        <f t="shared" si="187"/>
        <v>6</v>
      </c>
      <c r="AN446" s="7">
        <f t="shared" si="188"/>
        <v>24</v>
      </c>
      <c r="AO446" s="83" t="str" cm="1">
        <f t="array" ref="AO446">_xll.Dce_Name_SectI(AE446,AE446,AF446,AG446,AH446,"x","-",$V$14)</f>
        <v>682x350x12x16</v>
      </c>
      <c r="AP446" s="7" t="str">
        <f t="shared" si="189"/>
        <v>712x350x22-6M24</v>
      </c>
      <c r="AQ446" s="7"/>
      <c r="AR446" s="7"/>
      <c r="AS446" s="7"/>
      <c r="AT446" s="29" t="s">
        <v>297</v>
      </c>
      <c r="AU446" s="60">
        <v>-137.86816995468564</v>
      </c>
      <c r="AV446" s="60">
        <v>6.7733656857441158</v>
      </c>
      <c r="AW446" s="25">
        <v>4.5563333087801213E-3</v>
      </c>
      <c r="AX446" s="25">
        <v>0</v>
      </c>
      <c r="AY446" s="25">
        <v>0</v>
      </c>
      <c r="AZ446" s="25">
        <v>0</v>
      </c>
      <c r="BA446" s="56">
        <f t="shared" si="190"/>
        <v>0</v>
      </c>
      <c r="BB446" s="56">
        <f t="shared" si="191"/>
        <v>0</v>
      </c>
      <c r="BC446" s="4">
        <f>HLOOKUP(AN446,Data!$BW$28:$CF$31,4,FALSE)</f>
        <v>353</v>
      </c>
      <c r="BD446" s="44">
        <f t="shared" si="192"/>
        <v>0</v>
      </c>
      <c r="BE446" s="4" t="str">
        <f t="shared" si="193"/>
        <v>OK</v>
      </c>
      <c r="BF446" s="5">
        <f t="shared" si="194"/>
        <v>3613.4</v>
      </c>
      <c r="BG446" s="44">
        <f t="shared" si="195"/>
        <v>3.8154693627798095E-2</v>
      </c>
      <c r="BH446" s="4" t="str">
        <f t="shared" si="196"/>
        <v>OK</v>
      </c>
      <c r="BI446" s="53" t="str">
        <f t="shared" si="197"/>
        <v>Y</v>
      </c>
      <c r="BJ446" s="53">
        <f t="shared" si="198"/>
        <v>215</v>
      </c>
      <c r="BK446" s="38">
        <f t="shared" si="199"/>
        <v>169</v>
      </c>
      <c r="BL446" s="54">
        <f>noisuy1chieu(BK446/BJ446,Data!$BW$39:$CG$39,Data!$BW$40:$CG$40)</f>
        <v>9.5744185149669647E-2</v>
      </c>
      <c r="BM446" s="55">
        <f t="shared" si="200"/>
        <v>2.4485292703277052E-3</v>
      </c>
      <c r="BN446" s="56">
        <f t="shared" si="201"/>
        <v>6.2477615671076299</v>
      </c>
      <c r="BO446" s="44">
        <f t="shared" si="202"/>
        <v>0.28398916214125591</v>
      </c>
      <c r="BP446" s="4" t="str">
        <f t="shared" si="203"/>
        <v>OK</v>
      </c>
      <c r="BQ446" s="56">
        <f t="shared" si="204"/>
        <v>304.99199999999996</v>
      </c>
      <c r="BR446" s="56">
        <f t="shared" si="205"/>
        <v>6.7733672182297244</v>
      </c>
      <c r="BS446" s="23">
        <f t="shared" si="206"/>
        <v>2.2208343885182974E-2</v>
      </c>
      <c r="BT446" s="4" t="str">
        <f t="shared" si="207"/>
        <v>OK</v>
      </c>
      <c r="BU446" s="56">
        <f t="shared" si="208"/>
        <v>68.93408497734282</v>
      </c>
      <c r="BV446" s="54">
        <f t="shared" si="209"/>
        <v>0.13857545909792146</v>
      </c>
      <c r="BW446" s="4" t="str">
        <f t="shared" si="210"/>
        <v>OK</v>
      </c>
      <c r="BX446" s="54">
        <f t="shared" si="211"/>
        <v>6.9995940995264188E-3</v>
      </c>
      <c r="BY446" s="4" t="str">
        <f t="shared" si="212"/>
        <v>OK</v>
      </c>
      <c r="DJ446" s="7"/>
      <c r="DK446" s="7"/>
      <c r="DL446" s="7"/>
      <c r="DM446" s="7"/>
      <c r="DN446" s="7"/>
      <c r="DO446" s="83"/>
      <c r="DP446" s="7"/>
      <c r="DQ446" s="7"/>
      <c r="DR446" s="7"/>
      <c r="DS446" s="7"/>
      <c r="EA446" s="56"/>
      <c r="EB446" s="56"/>
      <c r="EC446" s="4"/>
      <c r="ED446" s="44"/>
      <c r="EE446" s="4"/>
      <c r="EF446" s="5"/>
      <c r="EG446" s="44"/>
      <c r="EH446" s="4"/>
      <c r="EI446" s="53"/>
      <c r="EJ446" s="53"/>
      <c r="EL446" s="54"/>
      <c r="EM446" s="55"/>
      <c r="EN446" s="56"/>
      <c r="EO446" s="44"/>
      <c r="EP446" s="4"/>
      <c r="EQ446" s="56"/>
      <c r="ER446" s="56"/>
      <c r="ET446" s="4"/>
      <c r="EU446" s="56"/>
      <c r="EW446" s="4"/>
      <c r="EY446" s="4"/>
    </row>
    <row r="447" spans="27:155">
      <c r="AA447" s="29" t="s">
        <v>197</v>
      </c>
      <c r="AB447" s="29" t="s">
        <v>334</v>
      </c>
      <c r="AC447" s="29" t="s">
        <v>320</v>
      </c>
      <c r="AD447" s="30">
        <v>0</v>
      </c>
      <c r="AE447" s="24">
        <v>682</v>
      </c>
      <c r="AF447" s="24">
        <v>350</v>
      </c>
      <c r="AG447" s="24">
        <v>12</v>
      </c>
      <c r="AH447" s="24">
        <v>16</v>
      </c>
      <c r="AI447" s="24">
        <v>650</v>
      </c>
      <c r="AJ447" s="7">
        <f t="shared" si="184"/>
        <v>712</v>
      </c>
      <c r="AK447" s="7">
        <f t="shared" si="185"/>
        <v>350</v>
      </c>
      <c r="AL447" s="7">
        <f t="shared" si="186"/>
        <v>22</v>
      </c>
      <c r="AM447" s="7">
        <f t="shared" si="187"/>
        <v>6</v>
      </c>
      <c r="AN447" s="7">
        <f t="shared" si="188"/>
        <v>24</v>
      </c>
      <c r="AO447" s="83" t="str" cm="1">
        <f t="array" ref="AO447">_xll.Dce_Name_SectI(AE447,AE447,AF447,AG447,AH447,"x","-",$V$14)</f>
        <v>682x350x12x16</v>
      </c>
      <c r="AP447" s="7" t="str">
        <f t="shared" si="189"/>
        <v>712x350x22-6M24</v>
      </c>
      <c r="AQ447" s="7"/>
      <c r="AR447" s="7"/>
      <c r="AS447" s="7"/>
      <c r="AT447" s="29" t="s">
        <v>298</v>
      </c>
      <c r="AU447" s="60">
        <v>-121.90555452665018</v>
      </c>
      <c r="AV447" s="60">
        <v>47.209069422082905</v>
      </c>
      <c r="AW447" s="25">
        <v>2.6464715192654843E-2</v>
      </c>
      <c r="AX447" s="25">
        <v>0</v>
      </c>
      <c r="AY447" s="25">
        <v>0</v>
      </c>
      <c r="AZ447" s="25">
        <v>0</v>
      </c>
      <c r="BA447" s="56">
        <f t="shared" si="190"/>
        <v>0</v>
      </c>
      <c r="BB447" s="56">
        <f t="shared" si="191"/>
        <v>0</v>
      </c>
      <c r="BC447" s="4">
        <f>HLOOKUP(AN447,Data!$BW$28:$CF$31,4,FALSE)</f>
        <v>353</v>
      </c>
      <c r="BD447" s="44">
        <f t="shared" si="192"/>
        <v>0</v>
      </c>
      <c r="BE447" s="4" t="str">
        <f t="shared" si="193"/>
        <v>OK</v>
      </c>
      <c r="BF447" s="5">
        <f t="shared" si="194"/>
        <v>3613.4</v>
      </c>
      <c r="BG447" s="44">
        <f t="shared" si="195"/>
        <v>3.373707713694863E-2</v>
      </c>
      <c r="BH447" s="4" t="str">
        <f t="shared" si="196"/>
        <v>OK</v>
      </c>
      <c r="BI447" s="53" t="str">
        <f t="shared" si="197"/>
        <v>Y</v>
      </c>
      <c r="BJ447" s="53">
        <f t="shared" si="198"/>
        <v>215</v>
      </c>
      <c r="BK447" s="38">
        <f t="shared" si="199"/>
        <v>169</v>
      </c>
      <c r="BL447" s="54">
        <f>noisuy1chieu(BK447/BJ447,Data!$BW$39:$CG$39,Data!$BW$40:$CG$40)</f>
        <v>9.5744185149669647E-2</v>
      </c>
      <c r="BM447" s="55">
        <f t="shared" si="200"/>
        <v>2.1650343119237764E-3</v>
      </c>
      <c r="BN447" s="56">
        <f t="shared" si="201"/>
        <v>5.8749501917298481</v>
      </c>
      <c r="BO447" s="44">
        <f t="shared" si="202"/>
        <v>0.26704319053317493</v>
      </c>
      <c r="BP447" s="4" t="str">
        <f t="shared" si="203"/>
        <v>OK</v>
      </c>
      <c r="BQ447" s="56">
        <f t="shared" si="204"/>
        <v>304.99199999999996</v>
      </c>
      <c r="BR447" s="56">
        <f t="shared" si="205"/>
        <v>47.209076839948828</v>
      </c>
      <c r="BS447" s="23">
        <f t="shared" si="206"/>
        <v>0.15478791850261264</v>
      </c>
      <c r="BT447" s="4" t="str">
        <f t="shared" si="207"/>
        <v>OK</v>
      </c>
      <c r="BU447" s="56">
        <f t="shared" si="208"/>
        <v>60.952777263325089</v>
      </c>
      <c r="BV447" s="54">
        <f t="shared" si="209"/>
        <v>0.1225309525082523</v>
      </c>
      <c r="BW447" s="4" t="str">
        <f t="shared" si="210"/>
        <v>OK</v>
      </c>
      <c r="BX447" s="54">
        <f t="shared" si="211"/>
        <v>4.8785835028055592E-2</v>
      </c>
      <c r="BY447" s="4" t="str">
        <f t="shared" si="212"/>
        <v>OK</v>
      </c>
      <c r="DJ447" s="7"/>
      <c r="DK447" s="7"/>
      <c r="DL447" s="7"/>
      <c r="DM447" s="7"/>
      <c r="DN447" s="7"/>
      <c r="DO447" s="83"/>
      <c r="DP447" s="7"/>
      <c r="DQ447" s="7"/>
      <c r="DR447" s="7"/>
      <c r="DS447" s="7"/>
      <c r="EA447" s="56"/>
      <c r="EB447" s="56"/>
      <c r="EC447" s="4"/>
      <c r="ED447" s="44"/>
      <c r="EE447" s="4"/>
      <c r="EF447" s="5"/>
      <c r="EG447" s="44"/>
      <c r="EH447" s="4"/>
      <c r="EI447" s="53"/>
      <c r="EJ447" s="53"/>
      <c r="EL447" s="54"/>
      <c r="EM447" s="55"/>
      <c r="EN447" s="56"/>
      <c r="EO447" s="44"/>
      <c r="EP447" s="4"/>
      <c r="EQ447" s="56"/>
      <c r="ER447" s="56"/>
      <c r="ET447" s="4"/>
      <c r="EU447" s="56"/>
      <c r="EW447" s="4"/>
      <c r="EY447" s="4"/>
    </row>
    <row r="448" spans="27:155">
      <c r="AA448" s="29" t="s">
        <v>197</v>
      </c>
      <c r="AB448" s="29" t="s">
        <v>334</v>
      </c>
      <c r="AC448" s="29" t="s">
        <v>320</v>
      </c>
      <c r="AD448" s="30">
        <v>0</v>
      </c>
      <c r="AE448" s="24">
        <v>682</v>
      </c>
      <c r="AF448" s="24">
        <v>350</v>
      </c>
      <c r="AG448" s="24">
        <v>12</v>
      </c>
      <c r="AH448" s="24">
        <v>16</v>
      </c>
      <c r="AI448" s="24">
        <v>650</v>
      </c>
      <c r="AJ448" s="7">
        <f t="shared" si="184"/>
        <v>712</v>
      </c>
      <c r="AK448" s="7">
        <f t="shared" si="185"/>
        <v>350</v>
      </c>
      <c r="AL448" s="7">
        <f t="shared" si="186"/>
        <v>22</v>
      </c>
      <c r="AM448" s="7">
        <f t="shared" si="187"/>
        <v>6</v>
      </c>
      <c r="AN448" s="7">
        <f t="shared" si="188"/>
        <v>24</v>
      </c>
      <c r="AO448" s="83" t="str" cm="1">
        <f t="array" ref="AO448">_xll.Dce_Name_SectI(AE448,AE448,AF448,AG448,AH448,"x","-",$V$14)</f>
        <v>682x350x12x16</v>
      </c>
      <c r="AP448" s="7" t="str">
        <f t="shared" si="189"/>
        <v>712x350x22-6M24</v>
      </c>
      <c r="AQ448" s="7"/>
      <c r="AR448" s="7"/>
      <c r="AS448" s="7"/>
      <c r="AT448" s="29" t="s">
        <v>299</v>
      </c>
      <c r="AU448" s="60">
        <v>-153.62084790283097</v>
      </c>
      <c r="AV448" s="60">
        <v>41.916699561914392</v>
      </c>
      <c r="AW448" s="25">
        <v>1.9773237559431309E-2</v>
      </c>
      <c r="AX448" s="25">
        <v>0</v>
      </c>
      <c r="AY448" s="25">
        <v>0</v>
      </c>
      <c r="AZ448" s="25">
        <v>0</v>
      </c>
      <c r="BA448" s="56">
        <f t="shared" si="190"/>
        <v>0</v>
      </c>
      <c r="BB448" s="56">
        <f t="shared" si="191"/>
        <v>0</v>
      </c>
      <c r="BC448" s="4">
        <f>HLOOKUP(AN448,Data!$BW$28:$CF$31,4,FALSE)</f>
        <v>353</v>
      </c>
      <c r="BD448" s="44">
        <f t="shared" si="192"/>
        <v>0</v>
      </c>
      <c r="BE448" s="4" t="str">
        <f t="shared" si="193"/>
        <v>OK</v>
      </c>
      <c r="BF448" s="5">
        <f t="shared" si="194"/>
        <v>3613.4</v>
      </c>
      <c r="BG448" s="44">
        <f t="shared" si="195"/>
        <v>4.251421041203049E-2</v>
      </c>
      <c r="BH448" s="4" t="str">
        <f t="shared" si="196"/>
        <v>OK</v>
      </c>
      <c r="BI448" s="53" t="str">
        <f t="shared" si="197"/>
        <v>Y</v>
      </c>
      <c r="BJ448" s="53">
        <f t="shared" si="198"/>
        <v>215</v>
      </c>
      <c r="BK448" s="38">
        <f t="shared" si="199"/>
        <v>169</v>
      </c>
      <c r="BL448" s="54">
        <f>noisuy1chieu(BK448/BJ448,Data!$BW$39:$CG$39,Data!$BW$40:$CG$40)</f>
        <v>9.5744185149669647E-2</v>
      </c>
      <c r="BM448" s="55">
        <f t="shared" si="200"/>
        <v>2.7282957534452883E-3</v>
      </c>
      <c r="BN448" s="56">
        <f t="shared" si="201"/>
        <v>6.5950413177220595</v>
      </c>
      <c r="BO448" s="44">
        <f t="shared" si="202"/>
        <v>0.2997746053510027</v>
      </c>
      <c r="BP448" s="4" t="str">
        <f t="shared" si="203"/>
        <v>OK</v>
      </c>
      <c r="BQ448" s="56">
        <f t="shared" si="204"/>
        <v>304.99199999999996</v>
      </c>
      <c r="BR448" s="56">
        <f t="shared" si="205"/>
        <v>41.916704225698822</v>
      </c>
      <c r="BS448" s="23">
        <f t="shared" si="206"/>
        <v>0.13743542199696657</v>
      </c>
      <c r="BT448" s="4" t="str">
        <f t="shared" si="207"/>
        <v>OK</v>
      </c>
      <c r="BU448" s="56">
        <f t="shared" si="208"/>
        <v>76.810423951415487</v>
      </c>
      <c r="BV448" s="54">
        <f t="shared" si="209"/>
        <v>0.15440895118970324</v>
      </c>
      <c r="BW448" s="4" t="str">
        <f t="shared" si="210"/>
        <v>OK</v>
      </c>
      <c r="BX448" s="54">
        <f t="shared" si="211"/>
        <v>4.3316699968686784E-2</v>
      </c>
      <c r="BY448" s="4" t="str">
        <f t="shared" si="212"/>
        <v>OK</v>
      </c>
      <c r="DJ448" s="7"/>
      <c r="DK448" s="7"/>
      <c r="DL448" s="7"/>
      <c r="DM448" s="7"/>
      <c r="DN448" s="7"/>
      <c r="DO448" s="83"/>
      <c r="DP448" s="7"/>
      <c r="DQ448" s="7"/>
      <c r="DR448" s="7"/>
      <c r="DS448" s="7"/>
      <c r="EA448" s="56"/>
      <c r="EB448" s="56"/>
      <c r="EC448" s="4"/>
      <c r="ED448" s="44"/>
      <c r="EE448" s="4"/>
      <c r="EF448" s="5"/>
      <c r="EG448" s="44"/>
      <c r="EH448" s="4"/>
      <c r="EI448" s="53"/>
      <c r="EJ448" s="53"/>
      <c r="EL448" s="54"/>
      <c r="EM448" s="55"/>
      <c r="EN448" s="56"/>
      <c r="EO448" s="44"/>
      <c r="EP448" s="4"/>
      <c r="EQ448" s="56"/>
      <c r="ER448" s="56"/>
      <c r="ET448" s="4"/>
      <c r="EU448" s="56"/>
      <c r="EW448" s="4"/>
      <c r="EY448" s="4"/>
    </row>
    <row r="449" spans="27:155">
      <c r="AA449" s="29" t="s">
        <v>197</v>
      </c>
      <c r="AB449" s="29" t="s">
        <v>334</v>
      </c>
      <c r="AC449" s="29" t="s">
        <v>320</v>
      </c>
      <c r="AD449" s="30">
        <v>0</v>
      </c>
      <c r="AE449" s="24">
        <v>682</v>
      </c>
      <c r="AF449" s="24">
        <v>350</v>
      </c>
      <c r="AG449" s="24">
        <v>12</v>
      </c>
      <c r="AH449" s="24">
        <v>16</v>
      </c>
      <c r="AI449" s="24">
        <v>650</v>
      </c>
      <c r="AJ449" s="7">
        <f t="shared" si="184"/>
        <v>712</v>
      </c>
      <c r="AK449" s="7">
        <f t="shared" si="185"/>
        <v>350</v>
      </c>
      <c r="AL449" s="7">
        <f t="shared" si="186"/>
        <v>22</v>
      </c>
      <c r="AM449" s="7">
        <f t="shared" si="187"/>
        <v>6</v>
      </c>
      <c r="AN449" s="7">
        <f t="shared" si="188"/>
        <v>24</v>
      </c>
      <c r="AO449" s="83" t="str" cm="1">
        <f t="array" ref="AO449">_xll.Dce_Name_SectI(AE449,AE449,AF449,AG449,AH449,"x","-",$V$14)</f>
        <v>682x350x12x16</v>
      </c>
      <c r="AP449" s="7" t="str">
        <f t="shared" si="189"/>
        <v>712x350x22-6M24</v>
      </c>
      <c r="AQ449" s="7"/>
      <c r="AR449" s="7"/>
      <c r="AS449" s="7"/>
      <c r="AT449" s="29" t="s">
        <v>300</v>
      </c>
      <c r="AU449" s="60">
        <v>109.36452620204923</v>
      </c>
      <c r="AV449" s="60">
        <v>32.771676727231124</v>
      </c>
      <c r="AW449" s="25">
        <v>1.1389471918560434E-2</v>
      </c>
      <c r="AX449" s="25">
        <v>0</v>
      </c>
      <c r="AY449" s="25">
        <v>0</v>
      </c>
      <c r="AZ449" s="25">
        <v>0</v>
      </c>
      <c r="BA449" s="56">
        <f t="shared" si="190"/>
        <v>18.227421033674872</v>
      </c>
      <c r="BB449" s="56">
        <f t="shared" si="191"/>
        <v>79.744967022327572</v>
      </c>
      <c r="BC449" s="4">
        <f>HLOOKUP(AN449,Data!$BW$28:$CF$31,4,FALSE)</f>
        <v>353</v>
      </c>
      <c r="BD449" s="44">
        <f t="shared" si="192"/>
        <v>0.22590642215956819</v>
      </c>
      <c r="BE449" s="4" t="str">
        <f t="shared" si="193"/>
        <v>OK</v>
      </c>
      <c r="BF449" s="5">
        <f t="shared" si="194"/>
        <v>3613.4</v>
      </c>
      <c r="BG449" s="44">
        <f t="shared" si="195"/>
        <v>0</v>
      </c>
      <c r="BH449" s="4" t="str">
        <f t="shared" si="196"/>
        <v>OK</v>
      </c>
      <c r="BI449" s="53" t="str">
        <f t="shared" si="197"/>
        <v>Y</v>
      </c>
      <c r="BJ449" s="53">
        <f t="shared" si="198"/>
        <v>215</v>
      </c>
      <c r="BK449" s="38">
        <f t="shared" si="199"/>
        <v>169</v>
      </c>
      <c r="BL449" s="54">
        <f>noisuy1chieu(BK449/BJ449,Data!$BW$39:$CG$39,Data!$BW$40:$CG$40)</f>
        <v>9.5744185149669647E-2</v>
      </c>
      <c r="BM449" s="55">
        <f t="shared" si="200"/>
        <v>0</v>
      </c>
      <c r="BN449" s="56">
        <f t="shared" si="201"/>
        <v>0</v>
      </c>
      <c r="BO449" s="44">
        <f t="shared" si="202"/>
        <v>0</v>
      </c>
      <c r="BP449" s="4" t="str">
        <f t="shared" si="203"/>
        <v>OK</v>
      </c>
      <c r="BQ449" s="56">
        <f t="shared" si="204"/>
        <v>304.99199999999996</v>
      </c>
      <c r="BR449" s="56">
        <f t="shared" si="205"/>
        <v>109.36452620204923</v>
      </c>
      <c r="BS449" s="23">
        <f t="shared" si="206"/>
        <v>0.35858162247550507</v>
      </c>
      <c r="BT449" s="4" t="str">
        <f t="shared" si="207"/>
        <v>OK</v>
      </c>
      <c r="BU449" s="56">
        <f t="shared" si="208"/>
        <v>54.682263101024617</v>
      </c>
      <c r="BV449" s="54">
        <f t="shared" si="209"/>
        <v>0.10992558639500938</v>
      </c>
      <c r="BW449" s="4" t="str">
        <f t="shared" si="210"/>
        <v>OK</v>
      </c>
      <c r="BX449" s="54">
        <f t="shared" si="211"/>
        <v>3.3866235435660752E-2</v>
      </c>
      <c r="BY449" s="4" t="str">
        <f t="shared" si="212"/>
        <v>OK</v>
      </c>
      <c r="DJ449" s="7"/>
      <c r="DK449" s="7"/>
      <c r="DL449" s="7"/>
      <c r="DM449" s="7"/>
      <c r="DN449" s="7"/>
      <c r="DO449" s="83"/>
      <c r="DP449" s="7"/>
      <c r="DQ449" s="7"/>
      <c r="DR449" s="7"/>
      <c r="DS449" s="7"/>
      <c r="EA449" s="56"/>
      <c r="EB449" s="56"/>
      <c r="EC449" s="4"/>
      <c r="ED449" s="44"/>
      <c r="EE449" s="4"/>
      <c r="EF449" s="5"/>
      <c r="EG449" s="44"/>
      <c r="EH449" s="4"/>
      <c r="EI449" s="53"/>
      <c r="EJ449" s="53"/>
      <c r="EL449" s="54"/>
      <c r="EM449" s="55"/>
      <c r="EN449" s="56"/>
      <c r="EO449" s="44"/>
      <c r="EP449" s="4"/>
      <c r="EQ449" s="56"/>
      <c r="ER449" s="56"/>
      <c r="ET449" s="4"/>
      <c r="EU449" s="56"/>
      <c r="EW449" s="4"/>
      <c r="EY449" s="4"/>
    </row>
    <row r="450" spans="27:155">
      <c r="AA450" s="29" t="s">
        <v>197</v>
      </c>
      <c r="AB450" s="29" t="s">
        <v>334</v>
      </c>
      <c r="AC450" s="29" t="s">
        <v>320</v>
      </c>
      <c r="AD450" s="30">
        <v>0</v>
      </c>
      <c r="AE450" s="24">
        <v>682</v>
      </c>
      <c r="AF450" s="24">
        <v>350</v>
      </c>
      <c r="AG450" s="24">
        <v>12</v>
      </c>
      <c r="AH450" s="24">
        <v>16</v>
      </c>
      <c r="AI450" s="24">
        <v>650</v>
      </c>
      <c r="AJ450" s="7">
        <f t="shared" si="184"/>
        <v>712</v>
      </c>
      <c r="AK450" s="7">
        <f t="shared" si="185"/>
        <v>350</v>
      </c>
      <c r="AL450" s="7">
        <f t="shared" si="186"/>
        <v>22</v>
      </c>
      <c r="AM450" s="7">
        <f t="shared" si="187"/>
        <v>6</v>
      </c>
      <c r="AN450" s="7">
        <f t="shared" si="188"/>
        <v>24</v>
      </c>
      <c r="AO450" s="83" t="str" cm="1">
        <f t="array" ref="AO450">_xll.Dce_Name_SectI(AE450,AE450,AF450,AG450,AH450,"x","-",$V$14)</f>
        <v>682x350x12x16</v>
      </c>
      <c r="AP450" s="7" t="str">
        <f t="shared" si="189"/>
        <v>712x350x22-6M24</v>
      </c>
      <c r="AQ450" s="7"/>
      <c r="AR450" s="7"/>
      <c r="AS450" s="7"/>
      <c r="AT450" s="29" t="s">
        <v>301</v>
      </c>
      <c r="AU450" s="60">
        <v>45.812510155117266</v>
      </c>
      <c r="AV450" s="60">
        <v>22.594533535063832</v>
      </c>
      <c r="AW450" s="25">
        <v>6.2785608679651383E-2</v>
      </c>
      <c r="AX450" s="25">
        <v>0</v>
      </c>
      <c r="AY450" s="25">
        <v>0</v>
      </c>
      <c r="AZ450" s="25">
        <v>0</v>
      </c>
      <c r="BA450" s="56">
        <f t="shared" si="190"/>
        <v>7.635418359186211</v>
      </c>
      <c r="BB450" s="56">
        <f t="shared" si="191"/>
        <v>33.404955321439679</v>
      </c>
      <c r="BC450" s="4">
        <f>HLOOKUP(AN450,Data!$BW$28:$CF$31,4,FALSE)</f>
        <v>353</v>
      </c>
      <c r="BD450" s="44">
        <f t="shared" si="192"/>
        <v>9.4631601477166233E-2</v>
      </c>
      <c r="BE450" s="4" t="str">
        <f t="shared" si="193"/>
        <v>OK</v>
      </c>
      <c r="BF450" s="5">
        <f t="shared" si="194"/>
        <v>3613.4</v>
      </c>
      <c r="BG450" s="44">
        <f t="shared" si="195"/>
        <v>0</v>
      </c>
      <c r="BH450" s="4" t="str">
        <f t="shared" si="196"/>
        <v>OK</v>
      </c>
      <c r="BI450" s="53" t="str">
        <f t="shared" si="197"/>
        <v>Y</v>
      </c>
      <c r="BJ450" s="53">
        <f t="shared" si="198"/>
        <v>215</v>
      </c>
      <c r="BK450" s="38">
        <f t="shared" si="199"/>
        <v>169</v>
      </c>
      <c r="BL450" s="54">
        <f>noisuy1chieu(BK450/BJ450,Data!$BW$39:$CG$39,Data!$BW$40:$CG$40)</f>
        <v>9.5744185149669647E-2</v>
      </c>
      <c r="BM450" s="55">
        <f t="shared" si="200"/>
        <v>0</v>
      </c>
      <c r="BN450" s="56">
        <f t="shared" si="201"/>
        <v>0</v>
      </c>
      <c r="BO450" s="44">
        <f t="shared" si="202"/>
        <v>0</v>
      </c>
      <c r="BP450" s="4" t="str">
        <f t="shared" si="203"/>
        <v>OK</v>
      </c>
      <c r="BQ450" s="56">
        <f t="shared" si="204"/>
        <v>304.99199999999996</v>
      </c>
      <c r="BR450" s="56">
        <f t="shared" si="205"/>
        <v>45.812510155117266</v>
      </c>
      <c r="BS450" s="23">
        <f t="shared" si="206"/>
        <v>0.15020889123359718</v>
      </c>
      <c r="BT450" s="4" t="str">
        <f t="shared" si="207"/>
        <v>OK</v>
      </c>
      <c r="BU450" s="56">
        <f t="shared" si="208"/>
        <v>22.906255077558633</v>
      </c>
      <c r="BV450" s="54">
        <f t="shared" si="209"/>
        <v>4.6047536782856974E-2</v>
      </c>
      <c r="BW450" s="4" t="str">
        <f t="shared" si="210"/>
        <v>OK</v>
      </c>
      <c r="BX450" s="54">
        <f t="shared" si="211"/>
        <v>2.3349269147969833E-2</v>
      </c>
      <c r="BY450" s="4" t="str">
        <f t="shared" si="212"/>
        <v>OK</v>
      </c>
      <c r="DJ450" s="7"/>
      <c r="DK450" s="7"/>
      <c r="DL450" s="7"/>
      <c r="DM450" s="7"/>
      <c r="DN450" s="7"/>
      <c r="DO450" s="83"/>
      <c r="DP450" s="7"/>
      <c r="DQ450" s="7"/>
      <c r="DR450" s="7"/>
      <c r="DS450" s="7"/>
      <c r="EA450" s="56"/>
      <c r="EB450" s="56"/>
      <c r="EC450" s="4"/>
      <c r="ED450" s="44"/>
      <c r="EE450" s="4"/>
      <c r="EF450" s="5"/>
      <c r="EG450" s="44"/>
      <c r="EH450" s="4"/>
      <c r="EI450" s="53"/>
      <c r="EJ450" s="53"/>
      <c r="EL450" s="54"/>
      <c r="EM450" s="55"/>
      <c r="EN450" s="56"/>
      <c r="EO450" s="44"/>
      <c r="EP450" s="4"/>
      <c r="EQ450" s="56"/>
      <c r="ER450" s="56"/>
      <c r="ET450" s="4"/>
      <c r="EU450" s="56"/>
      <c r="EW450" s="4"/>
      <c r="EY450" s="4"/>
    </row>
    <row r="451" spans="27:155">
      <c r="AA451" s="29" t="s">
        <v>197</v>
      </c>
      <c r="AB451" s="29" t="s">
        <v>334</v>
      </c>
      <c r="AC451" s="29" t="s">
        <v>320</v>
      </c>
      <c r="AD451" s="30">
        <v>0</v>
      </c>
      <c r="AE451" s="24">
        <v>682</v>
      </c>
      <c r="AF451" s="24">
        <v>350</v>
      </c>
      <c r="AG451" s="24">
        <v>12</v>
      </c>
      <c r="AH451" s="24">
        <v>16</v>
      </c>
      <c r="AI451" s="24">
        <v>650</v>
      </c>
      <c r="AJ451" s="7">
        <f t="shared" si="184"/>
        <v>712</v>
      </c>
      <c r="AK451" s="7">
        <f t="shared" si="185"/>
        <v>350</v>
      </c>
      <c r="AL451" s="7">
        <f t="shared" si="186"/>
        <v>22</v>
      </c>
      <c r="AM451" s="7">
        <f t="shared" si="187"/>
        <v>6</v>
      </c>
      <c r="AN451" s="7">
        <f t="shared" si="188"/>
        <v>24</v>
      </c>
      <c r="AO451" s="83" t="str" cm="1">
        <f t="array" ref="AO451">_xll.Dce_Name_SectI(AE451,AE451,AF451,AG451,AH451,"x","-",$V$14)</f>
        <v>682x350x12x16</v>
      </c>
      <c r="AP451" s="7" t="str">
        <f t="shared" si="189"/>
        <v>712x350x22-6M24</v>
      </c>
      <c r="AQ451" s="7"/>
      <c r="AR451" s="7"/>
      <c r="AS451" s="7"/>
      <c r="AT451" s="29" t="s">
        <v>302</v>
      </c>
      <c r="AU451" s="60">
        <v>-160.71677674784092</v>
      </c>
      <c r="AV451" s="60">
        <v>51.396421989392344</v>
      </c>
      <c r="AW451" s="25">
        <v>7.158029073834371E-2</v>
      </c>
      <c r="AX451" s="25">
        <v>0</v>
      </c>
      <c r="AY451" s="25">
        <v>0</v>
      </c>
      <c r="AZ451" s="25">
        <v>0</v>
      </c>
      <c r="BA451" s="56">
        <f t="shared" si="190"/>
        <v>0</v>
      </c>
      <c r="BB451" s="56">
        <f t="shared" si="191"/>
        <v>0</v>
      </c>
      <c r="BC451" s="4">
        <f>HLOOKUP(AN451,Data!$BW$28:$CF$31,4,FALSE)</f>
        <v>353</v>
      </c>
      <c r="BD451" s="44">
        <f t="shared" si="192"/>
        <v>0</v>
      </c>
      <c r="BE451" s="4" t="str">
        <f t="shared" si="193"/>
        <v>OK</v>
      </c>
      <c r="BF451" s="5">
        <f t="shared" si="194"/>
        <v>3613.4</v>
      </c>
      <c r="BG451" s="44">
        <f t="shared" si="195"/>
        <v>4.4477992125931509E-2</v>
      </c>
      <c r="BH451" s="4" t="str">
        <f t="shared" si="196"/>
        <v>OK</v>
      </c>
      <c r="BI451" s="53" t="str">
        <f t="shared" si="197"/>
        <v>Y</v>
      </c>
      <c r="BJ451" s="53">
        <f t="shared" si="198"/>
        <v>215</v>
      </c>
      <c r="BK451" s="38">
        <f t="shared" si="199"/>
        <v>169</v>
      </c>
      <c r="BL451" s="54">
        <f>noisuy1chieu(BK451/BJ451,Data!$BW$39:$CG$39,Data!$BW$40:$CG$40)</f>
        <v>9.5744185149669647E-2</v>
      </c>
      <c r="BM451" s="55">
        <f t="shared" si="200"/>
        <v>2.8543189644800052E-3</v>
      </c>
      <c r="BN451" s="56">
        <f t="shared" si="201"/>
        <v>6.745638269698671</v>
      </c>
      <c r="BO451" s="44">
        <f t="shared" si="202"/>
        <v>0.30661992134993959</v>
      </c>
      <c r="BP451" s="4" t="str">
        <f t="shared" si="203"/>
        <v>OK</v>
      </c>
      <c r="BQ451" s="56">
        <f t="shared" si="204"/>
        <v>304.99199999999996</v>
      </c>
      <c r="BR451" s="56">
        <f t="shared" si="205"/>
        <v>51.396471834647514</v>
      </c>
      <c r="BS451" s="23">
        <f t="shared" si="206"/>
        <v>0.16851744253832074</v>
      </c>
      <c r="BT451" s="4" t="str">
        <f t="shared" si="207"/>
        <v>OK</v>
      </c>
      <c r="BU451" s="56">
        <f t="shared" si="208"/>
        <v>80.358388373920462</v>
      </c>
      <c r="BV451" s="54">
        <f t="shared" si="209"/>
        <v>0.16154128345861371</v>
      </c>
      <c r="BW451" s="4" t="str">
        <f t="shared" si="210"/>
        <v>OK</v>
      </c>
      <c r="BX451" s="54">
        <f t="shared" si="211"/>
        <v>5.3113086800024308E-2</v>
      </c>
      <c r="BY451" s="4" t="str">
        <f t="shared" si="212"/>
        <v>OK</v>
      </c>
      <c r="DJ451" s="7"/>
      <c r="DK451" s="7"/>
      <c r="DL451" s="7"/>
      <c r="DM451" s="7"/>
      <c r="DN451" s="7"/>
      <c r="DO451" s="83"/>
      <c r="DP451" s="7"/>
      <c r="DQ451" s="7"/>
      <c r="DR451" s="7"/>
      <c r="DS451" s="7"/>
      <c r="EA451" s="56"/>
      <c r="EB451" s="56"/>
      <c r="EC451" s="4"/>
      <c r="ED451" s="44"/>
      <c r="EE451" s="4"/>
      <c r="EF451" s="5"/>
      <c r="EG451" s="44"/>
      <c r="EH451" s="4"/>
      <c r="EI451" s="53"/>
      <c r="EJ451" s="53"/>
      <c r="EL451" s="54"/>
      <c r="EM451" s="55"/>
      <c r="EN451" s="56"/>
      <c r="EO451" s="44"/>
      <c r="EP451" s="4"/>
      <c r="EQ451" s="56"/>
      <c r="ER451" s="56"/>
      <c r="ET451" s="4"/>
      <c r="EU451" s="56"/>
      <c r="EW451" s="4"/>
      <c r="EY451" s="4"/>
    </row>
    <row r="452" spans="27:155">
      <c r="AA452" s="29" t="s">
        <v>197</v>
      </c>
      <c r="AB452" s="29" t="s">
        <v>334</v>
      </c>
      <c r="AC452" s="29" t="s">
        <v>320</v>
      </c>
      <c r="AD452" s="30">
        <v>0</v>
      </c>
      <c r="AE452" s="24">
        <v>682</v>
      </c>
      <c r="AF452" s="24">
        <v>350</v>
      </c>
      <c r="AG452" s="24">
        <v>12</v>
      </c>
      <c r="AH452" s="24">
        <v>16</v>
      </c>
      <c r="AI452" s="24">
        <v>650</v>
      </c>
      <c r="AJ452" s="7">
        <f t="shared" si="184"/>
        <v>712</v>
      </c>
      <c r="AK452" s="7">
        <f t="shared" si="185"/>
        <v>350</v>
      </c>
      <c r="AL452" s="7">
        <f t="shared" si="186"/>
        <v>22</v>
      </c>
      <c r="AM452" s="7">
        <f t="shared" si="187"/>
        <v>6</v>
      </c>
      <c r="AN452" s="7">
        <f t="shared" si="188"/>
        <v>24</v>
      </c>
      <c r="AO452" s="83" t="str" cm="1">
        <f t="array" ref="AO452">_xll.Dce_Name_SectI(AE452,AE452,AF452,AG452,AH452,"x","-",$V$14)</f>
        <v>682x350x12x16</v>
      </c>
      <c r="AP452" s="7" t="str">
        <f t="shared" si="189"/>
        <v>712x350x22-6M24</v>
      </c>
      <c r="AQ452" s="7"/>
      <c r="AR452" s="7"/>
      <c r="AS452" s="7"/>
      <c r="AT452" s="29" t="s">
        <v>303</v>
      </c>
      <c r="AU452" s="60">
        <v>-227.19830847301554</v>
      </c>
      <c r="AV452" s="60">
        <v>41.288911723917494</v>
      </c>
      <c r="AW452" s="25">
        <v>6.353051944127025E-2</v>
      </c>
      <c r="AX452" s="25">
        <v>0</v>
      </c>
      <c r="AY452" s="25">
        <v>0</v>
      </c>
      <c r="AZ452" s="25">
        <v>0</v>
      </c>
      <c r="BA452" s="56">
        <f t="shared" si="190"/>
        <v>0</v>
      </c>
      <c r="BB452" s="56">
        <f t="shared" si="191"/>
        <v>0</v>
      </c>
      <c r="BC452" s="4">
        <f>HLOOKUP(AN452,Data!$BW$28:$CF$31,4,FALSE)</f>
        <v>353</v>
      </c>
      <c r="BD452" s="44">
        <f t="shared" si="192"/>
        <v>0</v>
      </c>
      <c r="BE452" s="4" t="str">
        <f t="shared" si="193"/>
        <v>OK</v>
      </c>
      <c r="BF452" s="5">
        <f t="shared" si="194"/>
        <v>3613.4</v>
      </c>
      <c r="BG452" s="44">
        <f t="shared" si="195"/>
        <v>6.2876600562632293E-2</v>
      </c>
      <c r="BH452" s="4" t="str">
        <f t="shared" si="196"/>
        <v>OK</v>
      </c>
      <c r="BI452" s="53" t="str">
        <f t="shared" si="197"/>
        <v>Y</v>
      </c>
      <c r="BJ452" s="53">
        <f t="shared" si="198"/>
        <v>215</v>
      </c>
      <c r="BK452" s="38">
        <f t="shared" si="199"/>
        <v>169</v>
      </c>
      <c r="BL452" s="54">
        <f>noisuy1chieu(BK452/BJ452,Data!$BW$39:$CG$39,Data!$BW$40:$CG$40)</f>
        <v>9.5744185149669647E-2</v>
      </c>
      <c r="BM452" s="55">
        <f t="shared" si="200"/>
        <v>4.0350264216023638E-3</v>
      </c>
      <c r="BN452" s="56">
        <f t="shared" si="201"/>
        <v>8.0203807995925267</v>
      </c>
      <c r="BO452" s="44">
        <f t="shared" si="202"/>
        <v>0.36456276361784212</v>
      </c>
      <c r="BP452" s="4" t="str">
        <f t="shared" si="203"/>
        <v>OK</v>
      </c>
      <c r="BQ452" s="56">
        <f t="shared" si="204"/>
        <v>304.99199999999996</v>
      </c>
      <c r="BR452" s="56">
        <f t="shared" si="205"/>
        <v>41.288960600532825</v>
      </c>
      <c r="BS452" s="23">
        <f t="shared" si="206"/>
        <v>0.1353771921903946</v>
      </c>
      <c r="BT452" s="4" t="str">
        <f t="shared" si="207"/>
        <v>OK</v>
      </c>
      <c r="BU452" s="56">
        <f t="shared" si="208"/>
        <v>113.59915423650777</v>
      </c>
      <c r="BV452" s="54">
        <f t="shared" si="209"/>
        <v>0.228363877704821</v>
      </c>
      <c r="BW452" s="4" t="str">
        <f t="shared" si="210"/>
        <v>OK</v>
      </c>
      <c r="BX452" s="54">
        <f t="shared" si="211"/>
        <v>4.2667990038579726E-2</v>
      </c>
      <c r="BY452" s="4" t="str">
        <f t="shared" si="212"/>
        <v>OK</v>
      </c>
      <c r="DJ452" s="7"/>
      <c r="DK452" s="7"/>
      <c r="DL452" s="7"/>
      <c r="DM452" s="7"/>
      <c r="DN452" s="7"/>
      <c r="DO452" s="83"/>
      <c r="DP452" s="7"/>
      <c r="DQ452" s="7"/>
      <c r="DR452" s="7"/>
      <c r="DS452" s="7"/>
      <c r="EA452" s="56"/>
      <c r="EB452" s="56"/>
      <c r="EC452" s="4"/>
      <c r="ED452" s="44"/>
      <c r="EE452" s="4"/>
      <c r="EF452" s="5"/>
      <c r="EG452" s="44"/>
      <c r="EH452" s="4"/>
      <c r="EI452" s="53"/>
      <c r="EJ452" s="53"/>
      <c r="EL452" s="54"/>
      <c r="EM452" s="55"/>
      <c r="EN452" s="56"/>
      <c r="EO452" s="44"/>
      <c r="EP452" s="4"/>
      <c r="EQ452" s="56"/>
      <c r="ER452" s="56"/>
      <c r="ET452" s="4"/>
      <c r="EU452" s="56"/>
      <c r="EW452" s="4"/>
      <c r="EY452" s="4"/>
    </row>
    <row r="453" spans="27:155">
      <c r="AA453" s="29" t="s">
        <v>197</v>
      </c>
      <c r="AB453" s="29" t="s">
        <v>334</v>
      </c>
      <c r="AC453" s="29" t="s">
        <v>320</v>
      </c>
      <c r="AD453" s="30">
        <v>0</v>
      </c>
      <c r="AE453" s="24">
        <v>682</v>
      </c>
      <c r="AF453" s="24">
        <v>350</v>
      </c>
      <c r="AG453" s="24">
        <v>12</v>
      </c>
      <c r="AH453" s="24">
        <v>16</v>
      </c>
      <c r="AI453" s="24">
        <v>650</v>
      </c>
      <c r="AJ453" s="7">
        <f t="shared" si="184"/>
        <v>712</v>
      </c>
      <c r="AK453" s="7">
        <f t="shared" si="185"/>
        <v>350</v>
      </c>
      <c r="AL453" s="7">
        <f t="shared" si="186"/>
        <v>22</v>
      </c>
      <c r="AM453" s="7">
        <f t="shared" si="187"/>
        <v>6</v>
      </c>
      <c r="AN453" s="7">
        <f t="shared" si="188"/>
        <v>24</v>
      </c>
      <c r="AO453" s="83" t="str" cm="1">
        <f t="array" ref="AO453">_xll.Dce_Name_SectI(AE453,AE453,AF453,AG453,AH453,"x","-",$V$14)</f>
        <v>682x350x12x16</v>
      </c>
      <c r="AP453" s="7" t="str">
        <f t="shared" si="189"/>
        <v>712x350x22-6M24</v>
      </c>
      <c r="AQ453" s="7"/>
      <c r="AR453" s="7"/>
      <c r="AS453" s="7"/>
      <c r="AT453" s="29" t="s">
        <v>304</v>
      </c>
      <c r="AU453" s="60">
        <v>4.4297408108146321</v>
      </c>
      <c r="AV453" s="60">
        <v>39.389773753821146</v>
      </c>
      <c r="AW453" s="25">
        <v>4.6580649287959776E-3</v>
      </c>
      <c r="AX453" s="25">
        <v>0</v>
      </c>
      <c r="AY453" s="25">
        <v>0</v>
      </c>
      <c r="AZ453" s="25">
        <v>0</v>
      </c>
      <c r="BA453" s="56">
        <f t="shared" si="190"/>
        <v>0.73829013513577202</v>
      </c>
      <c r="BB453" s="56">
        <f t="shared" si="191"/>
        <v>3.2300193412190028</v>
      </c>
      <c r="BC453" s="4">
        <f>HLOOKUP(AN453,Data!$BW$28:$CF$31,4,FALSE)</f>
        <v>353</v>
      </c>
      <c r="BD453" s="44">
        <f t="shared" si="192"/>
        <v>9.1501964340481665E-3</v>
      </c>
      <c r="BE453" s="4" t="str">
        <f t="shared" si="193"/>
        <v>OK</v>
      </c>
      <c r="BF453" s="5">
        <f t="shared" si="194"/>
        <v>3613.4</v>
      </c>
      <c r="BG453" s="44">
        <f t="shared" si="195"/>
        <v>0</v>
      </c>
      <c r="BH453" s="4" t="str">
        <f t="shared" si="196"/>
        <v>OK</v>
      </c>
      <c r="BI453" s="53" t="str">
        <f t="shared" si="197"/>
        <v>Y</v>
      </c>
      <c r="BJ453" s="53">
        <f t="shared" si="198"/>
        <v>215</v>
      </c>
      <c r="BK453" s="38">
        <f t="shared" si="199"/>
        <v>169</v>
      </c>
      <c r="BL453" s="54">
        <f>noisuy1chieu(BK453/BJ453,Data!$BW$39:$CG$39,Data!$BW$40:$CG$40)</f>
        <v>9.5744185149669647E-2</v>
      </c>
      <c r="BM453" s="55">
        <f t="shared" si="200"/>
        <v>0</v>
      </c>
      <c r="BN453" s="56">
        <f t="shared" si="201"/>
        <v>0</v>
      </c>
      <c r="BO453" s="44">
        <f t="shared" si="202"/>
        <v>0</v>
      </c>
      <c r="BP453" s="4" t="str">
        <f t="shared" si="203"/>
        <v>OK</v>
      </c>
      <c r="BQ453" s="56">
        <f t="shared" si="204"/>
        <v>304.99199999999996</v>
      </c>
      <c r="BR453" s="56">
        <f t="shared" si="205"/>
        <v>39.389774029242488</v>
      </c>
      <c r="BS453" s="23">
        <f t="shared" si="206"/>
        <v>0.12915018764178238</v>
      </c>
      <c r="BT453" s="4" t="str">
        <f t="shared" si="207"/>
        <v>OK</v>
      </c>
      <c r="BU453" s="56">
        <f t="shared" si="208"/>
        <v>2.2148704054073161</v>
      </c>
      <c r="BV453" s="54">
        <f t="shared" si="209"/>
        <v>4.452466198290708E-3</v>
      </c>
      <c r="BW453" s="4" t="str">
        <f t="shared" si="210"/>
        <v>OK</v>
      </c>
      <c r="BX453" s="54">
        <f t="shared" si="211"/>
        <v>4.0705371640668911E-2</v>
      </c>
      <c r="BY453" s="4" t="str">
        <f t="shared" si="212"/>
        <v>OK</v>
      </c>
      <c r="DJ453" s="7"/>
      <c r="DK453" s="7"/>
      <c r="DL453" s="7"/>
      <c r="DM453" s="7"/>
      <c r="DN453" s="7"/>
      <c r="DO453" s="83"/>
      <c r="DP453" s="7"/>
      <c r="DQ453" s="7"/>
      <c r="DR453" s="7"/>
      <c r="DS453" s="7"/>
      <c r="EA453" s="56"/>
      <c r="EB453" s="56"/>
      <c r="EC453" s="4"/>
      <c r="ED453" s="44"/>
      <c r="EE453" s="4"/>
      <c r="EF453" s="5"/>
      <c r="EG453" s="44"/>
      <c r="EH453" s="4"/>
      <c r="EI453" s="53"/>
      <c r="EJ453" s="53"/>
      <c r="EL453" s="54"/>
      <c r="EM453" s="55"/>
      <c r="EN453" s="56"/>
      <c r="EO453" s="44"/>
      <c r="EP453" s="4"/>
      <c r="EQ453" s="56"/>
      <c r="ER453" s="56"/>
      <c r="ET453" s="4"/>
      <c r="EU453" s="56"/>
      <c r="EW453" s="4"/>
      <c r="EY453" s="4"/>
    </row>
    <row r="454" spans="27:155">
      <c r="AA454" s="29" t="s">
        <v>197</v>
      </c>
      <c r="AB454" s="29" t="s">
        <v>334</v>
      </c>
      <c r="AC454" s="29" t="s">
        <v>320</v>
      </c>
      <c r="AD454" s="30">
        <v>0</v>
      </c>
      <c r="AE454" s="24">
        <v>682</v>
      </c>
      <c r="AF454" s="24">
        <v>350</v>
      </c>
      <c r="AG454" s="24">
        <v>12</v>
      </c>
      <c r="AH454" s="24">
        <v>16</v>
      </c>
      <c r="AI454" s="24">
        <v>650</v>
      </c>
      <c r="AJ454" s="7">
        <f t="shared" si="184"/>
        <v>712</v>
      </c>
      <c r="AK454" s="7">
        <f t="shared" si="185"/>
        <v>350</v>
      </c>
      <c r="AL454" s="7">
        <f t="shared" si="186"/>
        <v>22</v>
      </c>
      <c r="AM454" s="7">
        <f t="shared" si="187"/>
        <v>6</v>
      </c>
      <c r="AN454" s="7">
        <f t="shared" si="188"/>
        <v>24</v>
      </c>
      <c r="AO454" s="83" t="str" cm="1">
        <f t="array" ref="AO454">_xll.Dce_Name_SectI(AE454,AE454,AF454,AG454,AH454,"x","-",$V$14)</f>
        <v>682x350x12x16</v>
      </c>
      <c r="AP454" s="7" t="str">
        <f t="shared" si="189"/>
        <v>712x350x22-6M24</v>
      </c>
      <c r="AQ454" s="7"/>
      <c r="AR454" s="7"/>
      <c r="AS454" s="7"/>
      <c r="AT454" s="29" t="s">
        <v>305</v>
      </c>
      <c r="AU454" s="60">
        <v>-58.076953660210464</v>
      </c>
      <c r="AV454" s="60">
        <v>50.192985909035585</v>
      </c>
      <c r="AW454" s="25">
        <v>7.6516509869182757E-3</v>
      </c>
      <c r="AX454" s="25">
        <v>0</v>
      </c>
      <c r="AY454" s="25">
        <v>0</v>
      </c>
      <c r="AZ454" s="25">
        <v>0</v>
      </c>
      <c r="BA454" s="56">
        <f t="shared" si="190"/>
        <v>0</v>
      </c>
      <c r="BB454" s="56">
        <f t="shared" si="191"/>
        <v>0</v>
      </c>
      <c r="BC454" s="4">
        <f>HLOOKUP(AN454,Data!$BW$28:$CF$31,4,FALSE)</f>
        <v>353</v>
      </c>
      <c r="BD454" s="44">
        <f t="shared" si="192"/>
        <v>0</v>
      </c>
      <c r="BE454" s="4" t="str">
        <f t="shared" si="193"/>
        <v>OK</v>
      </c>
      <c r="BF454" s="5">
        <f t="shared" si="194"/>
        <v>3613.4</v>
      </c>
      <c r="BG454" s="44">
        <f t="shared" si="195"/>
        <v>1.6072661111476854E-2</v>
      </c>
      <c r="BH454" s="4" t="str">
        <f t="shared" si="196"/>
        <v>OK</v>
      </c>
      <c r="BI454" s="53" t="str">
        <f t="shared" si="197"/>
        <v>Y</v>
      </c>
      <c r="BJ454" s="53">
        <f t="shared" si="198"/>
        <v>215</v>
      </c>
      <c r="BK454" s="38">
        <f t="shared" si="199"/>
        <v>169</v>
      </c>
      <c r="BL454" s="54">
        <f>noisuy1chieu(BK454/BJ454,Data!$BW$39:$CG$39,Data!$BW$40:$CG$40)</f>
        <v>9.5744185149669647E-2</v>
      </c>
      <c r="BM454" s="55">
        <f t="shared" si="200"/>
        <v>1.0314427254327829E-3</v>
      </c>
      <c r="BN454" s="56">
        <f t="shared" si="201"/>
        <v>4.0550326540904722</v>
      </c>
      <c r="BO454" s="44">
        <f t="shared" si="202"/>
        <v>0.18431966609502146</v>
      </c>
      <c r="BP454" s="4" t="str">
        <f t="shared" si="203"/>
        <v>OK</v>
      </c>
      <c r="BQ454" s="56">
        <f t="shared" si="204"/>
        <v>304.99199999999996</v>
      </c>
      <c r="BR454" s="56">
        <f t="shared" si="205"/>
        <v>50.192986492262122</v>
      </c>
      <c r="BS454" s="23">
        <f t="shared" si="206"/>
        <v>0.16457148545621567</v>
      </c>
      <c r="BT454" s="4" t="str">
        <f t="shared" si="207"/>
        <v>OK</v>
      </c>
      <c r="BU454" s="56">
        <f t="shared" si="208"/>
        <v>29.038476830105232</v>
      </c>
      <c r="BV454" s="54">
        <f t="shared" si="209"/>
        <v>5.8374899145448841E-2</v>
      </c>
      <c r="BW454" s="4" t="str">
        <f t="shared" si="210"/>
        <v>OK</v>
      </c>
      <c r="BX454" s="54">
        <f t="shared" si="211"/>
        <v>5.1869405683967973E-2</v>
      </c>
      <c r="BY454" s="4" t="str">
        <f t="shared" si="212"/>
        <v>OK</v>
      </c>
      <c r="DJ454" s="7"/>
      <c r="DK454" s="7"/>
      <c r="DL454" s="7"/>
      <c r="DM454" s="7"/>
      <c r="DN454" s="7"/>
      <c r="DO454" s="83"/>
      <c r="DP454" s="7"/>
      <c r="DQ454" s="7"/>
      <c r="DR454" s="7"/>
      <c r="DS454" s="7"/>
      <c r="EA454" s="56"/>
      <c r="EB454" s="56"/>
      <c r="EC454" s="4"/>
      <c r="ED454" s="44"/>
      <c r="EE454" s="4"/>
      <c r="EF454" s="5"/>
      <c r="EG454" s="44"/>
      <c r="EH454" s="4"/>
      <c r="EI454" s="53"/>
      <c r="EJ454" s="53"/>
      <c r="EL454" s="54"/>
      <c r="EM454" s="55"/>
      <c r="EN454" s="56"/>
      <c r="EO454" s="44"/>
      <c r="EP454" s="4"/>
      <c r="EQ454" s="56"/>
      <c r="ER454" s="56"/>
      <c r="ET454" s="4"/>
      <c r="EU454" s="56"/>
      <c r="EW454" s="4"/>
      <c r="EY454" s="4"/>
    </row>
    <row r="455" spans="27:155">
      <c r="AA455" s="29" t="s">
        <v>197</v>
      </c>
      <c r="AB455" s="29" t="s">
        <v>334</v>
      </c>
      <c r="AC455" s="29" t="s">
        <v>320</v>
      </c>
      <c r="AD455" s="30">
        <v>0</v>
      </c>
      <c r="AE455" s="24">
        <v>682</v>
      </c>
      <c r="AF455" s="24">
        <v>350</v>
      </c>
      <c r="AG455" s="24">
        <v>12</v>
      </c>
      <c r="AH455" s="24">
        <v>16</v>
      </c>
      <c r="AI455" s="24">
        <v>650</v>
      </c>
      <c r="AJ455" s="7">
        <f t="shared" si="184"/>
        <v>712</v>
      </c>
      <c r="AK455" s="7">
        <f t="shared" si="185"/>
        <v>350</v>
      </c>
      <c r="AL455" s="7">
        <f t="shared" si="186"/>
        <v>22</v>
      </c>
      <c r="AM455" s="7">
        <f t="shared" si="187"/>
        <v>6</v>
      </c>
      <c r="AN455" s="7">
        <f t="shared" si="188"/>
        <v>24</v>
      </c>
      <c r="AO455" s="83" t="str" cm="1">
        <f t="array" ref="AO455">_xll.Dce_Name_SectI(AE455,AE455,AF455,AG455,AH455,"x","-",$V$14)</f>
        <v>682x350x12x16</v>
      </c>
      <c r="AP455" s="7" t="str">
        <f t="shared" si="189"/>
        <v>712x350x22-6M24</v>
      </c>
      <c r="AQ455" s="7"/>
      <c r="AR455" s="7"/>
      <c r="AS455" s="7"/>
      <c r="AT455" s="29" t="s">
        <v>306</v>
      </c>
      <c r="AU455" s="60">
        <v>-26.50485568962706</v>
      </c>
      <c r="AV455" s="60">
        <v>31.012692576542367</v>
      </c>
      <c r="AW455" s="25">
        <v>4.1567571318727736E-3</v>
      </c>
      <c r="AX455" s="25">
        <v>0</v>
      </c>
      <c r="AY455" s="25">
        <v>0</v>
      </c>
      <c r="AZ455" s="25">
        <v>0</v>
      </c>
      <c r="BA455" s="56">
        <f t="shared" si="190"/>
        <v>0</v>
      </c>
      <c r="BB455" s="56">
        <f t="shared" si="191"/>
        <v>0</v>
      </c>
      <c r="BC455" s="4">
        <f>HLOOKUP(AN455,Data!$BW$28:$CF$31,4,FALSE)</f>
        <v>353</v>
      </c>
      <c r="BD455" s="44">
        <f t="shared" si="192"/>
        <v>0</v>
      </c>
      <c r="BE455" s="4" t="str">
        <f t="shared" si="193"/>
        <v>OK</v>
      </c>
      <c r="BF455" s="5">
        <f t="shared" si="194"/>
        <v>3613.4</v>
      </c>
      <c r="BG455" s="44">
        <f t="shared" si="195"/>
        <v>7.3351568300290748E-3</v>
      </c>
      <c r="BH455" s="4" t="str">
        <f t="shared" si="196"/>
        <v>OK</v>
      </c>
      <c r="BI455" s="53" t="str">
        <f t="shared" si="197"/>
        <v>Y</v>
      </c>
      <c r="BJ455" s="53">
        <f t="shared" si="198"/>
        <v>215</v>
      </c>
      <c r="BK455" s="38">
        <f t="shared" si="199"/>
        <v>169</v>
      </c>
      <c r="BL455" s="54">
        <f>noisuy1chieu(BK455/BJ455,Data!$BW$39:$CG$39,Data!$BW$40:$CG$40)</f>
        <v>9.5744185149669647E-2</v>
      </c>
      <c r="BM455" s="55">
        <f t="shared" si="200"/>
        <v>4.7072442452231184E-4</v>
      </c>
      <c r="BN455" s="56">
        <f t="shared" si="201"/>
        <v>2.7393981857190663</v>
      </c>
      <c r="BO455" s="44">
        <f t="shared" si="202"/>
        <v>0.12451809935086665</v>
      </c>
      <c r="BP455" s="4" t="str">
        <f t="shared" si="203"/>
        <v>OK</v>
      </c>
      <c r="BQ455" s="56">
        <f t="shared" si="204"/>
        <v>304.99199999999996</v>
      </c>
      <c r="BR455" s="56">
        <f t="shared" si="205"/>
        <v>31.012692855115883</v>
      </c>
      <c r="BS455" s="23">
        <f t="shared" si="206"/>
        <v>0.10168362729224337</v>
      </c>
      <c r="BT455" s="4" t="str">
        <f t="shared" si="207"/>
        <v>OK</v>
      </c>
      <c r="BU455" s="56">
        <f t="shared" si="208"/>
        <v>13.25242784481353</v>
      </c>
      <c r="BV455" s="54">
        <f t="shared" si="209"/>
        <v>2.664083048844006E-2</v>
      </c>
      <c r="BW455" s="4" t="str">
        <f t="shared" si="210"/>
        <v>OK</v>
      </c>
      <c r="BX455" s="54">
        <f t="shared" si="211"/>
        <v>3.2048500387644556E-2</v>
      </c>
      <c r="BY455" s="4" t="str">
        <f t="shared" si="212"/>
        <v>OK</v>
      </c>
      <c r="DJ455" s="7"/>
      <c r="DK455" s="7"/>
      <c r="DL455" s="7"/>
      <c r="DM455" s="7"/>
      <c r="DN455" s="7"/>
      <c r="DO455" s="83"/>
      <c r="DP455" s="7"/>
      <c r="DQ455" s="7"/>
      <c r="DR455" s="7"/>
      <c r="DS455" s="7"/>
      <c r="EA455" s="56"/>
      <c r="EB455" s="56"/>
      <c r="EC455" s="4"/>
      <c r="ED455" s="44"/>
      <c r="EE455" s="4"/>
      <c r="EF455" s="5"/>
      <c r="EG455" s="44"/>
      <c r="EH455" s="4"/>
      <c r="EI455" s="53"/>
      <c r="EJ455" s="53"/>
      <c r="EL455" s="54"/>
      <c r="EM455" s="55"/>
      <c r="EN455" s="56"/>
      <c r="EO455" s="44"/>
      <c r="EP455" s="4"/>
      <c r="EQ455" s="56"/>
      <c r="ER455" s="56"/>
      <c r="ET455" s="4"/>
      <c r="EU455" s="56"/>
      <c r="EW455" s="4"/>
      <c r="EY455" s="4"/>
    </row>
    <row r="456" spans="27:155">
      <c r="AA456" s="29" t="s">
        <v>197</v>
      </c>
      <c r="AB456" s="29" t="s">
        <v>334</v>
      </c>
      <c r="AC456" s="29" t="s">
        <v>320</v>
      </c>
      <c r="AD456" s="30">
        <v>0</v>
      </c>
      <c r="AE456" s="24">
        <v>682</v>
      </c>
      <c r="AF456" s="24">
        <v>350</v>
      </c>
      <c r="AG456" s="24">
        <v>12</v>
      </c>
      <c r="AH456" s="24">
        <v>16</v>
      </c>
      <c r="AI456" s="24">
        <v>650</v>
      </c>
      <c r="AJ456" s="7">
        <f t="shared" si="184"/>
        <v>712</v>
      </c>
      <c r="AK456" s="7">
        <f t="shared" si="185"/>
        <v>350</v>
      </c>
      <c r="AL456" s="7">
        <f t="shared" si="186"/>
        <v>22</v>
      </c>
      <c r="AM456" s="7">
        <f t="shared" si="187"/>
        <v>6</v>
      </c>
      <c r="AN456" s="7">
        <f t="shared" si="188"/>
        <v>24</v>
      </c>
      <c r="AO456" s="83" t="str" cm="1">
        <f t="array" ref="AO456">_xll.Dce_Name_SectI(AE456,AE456,AF456,AG456,AH456,"x","-",$V$14)</f>
        <v>682x350x12x16</v>
      </c>
      <c r="AP456" s="7" t="str">
        <f t="shared" si="189"/>
        <v>712x350x22-6M24</v>
      </c>
      <c r="AQ456" s="7"/>
      <c r="AR456" s="7"/>
      <c r="AS456" s="7"/>
      <c r="AT456" s="29" t="s">
        <v>307</v>
      </c>
      <c r="AU456" s="60">
        <v>-88.964792915407841</v>
      </c>
      <c r="AV456" s="60">
        <v>20.263418460006008</v>
      </c>
      <c r="AW456" s="25">
        <v>6.9286834064835011E-3</v>
      </c>
      <c r="AX456" s="25">
        <v>0</v>
      </c>
      <c r="AY456" s="25">
        <v>0</v>
      </c>
      <c r="AZ456" s="25">
        <v>0</v>
      </c>
      <c r="BA456" s="56">
        <f t="shared" si="190"/>
        <v>0</v>
      </c>
      <c r="BB456" s="56">
        <f t="shared" si="191"/>
        <v>0</v>
      </c>
      <c r="BC456" s="4">
        <f>HLOOKUP(AN456,Data!$BW$28:$CF$31,4,FALSE)</f>
        <v>353</v>
      </c>
      <c r="BD456" s="44">
        <f t="shared" si="192"/>
        <v>0</v>
      </c>
      <c r="BE456" s="4" t="str">
        <f t="shared" si="193"/>
        <v>OK</v>
      </c>
      <c r="BF456" s="5">
        <f t="shared" si="194"/>
        <v>3613.4</v>
      </c>
      <c r="BG456" s="44">
        <f t="shared" si="195"/>
        <v>2.4620798393592692E-2</v>
      </c>
      <c r="BH456" s="4" t="str">
        <f t="shared" si="196"/>
        <v>OK</v>
      </c>
      <c r="BI456" s="53" t="str">
        <f t="shared" si="197"/>
        <v>Y</v>
      </c>
      <c r="BJ456" s="53">
        <f t="shared" si="198"/>
        <v>215</v>
      </c>
      <c r="BK456" s="38">
        <f t="shared" si="199"/>
        <v>169</v>
      </c>
      <c r="BL456" s="54">
        <f>noisuy1chieu(BK456/BJ456,Data!$BW$39:$CG$39,Data!$BW$40:$CG$40)</f>
        <v>9.5744185149669647E-2</v>
      </c>
      <c r="BM456" s="55">
        <f t="shared" si="200"/>
        <v>1.580008638350796E-3</v>
      </c>
      <c r="BN456" s="56">
        <f t="shared" si="201"/>
        <v>5.0188189357597102</v>
      </c>
      <c r="BO456" s="44">
        <f t="shared" si="202"/>
        <v>0.22812813344362318</v>
      </c>
      <c r="BP456" s="4" t="str">
        <f t="shared" si="203"/>
        <v>OK</v>
      </c>
      <c r="BQ456" s="56">
        <f t="shared" si="204"/>
        <v>304.99199999999996</v>
      </c>
      <c r="BR456" s="56">
        <f t="shared" si="205"/>
        <v>20.263419644570508</v>
      </c>
      <c r="BS456" s="23">
        <f t="shared" si="206"/>
        <v>6.643918412473282E-2</v>
      </c>
      <c r="BT456" s="4" t="str">
        <f t="shared" si="207"/>
        <v>OK</v>
      </c>
      <c r="BU456" s="56">
        <f t="shared" si="208"/>
        <v>44.482396457703921</v>
      </c>
      <c r="BV456" s="54">
        <f t="shared" si="209"/>
        <v>8.9421198713642291E-2</v>
      </c>
      <c r="BW456" s="4" t="str">
        <f t="shared" si="210"/>
        <v>OK</v>
      </c>
      <c r="BX456" s="54">
        <f t="shared" si="211"/>
        <v>2.0940207139313112E-2</v>
      </c>
      <c r="BY456" s="4" t="str">
        <f t="shared" si="212"/>
        <v>OK</v>
      </c>
      <c r="DJ456" s="7"/>
      <c r="DK456" s="7"/>
      <c r="DL456" s="7"/>
      <c r="DM456" s="7"/>
      <c r="DN456" s="7"/>
      <c r="DO456" s="83"/>
      <c r="DP456" s="7"/>
      <c r="DQ456" s="7"/>
      <c r="DR456" s="7"/>
      <c r="DS456" s="7"/>
      <c r="EA456" s="56"/>
      <c r="EB456" s="56"/>
      <c r="EC456" s="4"/>
      <c r="ED456" s="44"/>
      <c r="EE456" s="4"/>
      <c r="EF456" s="5"/>
      <c r="EG456" s="44"/>
      <c r="EH456" s="4"/>
      <c r="EI456" s="53"/>
      <c r="EJ456" s="53"/>
      <c r="EL456" s="54"/>
      <c r="EM456" s="55"/>
      <c r="EN456" s="56"/>
      <c r="EO456" s="44"/>
      <c r="EP456" s="4"/>
      <c r="EQ456" s="56"/>
      <c r="ER456" s="56"/>
      <c r="ET456" s="4"/>
      <c r="EU456" s="56"/>
      <c r="EW456" s="4"/>
      <c r="EY456" s="4"/>
    </row>
    <row r="457" spans="27:155">
      <c r="AA457" s="29" t="s">
        <v>197</v>
      </c>
      <c r="AB457" s="29" t="s">
        <v>334</v>
      </c>
      <c r="AC457" s="29" t="s">
        <v>320</v>
      </c>
      <c r="AD457" s="30">
        <v>0</v>
      </c>
      <c r="AE457" s="24">
        <v>682</v>
      </c>
      <c r="AF457" s="24">
        <v>350</v>
      </c>
      <c r="AG457" s="24">
        <v>12</v>
      </c>
      <c r="AH457" s="24">
        <v>16</v>
      </c>
      <c r="AI457" s="24">
        <v>650</v>
      </c>
      <c r="AJ457" s="7">
        <f t="shared" si="184"/>
        <v>712</v>
      </c>
      <c r="AK457" s="7">
        <f t="shared" si="185"/>
        <v>350</v>
      </c>
      <c r="AL457" s="7">
        <f t="shared" si="186"/>
        <v>22</v>
      </c>
      <c r="AM457" s="7">
        <f t="shared" si="187"/>
        <v>6</v>
      </c>
      <c r="AN457" s="7">
        <f t="shared" si="188"/>
        <v>24</v>
      </c>
      <c r="AO457" s="83" t="str" cm="1">
        <f t="array" ref="AO457">_xll.Dce_Name_SectI(AE457,AE457,AF457,AG457,AH457,"x","-",$V$14)</f>
        <v>682x350x12x16</v>
      </c>
      <c r="AP457" s="7" t="str">
        <f t="shared" si="189"/>
        <v>712x350x22-6M24</v>
      </c>
      <c r="AQ457" s="7"/>
      <c r="AR457" s="7"/>
      <c r="AS457" s="7"/>
      <c r="AT457" s="29" t="s">
        <v>308</v>
      </c>
      <c r="AU457" s="60">
        <v>155.91741555127524</v>
      </c>
      <c r="AV457" s="60">
        <v>19.966459998800435</v>
      </c>
      <c r="AW457" s="25">
        <v>1.0011243184693985E-2</v>
      </c>
      <c r="AX457" s="25">
        <v>0</v>
      </c>
      <c r="AY457" s="25">
        <v>0</v>
      </c>
      <c r="AZ457" s="25">
        <v>0</v>
      </c>
      <c r="BA457" s="56">
        <f t="shared" si="190"/>
        <v>25.98623592521254</v>
      </c>
      <c r="BB457" s="56">
        <f t="shared" si="191"/>
        <v>113.68978217280487</v>
      </c>
      <c r="BC457" s="4">
        <f>HLOOKUP(AN457,Data!$BW$28:$CF$31,4,FALSE)</f>
        <v>353</v>
      </c>
      <c r="BD457" s="44">
        <f t="shared" si="192"/>
        <v>0.32206737159434806</v>
      </c>
      <c r="BE457" s="4" t="str">
        <f t="shared" si="193"/>
        <v>OK</v>
      </c>
      <c r="BF457" s="5">
        <f t="shared" si="194"/>
        <v>3613.4</v>
      </c>
      <c r="BG457" s="44">
        <f t="shared" si="195"/>
        <v>0</v>
      </c>
      <c r="BH457" s="4" t="str">
        <f t="shared" si="196"/>
        <v>OK</v>
      </c>
      <c r="BI457" s="53" t="str">
        <f t="shared" si="197"/>
        <v>Y</v>
      </c>
      <c r="BJ457" s="53">
        <f t="shared" si="198"/>
        <v>215</v>
      </c>
      <c r="BK457" s="38">
        <f t="shared" si="199"/>
        <v>169</v>
      </c>
      <c r="BL457" s="54">
        <f>noisuy1chieu(BK457/BJ457,Data!$BW$39:$CG$39,Data!$BW$40:$CG$40)</f>
        <v>9.5744185149669647E-2</v>
      </c>
      <c r="BM457" s="55">
        <f t="shared" si="200"/>
        <v>0</v>
      </c>
      <c r="BN457" s="56">
        <f t="shared" si="201"/>
        <v>0</v>
      </c>
      <c r="BO457" s="44">
        <f t="shared" si="202"/>
        <v>0</v>
      </c>
      <c r="BP457" s="4" t="str">
        <f t="shared" si="203"/>
        <v>OK</v>
      </c>
      <c r="BQ457" s="56">
        <f t="shared" si="204"/>
        <v>304.99199999999996</v>
      </c>
      <c r="BR457" s="56">
        <f t="shared" si="205"/>
        <v>155.91741555127524</v>
      </c>
      <c r="BS457" s="23">
        <f t="shared" si="206"/>
        <v>0.51121805014975885</v>
      </c>
      <c r="BT457" s="4" t="str">
        <f t="shared" si="207"/>
        <v>OK</v>
      </c>
      <c r="BU457" s="56">
        <f t="shared" si="208"/>
        <v>77.95870777563762</v>
      </c>
      <c r="BV457" s="54">
        <f t="shared" si="209"/>
        <v>0.15671730065381231</v>
      </c>
      <c r="BW457" s="4" t="str">
        <f t="shared" si="210"/>
        <v>OK</v>
      </c>
      <c r="BX457" s="54">
        <f t="shared" si="211"/>
        <v>2.0633331792156522E-2</v>
      </c>
      <c r="BY457" s="4" t="str">
        <f t="shared" si="212"/>
        <v>OK</v>
      </c>
      <c r="DJ457" s="7"/>
      <c r="DK457" s="7"/>
      <c r="DL457" s="7"/>
      <c r="DM457" s="7"/>
      <c r="DN457" s="7"/>
      <c r="DO457" s="83"/>
      <c r="DP457" s="7"/>
      <c r="DQ457" s="7"/>
      <c r="DR457" s="7"/>
      <c r="DS457" s="7"/>
      <c r="EA457" s="56"/>
      <c r="EB457" s="56"/>
      <c r="EC457" s="4"/>
      <c r="ED457" s="44"/>
      <c r="EE457" s="4"/>
      <c r="EF457" s="5"/>
      <c r="EG457" s="44"/>
      <c r="EH457" s="4"/>
      <c r="EI457" s="53"/>
      <c r="EJ457" s="53"/>
      <c r="EL457" s="54"/>
      <c r="EM457" s="55"/>
      <c r="EN457" s="56"/>
      <c r="EO457" s="44"/>
      <c r="EP457" s="4"/>
      <c r="EQ457" s="56"/>
      <c r="ER457" s="56"/>
      <c r="ET457" s="4"/>
      <c r="EU457" s="56"/>
      <c r="EW457" s="4"/>
      <c r="EY457" s="4"/>
    </row>
    <row r="458" spans="27:155">
      <c r="AA458" s="29" t="s">
        <v>197</v>
      </c>
      <c r="AB458" s="29" t="s">
        <v>334</v>
      </c>
      <c r="AC458" s="29" t="s">
        <v>320</v>
      </c>
      <c r="AD458" s="30">
        <v>0</v>
      </c>
      <c r="AE458" s="24">
        <v>682</v>
      </c>
      <c r="AF458" s="24">
        <v>350</v>
      </c>
      <c r="AG458" s="24">
        <v>12</v>
      </c>
      <c r="AH458" s="24">
        <v>16</v>
      </c>
      <c r="AI458" s="24">
        <v>650</v>
      </c>
      <c r="AJ458" s="7">
        <f t="shared" si="184"/>
        <v>712</v>
      </c>
      <c r="AK458" s="7">
        <f t="shared" si="185"/>
        <v>350</v>
      </c>
      <c r="AL458" s="7">
        <f t="shared" si="186"/>
        <v>22</v>
      </c>
      <c r="AM458" s="7">
        <f t="shared" si="187"/>
        <v>6</v>
      </c>
      <c r="AN458" s="7">
        <f t="shared" si="188"/>
        <v>24</v>
      </c>
      <c r="AO458" s="83" t="str" cm="1">
        <f t="array" ref="AO458">_xll.Dce_Name_SectI(AE458,AE458,AF458,AG458,AH458,"x","-",$V$14)</f>
        <v>682x350x12x16</v>
      </c>
      <c r="AP458" s="7" t="str">
        <f t="shared" si="189"/>
        <v>712x350x22-6M24</v>
      </c>
      <c r="AQ458" s="7"/>
      <c r="AR458" s="7"/>
      <c r="AS458" s="7"/>
      <c r="AT458" s="29" t="s">
        <v>309</v>
      </c>
      <c r="AU458" s="60">
        <v>93.081763230024237</v>
      </c>
      <c r="AV458" s="60">
        <v>9.4189373988842711</v>
      </c>
      <c r="AW458" s="25">
        <v>6.1802897249593536E-2</v>
      </c>
      <c r="AX458" s="25">
        <v>0</v>
      </c>
      <c r="AY458" s="25">
        <v>0</v>
      </c>
      <c r="AZ458" s="25">
        <v>0</v>
      </c>
      <c r="BA458" s="56">
        <f t="shared" si="190"/>
        <v>15.51362720500404</v>
      </c>
      <c r="BB458" s="56">
        <f t="shared" si="191"/>
        <v>67.872119021892672</v>
      </c>
      <c r="BC458" s="4">
        <f>HLOOKUP(AN458,Data!$BW$28:$CF$31,4,FALSE)</f>
        <v>353</v>
      </c>
      <c r="BD458" s="44">
        <f t="shared" si="192"/>
        <v>0.19227229184672145</v>
      </c>
      <c r="BE458" s="4" t="str">
        <f t="shared" si="193"/>
        <v>OK</v>
      </c>
      <c r="BF458" s="5">
        <f t="shared" si="194"/>
        <v>3613.4</v>
      </c>
      <c r="BG458" s="44">
        <f t="shared" si="195"/>
        <v>0</v>
      </c>
      <c r="BH458" s="4" t="str">
        <f t="shared" si="196"/>
        <v>OK</v>
      </c>
      <c r="BI458" s="53" t="str">
        <f t="shared" si="197"/>
        <v>Y</v>
      </c>
      <c r="BJ458" s="53">
        <f t="shared" si="198"/>
        <v>215</v>
      </c>
      <c r="BK458" s="38">
        <f t="shared" si="199"/>
        <v>169</v>
      </c>
      <c r="BL458" s="54">
        <f>noisuy1chieu(BK458/BJ458,Data!$BW$39:$CG$39,Data!$BW$40:$CG$40)</f>
        <v>9.5744185149669647E-2</v>
      </c>
      <c r="BM458" s="55">
        <f t="shared" si="200"/>
        <v>0</v>
      </c>
      <c r="BN458" s="56">
        <f t="shared" si="201"/>
        <v>0</v>
      </c>
      <c r="BO458" s="44">
        <f t="shared" si="202"/>
        <v>0</v>
      </c>
      <c r="BP458" s="4" t="str">
        <f t="shared" si="203"/>
        <v>OK</v>
      </c>
      <c r="BQ458" s="56">
        <f t="shared" si="204"/>
        <v>304.99199999999996</v>
      </c>
      <c r="BR458" s="56">
        <f t="shared" si="205"/>
        <v>93.081763230024237</v>
      </c>
      <c r="BS458" s="23">
        <f t="shared" si="206"/>
        <v>0.30519411404241503</v>
      </c>
      <c r="BT458" s="4" t="str">
        <f t="shared" si="207"/>
        <v>OK</v>
      </c>
      <c r="BU458" s="56">
        <f t="shared" si="208"/>
        <v>46.540881615012118</v>
      </c>
      <c r="BV458" s="54">
        <f t="shared" si="209"/>
        <v>9.3559289845395147E-2</v>
      </c>
      <c r="BW458" s="4" t="str">
        <f t="shared" si="210"/>
        <v>OK</v>
      </c>
      <c r="BX458" s="54">
        <f t="shared" si="211"/>
        <v>9.7337344559431278E-3</v>
      </c>
      <c r="BY458" s="4" t="str">
        <f t="shared" si="212"/>
        <v>OK</v>
      </c>
      <c r="DJ458" s="7"/>
      <c r="DK458" s="7"/>
      <c r="DL458" s="7"/>
      <c r="DM458" s="7"/>
      <c r="DN458" s="7"/>
      <c r="DO458" s="83"/>
      <c r="DP458" s="7"/>
      <c r="DQ458" s="7"/>
      <c r="DR458" s="7"/>
      <c r="DS458" s="7"/>
      <c r="EA458" s="56"/>
      <c r="EB458" s="56"/>
      <c r="EC458" s="4"/>
      <c r="ED458" s="44"/>
      <c r="EE458" s="4"/>
      <c r="EF458" s="5"/>
      <c r="EG458" s="44"/>
      <c r="EH458" s="4"/>
      <c r="EI458" s="53"/>
      <c r="EJ458" s="53"/>
      <c r="EL458" s="54"/>
      <c r="EM458" s="55"/>
      <c r="EN458" s="56"/>
      <c r="EO458" s="44"/>
      <c r="EP458" s="4"/>
      <c r="EQ458" s="56"/>
      <c r="ER458" s="56"/>
      <c r="ET458" s="4"/>
      <c r="EU458" s="56"/>
      <c r="EW458" s="4"/>
      <c r="EY458" s="4"/>
    </row>
    <row r="459" spans="27:155">
      <c r="AA459" s="29" t="s">
        <v>197</v>
      </c>
      <c r="AB459" s="29" t="s">
        <v>334</v>
      </c>
      <c r="AC459" s="29" t="s">
        <v>320</v>
      </c>
      <c r="AD459" s="30">
        <v>0</v>
      </c>
      <c r="AE459" s="24">
        <v>682</v>
      </c>
      <c r="AF459" s="24">
        <v>350</v>
      </c>
      <c r="AG459" s="24">
        <v>12</v>
      </c>
      <c r="AH459" s="24">
        <v>16</v>
      </c>
      <c r="AI459" s="24">
        <v>650</v>
      </c>
      <c r="AJ459" s="7">
        <f t="shared" si="184"/>
        <v>712</v>
      </c>
      <c r="AK459" s="7">
        <f t="shared" si="185"/>
        <v>350</v>
      </c>
      <c r="AL459" s="7">
        <f t="shared" si="186"/>
        <v>22</v>
      </c>
      <c r="AM459" s="7">
        <f t="shared" si="187"/>
        <v>6</v>
      </c>
      <c r="AN459" s="7">
        <f t="shared" si="188"/>
        <v>24</v>
      </c>
      <c r="AO459" s="83" t="str" cm="1">
        <f t="array" ref="AO459">_xll.Dce_Name_SectI(AE459,AE459,AF459,AG459,AH459,"x","-",$V$14)</f>
        <v>682x350x12x16</v>
      </c>
      <c r="AP459" s="7" t="str">
        <f t="shared" si="189"/>
        <v>712x350x22-6M24</v>
      </c>
      <c r="AQ459" s="7"/>
      <c r="AR459" s="7"/>
      <c r="AS459" s="7"/>
      <c r="AT459" s="29" t="s">
        <v>310</v>
      </c>
      <c r="AU459" s="60">
        <v>-115.2685626902107</v>
      </c>
      <c r="AV459" s="60">
        <v>38.420305993319971</v>
      </c>
      <c r="AW459" s="25">
        <v>7.7651992619248045E-2</v>
      </c>
      <c r="AX459" s="25">
        <v>0</v>
      </c>
      <c r="AY459" s="25">
        <v>0</v>
      </c>
      <c r="AZ459" s="25">
        <v>0</v>
      </c>
      <c r="BA459" s="56">
        <f t="shared" si="190"/>
        <v>0</v>
      </c>
      <c r="BB459" s="56">
        <f t="shared" si="191"/>
        <v>0</v>
      </c>
      <c r="BC459" s="4">
        <f>HLOOKUP(AN459,Data!$BW$28:$CF$31,4,FALSE)</f>
        <v>353</v>
      </c>
      <c r="BD459" s="44">
        <f t="shared" si="192"/>
        <v>0</v>
      </c>
      <c r="BE459" s="4" t="str">
        <f t="shared" si="193"/>
        <v>OK</v>
      </c>
      <c r="BF459" s="5">
        <f t="shared" si="194"/>
        <v>3613.4</v>
      </c>
      <c r="BG459" s="44">
        <f t="shared" si="195"/>
        <v>3.1900305166937148E-2</v>
      </c>
      <c r="BH459" s="4" t="str">
        <f t="shared" si="196"/>
        <v>OK</v>
      </c>
      <c r="BI459" s="53" t="str">
        <f t="shared" si="197"/>
        <v>Y</v>
      </c>
      <c r="BJ459" s="53">
        <f t="shared" si="198"/>
        <v>215</v>
      </c>
      <c r="BK459" s="38">
        <f t="shared" si="199"/>
        <v>169</v>
      </c>
      <c r="BL459" s="54">
        <f>noisuy1chieu(BK459/BJ459,Data!$BW$39:$CG$39,Data!$BW$40:$CG$40)</f>
        <v>9.5744185149669647E-2</v>
      </c>
      <c r="BM459" s="55">
        <f t="shared" si="200"/>
        <v>2.0471617907770216E-3</v>
      </c>
      <c r="BN459" s="56">
        <f t="shared" si="201"/>
        <v>5.7127850131604108</v>
      </c>
      <c r="BO459" s="44">
        <f t="shared" si="202"/>
        <v>0.25967204605274596</v>
      </c>
      <c r="BP459" s="4" t="str">
        <f t="shared" si="203"/>
        <v>OK</v>
      </c>
      <c r="BQ459" s="56">
        <f t="shared" si="204"/>
        <v>304.99199999999996</v>
      </c>
      <c r="BR459" s="56">
        <f t="shared" si="205"/>
        <v>38.420384465180668</v>
      </c>
      <c r="BS459" s="23">
        <f t="shared" si="206"/>
        <v>0.12597177783410932</v>
      </c>
      <c r="BT459" s="4" t="str">
        <f t="shared" si="207"/>
        <v>OK</v>
      </c>
      <c r="BU459" s="56">
        <f t="shared" si="208"/>
        <v>57.63428134510535</v>
      </c>
      <c r="BV459" s="54">
        <f t="shared" si="209"/>
        <v>0.11585991167942249</v>
      </c>
      <c r="BW459" s="4" t="str">
        <f t="shared" si="210"/>
        <v>OK</v>
      </c>
      <c r="BX459" s="54">
        <f t="shared" si="211"/>
        <v>3.9703604978071953E-2</v>
      </c>
      <c r="BY459" s="4" t="str">
        <f t="shared" si="212"/>
        <v>OK</v>
      </c>
      <c r="DJ459" s="7"/>
      <c r="DK459" s="7"/>
      <c r="DL459" s="7"/>
      <c r="DM459" s="7"/>
      <c r="DN459" s="7"/>
      <c r="DO459" s="83"/>
      <c r="DP459" s="7"/>
      <c r="DQ459" s="7"/>
      <c r="DR459" s="7"/>
      <c r="DS459" s="7"/>
      <c r="EA459" s="56"/>
      <c r="EB459" s="56"/>
      <c r="EC459" s="4"/>
      <c r="ED459" s="44"/>
      <c r="EE459" s="4"/>
      <c r="EF459" s="5"/>
      <c r="EG459" s="44"/>
      <c r="EH459" s="4"/>
      <c r="EI459" s="53"/>
      <c r="EJ459" s="53"/>
      <c r="EL459" s="54"/>
      <c r="EM459" s="55"/>
      <c r="EN459" s="56"/>
      <c r="EO459" s="44"/>
      <c r="EP459" s="4"/>
      <c r="EQ459" s="56"/>
      <c r="ER459" s="56"/>
      <c r="ET459" s="4"/>
      <c r="EU459" s="56"/>
      <c r="EW459" s="4"/>
      <c r="EY459" s="4"/>
    </row>
    <row r="460" spans="27:155">
      <c r="AA460" s="29" t="s">
        <v>197</v>
      </c>
      <c r="AB460" s="29" t="s">
        <v>334</v>
      </c>
      <c r="AC460" s="29" t="s">
        <v>320</v>
      </c>
      <c r="AD460" s="30">
        <v>0</v>
      </c>
      <c r="AE460" s="24">
        <v>682</v>
      </c>
      <c r="AF460" s="24">
        <v>350</v>
      </c>
      <c r="AG460" s="24">
        <v>12</v>
      </c>
      <c r="AH460" s="24">
        <v>16</v>
      </c>
      <c r="AI460" s="24">
        <v>650</v>
      </c>
      <c r="AJ460" s="7">
        <f t="shared" si="184"/>
        <v>712</v>
      </c>
      <c r="AK460" s="7">
        <f t="shared" si="185"/>
        <v>350</v>
      </c>
      <c r="AL460" s="7">
        <f t="shared" si="186"/>
        <v>22</v>
      </c>
      <c r="AM460" s="7">
        <f t="shared" si="187"/>
        <v>6</v>
      </c>
      <c r="AN460" s="7">
        <f t="shared" si="188"/>
        <v>24</v>
      </c>
      <c r="AO460" s="83" t="str" cm="1">
        <f t="array" ref="AO460">_xll.Dce_Name_SectI(AE460,AE460,AF460,AG460,AH460,"x","-",$V$14)</f>
        <v>682x350x12x16</v>
      </c>
      <c r="AP460" s="7" t="str">
        <f t="shared" si="189"/>
        <v>712x350x22-6M24</v>
      </c>
      <c r="AQ460" s="7"/>
      <c r="AR460" s="7"/>
      <c r="AS460" s="7"/>
      <c r="AT460" s="29" t="s">
        <v>311</v>
      </c>
      <c r="AU460" s="60">
        <v>-181.13297270940822</v>
      </c>
      <c r="AV460" s="60">
        <v>28.049710476147382</v>
      </c>
      <c r="AW460" s="25">
        <v>6.945899651095111E-2</v>
      </c>
      <c r="AX460" s="25">
        <v>0</v>
      </c>
      <c r="AY460" s="25">
        <v>0</v>
      </c>
      <c r="AZ460" s="25">
        <v>0</v>
      </c>
      <c r="BA460" s="56">
        <f t="shared" si="190"/>
        <v>0</v>
      </c>
      <c r="BB460" s="56">
        <f t="shared" si="191"/>
        <v>0</v>
      </c>
      <c r="BC460" s="4">
        <f>HLOOKUP(AN460,Data!$BW$28:$CF$31,4,FALSE)</f>
        <v>353</v>
      </c>
      <c r="BD460" s="44">
        <f t="shared" si="192"/>
        <v>0</v>
      </c>
      <c r="BE460" s="4" t="str">
        <f t="shared" si="193"/>
        <v>OK</v>
      </c>
      <c r="BF460" s="5">
        <f t="shared" si="194"/>
        <v>3613.4</v>
      </c>
      <c r="BG460" s="44">
        <f t="shared" si="195"/>
        <v>5.0128126614658833E-2</v>
      </c>
      <c r="BH460" s="4" t="str">
        <f t="shared" si="196"/>
        <v>OK</v>
      </c>
      <c r="BI460" s="53" t="str">
        <f t="shared" si="197"/>
        <v>Y</v>
      </c>
      <c r="BJ460" s="53">
        <f t="shared" si="198"/>
        <v>215</v>
      </c>
      <c r="BK460" s="38">
        <f t="shared" si="199"/>
        <v>169</v>
      </c>
      <c r="BL460" s="54">
        <f>noisuy1chieu(BK460/BJ460,Data!$BW$39:$CG$39,Data!$BW$40:$CG$40)</f>
        <v>9.5744185149669647E-2</v>
      </c>
      <c r="BM460" s="55">
        <f t="shared" si="200"/>
        <v>3.2169092086028828E-3</v>
      </c>
      <c r="BN460" s="56">
        <f t="shared" si="201"/>
        <v>7.1612889794570043</v>
      </c>
      <c r="BO460" s="44">
        <f t="shared" si="202"/>
        <v>0.32551313542986382</v>
      </c>
      <c r="BP460" s="4" t="str">
        <f t="shared" si="203"/>
        <v>OK</v>
      </c>
      <c r="BQ460" s="56">
        <f t="shared" si="204"/>
        <v>304.99199999999996</v>
      </c>
      <c r="BR460" s="56">
        <f t="shared" si="205"/>
        <v>28.049796476051096</v>
      </c>
      <c r="BS460" s="23">
        <f t="shared" si="206"/>
        <v>9.1968958123659308E-2</v>
      </c>
      <c r="BT460" s="4" t="str">
        <f t="shared" si="207"/>
        <v>OK</v>
      </c>
      <c r="BU460" s="56">
        <f t="shared" si="208"/>
        <v>90.566486354704111</v>
      </c>
      <c r="BV460" s="54">
        <f t="shared" si="209"/>
        <v>0.18206221827146582</v>
      </c>
      <c r="BW460" s="4" t="str">
        <f t="shared" si="210"/>
        <v>OK</v>
      </c>
      <c r="BX460" s="54">
        <f t="shared" si="211"/>
        <v>2.898664483718905E-2</v>
      </c>
      <c r="BY460" s="4" t="str">
        <f t="shared" si="212"/>
        <v>OK</v>
      </c>
      <c r="DJ460" s="7"/>
      <c r="DK460" s="7"/>
      <c r="DL460" s="7"/>
      <c r="DM460" s="7"/>
      <c r="DN460" s="7"/>
      <c r="DO460" s="83"/>
      <c r="DP460" s="7"/>
      <c r="DQ460" s="7"/>
      <c r="DR460" s="7"/>
      <c r="DS460" s="7"/>
      <c r="EA460" s="56"/>
      <c r="EB460" s="56"/>
      <c r="EC460" s="4"/>
      <c r="ED460" s="44"/>
      <c r="EE460" s="4"/>
      <c r="EF460" s="5"/>
      <c r="EG460" s="44"/>
      <c r="EH460" s="4"/>
      <c r="EI460" s="53"/>
      <c r="EJ460" s="53"/>
      <c r="EL460" s="54"/>
      <c r="EM460" s="55"/>
      <c r="EN460" s="56"/>
      <c r="EO460" s="44"/>
      <c r="EP460" s="4"/>
      <c r="EQ460" s="56"/>
      <c r="ER460" s="56"/>
      <c r="ET460" s="4"/>
      <c r="EU460" s="56"/>
      <c r="EW460" s="4"/>
      <c r="EY460" s="4"/>
    </row>
    <row r="461" spans="27:155">
      <c r="AA461" s="29" t="s">
        <v>197</v>
      </c>
      <c r="AB461" s="29" t="s">
        <v>334</v>
      </c>
      <c r="AC461" s="29" t="s">
        <v>320</v>
      </c>
      <c r="AD461" s="30">
        <v>0</v>
      </c>
      <c r="AE461" s="24">
        <v>682</v>
      </c>
      <c r="AF461" s="24">
        <v>350</v>
      </c>
      <c r="AG461" s="24">
        <v>12</v>
      </c>
      <c r="AH461" s="24">
        <v>16</v>
      </c>
      <c r="AI461" s="24">
        <v>650</v>
      </c>
      <c r="AJ461" s="7">
        <f t="shared" si="184"/>
        <v>712</v>
      </c>
      <c r="AK461" s="7">
        <f t="shared" si="185"/>
        <v>350</v>
      </c>
      <c r="AL461" s="7">
        <f t="shared" si="186"/>
        <v>22</v>
      </c>
      <c r="AM461" s="7">
        <f t="shared" si="187"/>
        <v>6</v>
      </c>
      <c r="AN461" s="7">
        <f t="shared" si="188"/>
        <v>24</v>
      </c>
      <c r="AO461" s="83" t="str" cm="1">
        <f t="array" ref="AO461">_xll.Dce_Name_SectI(AE461,AE461,AF461,AG461,AH461,"x","-",$V$14)</f>
        <v>682x350x12x16</v>
      </c>
      <c r="AP461" s="7" t="str">
        <f t="shared" si="189"/>
        <v>712x350x22-6M24</v>
      </c>
      <c r="AQ461" s="7"/>
      <c r="AR461" s="7"/>
      <c r="AS461" s="7"/>
      <c r="AT461" s="29" t="s">
        <v>312</v>
      </c>
      <c r="AU461" s="60">
        <v>49.688694836096928</v>
      </c>
      <c r="AV461" s="60">
        <v>52.538309237871729</v>
      </c>
      <c r="AW461" s="25">
        <v>1.0152775585335254E-2</v>
      </c>
      <c r="AX461" s="25">
        <v>0</v>
      </c>
      <c r="AY461" s="25">
        <v>0</v>
      </c>
      <c r="AZ461" s="25">
        <v>0</v>
      </c>
      <c r="BA461" s="56">
        <f t="shared" si="190"/>
        <v>8.2814491393494887</v>
      </c>
      <c r="BB461" s="56">
        <f t="shared" si="191"/>
        <v>36.231339984654014</v>
      </c>
      <c r="BC461" s="4">
        <f>HLOOKUP(AN461,Data!$BW$28:$CF$31,4,FALSE)</f>
        <v>353</v>
      </c>
      <c r="BD461" s="44">
        <f t="shared" si="192"/>
        <v>0.10263835689703686</v>
      </c>
      <c r="BE461" s="4" t="str">
        <f t="shared" si="193"/>
        <v>OK</v>
      </c>
      <c r="BF461" s="5">
        <f t="shared" si="194"/>
        <v>3613.4</v>
      </c>
      <c r="BG461" s="44">
        <f t="shared" si="195"/>
        <v>0</v>
      </c>
      <c r="BH461" s="4" t="str">
        <f t="shared" si="196"/>
        <v>OK</v>
      </c>
      <c r="BI461" s="53" t="str">
        <f t="shared" si="197"/>
        <v>Y</v>
      </c>
      <c r="BJ461" s="53">
        <f t="shared" si="198"/>
        <v>215</v>
      </c>
      <c r="BK461" s="38">
        <f t="shared" si="199"/>
        <v>169</v>
      </c>
      <c r="BL461" s="54">
        <f>noisuy1chieu(BK461/BJ461,Data!$BW$39:$CG$39,Data!$BW$40:$CG$40)</f>
        <v>9.5744185149669647E-2</v>
      </c>
      <c r="BM461" s="55">
        <f t="shared" si="200"/>
        <v>0</v>
      </c>
      <c r="BN461" s="56">
        <f t="shared" si="201"/>
        <v>0</v>
      </c>
      <c r="BO461" s="44">
        <f t="shared" si="202"/>
        <v>0</v>
      </c>
      <c r="BP461" s="4" t="str">
        <f t="shared" si="203"/>
        <v>OK</v>
      </c>
      <c r="BQ461" s="56">
        <f t="shared" si="204"/>
        <v>304.99199999999996</v>
      </c>
      <c r="BR461" s="56">
        <f t="shared" si="205"/>
        <v>52.538310218859252</v>
      </c>
      <c r="BS461" s="23">
        <f t="shared" si="206"/>
        <v>0.17226127314440792</v>
      </c>
      <c r="BT461" s="4" t="str">
        <f t="shared" si="207"/>
        <v>OK</v>
      </c>
      <c r="BU461" s="56">
        <f t="shared" si="208"/>
        <v>24.844347418048464</v>
      </c>
      <c r="BV461" s="54">
        <f t="shared" si="209"/>
        <v>4.9943607006256864E-2</v>
      </c>
      <c r="BW461" s="4" t="str">
        <f t="shared" si="210"/>
        <v>OK</v>
      </c>
      <c r="BX461" s="54">
        <f t="shared" si="211"/>
        <v>5.4293061982121422E-2</v>
      </c>
      <c r="BY461" s="4" t="str">
        <f t="shared" si="212"/>
        <v>OK</v>
      </c>
      <c r="DJ461" s="7"/>
      <c r="DK461" s="7"/>
      <c r="DL461" s="7"/>
      <c r="DM461" s="7"/>
      <c r="DN461" s="7"/>
      <c r="DO461" s="83"/>
      <c r="DP461" s="7"/>
      <c r="DQ461" s="7"/>
      <c r="DR461" s="7"/>
      <c r="DS461" s="7"/>
      <c r="EA461" s="56"/>
      <c r="EB461" s="56"/>
      <c r="EC461" s="4"/>
      <c r="ED461" s="44"/>
      <c r="EE461" s="4"/>
      <c r="EF461" s="5"/>
      <c r="EG461" s="44"/>
      <c r="EH461" s="4"/>
      <c r="EI461" s="53"/>
      <c r="EJ461" s="53"/>
      <c r="EL461" s="54"/>
      <c r="EM461" s="55"/>
      <c r="EN461" s="56"/>
      <c r="EO461" s="44"/>
      <c r="EP461" s="4"/>
      <c r="EQ461" s="56"/>
      <c r="ER461" s="56"/>
      <c r="ET461" s="4"/>
      <c r="EU461" s="56"/>
      <c r="EW461" s="4"/>
      <c r="EY461" s="4"/>
    </row>
    <row r="462" spans="27:155">
      <c r="AA462" s="29" t="s">
        <v>197</v>
      </c>
      <c r="AB462" s="29" t="s">
        <v>334</v>
      </c>
      <c r="AC462" s="29" t="s">
        <v>320</v>
      </c>
      <c r="AD462" s="30">
        <v>0</v>
      </c>
      <c r="AE462" s="24">
        <v>682</v>
      </c>
      <c r="AF462" s="24">
        <v>350</v>
      </c>
      <c r="AG462" s="24">
        <v>12</v>
      </c>
      <c r="AH462" s="24">
        <v>16</v>
      </c>
      <c r="AI462" s="24">
        <v>650</v>
      </c>
      <c r="AJ462" s="7">
        <f t="shared" si="184"/>
        <v>712</v>
      </c>
      <c r="AK462" s="7">
        <f t="shared" si="185"/>
        <v>350</v>
      </c>
      <c r="AL462" s="7">
        <f t="shared" si="186"/>
        <v>22</v>
      </c>
      <c r="AM462" s="7">
        <f t="shared" si="187"/>
        <v>6</v>
      </c>
      <c r="AN462" s="7">
        <f t="shared" si="188"/>
        <v>24</v>
      </c>
      <c r="AO462" s="83" t="str" cm="1">
        <f t="array" ref="AO462">_xll.Dce_Name_SectI(AE462,AE462,AF462,AG462,AH462,"x","-",$V$14)</f>
        <v>682x350x12x16</v>
      </c>
      <c r="AP462" s="7" t="str">
        <f t="shared" si="189"/>
        <v>712x350x22-6M24</v>
      </c>
      <c r="AQ462" s="7"/>
      <c r="AR462" s="7"/>
      <c r="AS462" s="7"/>
      <c r="AT462" s="29" t="s">
        <v>313</v>
      </c>
      <c r="AU462" s="60">
        <v>-10.585812146896266</v>
      </c>
      <c r="AV462" s="60">
        <v>63.381323390872602</v>
      </c>
      <c r="AW462" s="25">
        <v>4.0943268531409942E-3</v>
      </c>
      <c r="AX462" s="25">
        <v>0</v>
      </c>
      <c r="AY462" s="25">
        <v>0</v>
      </c>
      <c r="AZ462" s="25">
        <v>0</v>
      </c>
      <c r="BA462" s="56">
        <f t="shared" si="190"/>
        <v>0</v>
      </c>
      <c r="BB462" s="56">
        <f t="shared" si="191"/>
        <v>0</v>
      </c>
      <c r="BC462" s="4">
        <f>HLOOKUP(AN462,Data!$BW$28:$CF$31,4,FALSE)</f>
        <v>353</v>
      </c>
      <c r="BD462" s="44">
        <f t="shared" si="192"/>
        <v>0</v>
      </c>
      <c r="BE462" s="4" t="str">
        <f t="shared" si="193"/>
        <v>OK</v>
      </c>
      <c r="BF462" s="5">
        <f t="shared" si="194"/>
        <v>3613.4</v>
      </c>
      <c r="BG462" s="44">
        <f t="shared" si="195"/>
        <v>2.929598756544049E-3</v>
      </c>
      <c r="BH462" s="4" t="str">
        <f t="shared" si="196"/>
        <v>OK</v>
      </c>
      <c r="BI462" s="53" t="str">
        <f t="shared" si="197"/>
        <v>Y</v>
      </c>
      <c r="BJ462" s="53">
        <f t="shared" si="198"/>
        <v>215</v>
      </c>
      <c r="BK462" s="38">
        <f t="shared" si="199"/>
        <v>169</v>
      </c>
      <c r="BL462" s="54">
        <f>noisuy1chieu(BK462/BJ462,Data!$BW$39:$CG$39,Data!$BW$40:$CG$40)</f>
        <v>9.5744185149669647E-2</v>
      </c>
      <c r="BM462" s="55">
        <f t="shared" si="200"/>
        <v>1.8800329982174516E-4</v>
      </c>
      <c r="BN462" s="56">
        <f t="shared" si="201"/>
        <v>1.7312290591164621</v>
      </c>
      <c r="BO462" s="44">
        <f t="shared" si="202"/>
        <v>7.8692229959839183E-2</v>
      </c>
      <c r="BP462" s="4" t="str">
        <f t="shared" si="203"/>
        <v>OK</v>
      </c>
      <c r="BQ462" s="56">
        <f t="shared" si="204"/>
        <v>304.99199999999996</v>
      </c>
      <c r="BR462" s="56">
        <f t="shared" si="205"/>
        <v>63.381323523115917</v>
      </c>
      <c r="BS462" s="23">
        <f t="shared" si="206"/>
        <v>0.20781306894317203</v>
      </c>
      <c r="BT462" s="4" t="str">
        <f t="shared" si="207"/>
        <v>OK</v>
      </c>
      <c r="BU462" s="56">
        <f t="shared" si="208"/>
        <v>5.2929060734481332</v>
      </c>
      <c r="BV462" s="54">
        <f t="shared" si="209"/>
        <v>1.0640119315884542E-2</v>
      </c>
      <c r="BW462" s="4" t="str">
        <f t="shared" si="210"/>
        <v>OK</v>
      </c>
      <c r="BX462" s="54">
        <f t="shared" si="211"/>
        <v>6.5498226193696191E-2</v>
      </c>
      <c r="BY462" s="4" t="str">
        <f t="shared" si="212"/>
        <v>OK</v>
      </c>
      <c r="DJ462" s="7"/>
      <c r="DK462" s="7"/>
      <c r="DL462" s="7"/>
      <c r="DM462" s="7"/>
      <c r="DN462" s="7"/>
      <c r="DO462" s="83"/>
      <c r="DP462" s="7"/>
      <c r="DQ462" s="7"/>
      <c r="DR462" s="7"/>
      <c r="DS462" s="7"/>
      <c r="EA462" s="56"/>
      <c r="EB462" s="56"/>
      <c r="EC462" s="4"/>
      <c r="ED462" s="44"/>
      <c r="EE462" s="4"/>
      <c r="EF462" s="5"/>
      <c r="EG462" s="44"/>
      <c r="EH462" s="4"/>
      <c r="EI462" s="53"/>
      <c r="EJ462" s="53"/>
      <c r="EL462" s="54"/>
      <c r="EM462" s="55"/>
      <c r="EN462" s="56"/>
      <c r="EO462" s="44"/>
      <c r="EP462" s="4"/>
      <c r="EQ462" s="56"/>
      <c r="ER462" s="56"/>
      <c r="ET462" s="4"/>
      <c r="EU462" s="56"/>
      <c r="EW462" s="4"/>
      <c r="EY462" s="4"/>
    </row>
    <row r="463" spans="27:155">
      <c r="AA463" s="29" t="s">
        <v>197</v>
      </c>
      <c r="AB463" s="29" t="s">
        <v>334</v>
      </c>
      <c r="AC463" s="29" t="s">
        <v>320</v>
      </c>
      <c r="AD463" s="30">
        <v>0</v>
      </c>
      <c r="AE463" s="24">
        <v>682</v>
      </c>
      <c r="AF463" s="24">
        <v>350</v>
      </c>
      <c r="AG463" s="24">
        <v>12</v>
      </c>
      <c r="AH463" s="24">
        <v>16</v>
      </c>
      <c r="AI463" s="24">
        <v>650</v>
      </c>
      <c r="AJ463" s="7">
        <f t="shared" si="184"/>
        <v>712</v>
      </c>
      <c r="AK463" s="7">
        <f t="shared" si="185"/>
        <v>350</v>
      </c>
      <c r="AL463" s="7">
        <f t="shared" si="186"/>
        <v>22</v>
      </c>
      <c r="AM463" s="7">
        <f t="shared" si="187"/>
        <v>6</v>
      </c>
      <c r="AN463" s="7">
        <f t="shared" si="188"/>
        <v>24</v>
      </c>
      <c r="AO463" s="83" t="str" cm="1">
        <f t="array" ref="AO463">_xll.Dce_Name_SectI(AE463,AE463,AF463,AG463,AH463,"x","-",$V$14)</f>
        <v>682x350x12x16</v>
      </c>
      <c r="AP463" s="7" t="str">
        <f t="shared" si="189"/>
        <v>712x350x22-6M24</v>
      </c>
      <c r="AQ463" s="7"/>
      <c r="AR463" s="7"/>
      <c r="AS463" s="7"/>
      <c r="AT463" s="29" t="s">
        <v>314</v>
      </c>
      <c r="AU463" s="60">
        <v>18.847132853116182</v>
      </c>
      <c r="AV463" s="60">
        <v>17.918378894696563</v>
      </c>
      <c r="AW463" s="25">
        <v>1.2151005734365658E-3</v>
      </c>
      <c r="AX463" s="25">
        <v>0</v>
      </c>
      <c r="AY463" s="25">
        <v>0</v>
      </c>
      <c r="AZ463" s="25">
        <v>0</v>
      </c>
      <c r="BA463" s="56">
        <f t="shared" si="190"/>
        <v>3.1411888088526969</v>
      </c>
      <c r="BB463" s="56">
        <f t="shared" si="191"/>
        <v>13.74270103873055</v>
      </c>
      <c r="BC463" s="4">
        <f>HLOOKUP(AN463,Data!$BW$28:$CF$31,4,FALSE)</f>
        <v>353</v>
      </c>
      <c r="BD463" s="44">
        <f t="shared" si="192"/>
        <v>3.8931164415667283E-2</v>
      </c>
      <c r="BE463" s="4" t="str">
        <f t="shared" si="193"/>
        <v>OK</v>
      </c>
      <c r="BF463" s="5">
        <f t="shared" si="194"/>
        <v>3613.4</v>
      </c>
      <c r="BG463" s="44">
        <f t="shared" si="195"/>
        <v>0</v>
      </c>
      <c r="BH463" s="4" t="str">
        <f t="shared" si="196"/>
        <v>OK</v>
      </c>
      <c r="BI463" s="53" t="str">
        <f t="shared" si="197"/>
        <v>Y</v>
      </c>
      <c r="BJ463" s="53">
        <f t="shared" si="198"/>
        <v>215</v>
      </c>
      <c r="BK463" s="38">
        <f t="shared" si="199"/>
        <v>169</v>
      </c>
      <c r="BL463" s="54">
        <f>noisuy1chieu(BK463/BJ463,Data!$BW$39:$CG$39,Data!$BW$40:$CG$40)</f>
        <v>9.5744185149669647E-2</v>
      </c>
      <c r="BM463" s="55">
        <f t="shared" si="200"/>
        <v>0</v>
      </c>
      <c r="BN463" s="56">
        <f t="shared" si="201"/>
        <v>0</v>
      </c>
      <c r="BO463" s="44">
        <f t="shared" si="202"/>
        <v>0</v>
      </c>
      <c r="BP463" s="4" t="str">
        <f t="shared" si="203"/>
        <v>OK</v>
      </c>
      <c r="BQ463" s="56">
        <f t="shared" si="204"/>
        <v>304.99199999999996</v>
      </c>
      <c r="BR463" s="56">
        <f t="shared" si="205"/>
        <v>18.847132853116182</v>
      </c>
      <c r="BS463" s="23">
        <f t="shared" si="206"/>
        <v>6.1795499072487756E-2</v>
      </c>
      <c r="BT463" s="4" t="str">
        <f t="shared" si="207"/>
        <v>OK</v>
      </c>
      <c r="BU463" s="56">
        <f t="shared" si="208"/>
        <v>9.4235664265580912</v>
      </c>
      <c r="BV463" s="54">
        <f t="shared" si="209"/>
        <v>1.8943822121222906E-2</v>
      </c>
      <c r="BW463" s="4" t="str">
        <f t="shared" si="210"/>
        <v>OK</v>
      </c>
      <c r="BX463" s="54">
        <f t="shared" si="211"/>
        <v>1.8516843311731587E-2</v>
      </c>
      <c r="BY463" s="4" t="str">
        <f t="shared" si="212"/>
        <v>OK</v>
      </c>
      <c r="DJ463" s="7"/>
      <c r="DK463" s="7"/>
      <c r="DL463" s="7"/>
      <c r="DM463" s="7"/>
      <c r="DN463" s="7"/>
      <c r="DO463" s="83"/>
      <c r="DP463" s="7"/>
      <c r="DQ463" s="7"/>
      <c r="DR463" s="7"/>
      <c r="DS463" s="7"/>
    </row>
    <row r="464" spans="27:155">
      <c r="AA464" s="29" t="s">
        <v>197</v>
      </c>
      <c r="AB464" s="29" t="s">
        <v>334</v>
      </c>
      <c r="AC464" s="29" t="s">
        <v>320</v>
      </c>
      <c r="AD464" s="30">
        <v>0</v>
      </c>
      <c r="AE464" s="24">
        <v>682</v>
      </c>
      <c r="AF464" s="24">
        <v>350</v>
      </c>
      <c r="AG464" s="24">
        <v>12</v>
      </c>
      <c r="AH464" s="24">
        <v>16</v>
      </c>
      <c r="AI464" s="24">
        <v>650</v>
      </c>
      <c r="AJ464" s="7">
        <f t="shared" si="184"/>
        <v>712</v>
      </c>
      <c r="AK464" s="7">
        <f t="shared" si="185"/>
        <v>350</v>
      </c>
      <c r="AL464" s="7">
        <f t="shared" si="186"/>
        <v>22</v>
      </c>
      <c r="AM464" s="7">
        <f t="shared" si="187"/>
        <v>6</v>
      </c>
      <c r="AN464" s="7">
        <f t="shared" si="188"/>
        <v>24</v>
      </c>
      <c r="AO464" s="83" t="str" cm="1">
        <f t="array" ref="AO464">_xll.Dce_Name_SectI(AE464,AE464,AF464,AG464,AH464,"x","-",$V$14)</f>
        <v>682x350x12x16</v>
      </c>
      <c r="AP464" s="7" t="str">
        <f t="shared" si="189"/>
        <v>712x350x22-6M24</v>
      </c>
      <c r="AQ464" s="7"/>
      <c r="AR464" s="7"/>
      <c r="AS464" s="7"/>
      <c r="AT464" s="29" t="s">
        <v>315</v>
      </c>
      <c r="AU464" s="60">
        <v>-41.699327556188592</v>
      </c>
      <c r="AV464" s="60">
        <v>7.0982064964716489</v>
      </c>
      <c r="AW464" s="25">
        <v>5.4077536727391694E-3</v>
      </c>
      <c r="AX464" s="25">
        <v>0</v>
      </c>
      <c r="AY464" s="25">
        <v>0</v>
      </c>
      <c r="AZ464" s="25">
        <v>0</v>
      </c>
      <c r="BA464" s="56">
        <f t="shared" si="190"/>
        <v>0</v>
      </c>
      <c r="BB464" s="56">
        <f t="shared" si="191"/>
        <v>0</v>
      </c>
      <c r="BC464" s="4">
        <f>HLOOKUP(AN464,Data!$BW$28:$CF$31,4,FALSE)</f>
        <v>353</v>
      </c>
      <c r="BD464" s="44">
        <f t="shared" si="192"/>
        <v>0</v>
      </c>
      <c r="BE464" s="4" t="str">
        <f t="shared" si="193"/>
        <v>OK</v>
      </c>
      <c r="BF464" s="5">
        <f t="shared" si="194"/>
        <v>3613.4</v>
      </c>
      <c r="BG464" s="44">
        <f t="shared" si="195"/>
        <v>1.1540191386557977E-2</v>
      </c>
      <c r="BH464" s="4" t="str">
        <f t="shared" si="196"/>
        <v>OK</v>
      </c>
      <c r="BI464" s="53" t="str">
        <f t="shared" si="197"/>
        <v>Y</v>
      </c>
      <c r="BJ464" s="53">
        <f t="shared" si="198"/>
        <v>215</v>
      </c>
      <c r="BK464" s="38">
        <f t="shared" si="199"/>
        <v>169</v>
      </c>
      <c r="BL464" s="54">
        <f>noisuy1chieu(BK464/BJ464,Data!$BW$39:$CG$39,Data!$BW$40:$CG$40)</f>
        <v>9.5744185149669647E-2</v>
      </c>
      <c r="BM464" s="55">
        <f t="shared" si="200"/>
        <v>7.4057720580369816E-4</v>
      </c>
      <c r="BN464" s="56">
        <f t="shared" si="201"/>
        <v>3.4360301629829331</v>
      </c>
      <c r="BO464" s="44">
        <f t="shared" si="202"/>
        <v>0.15618318922649696</v>
      </c>
      <c r="BP464" s="4" t="str">
        <f t="shared" si="203"/>
        <v>OK</v>
      </c>
      <c r="BQ464" s="56">
        <f t="shared" si="204"/>
        <v>304.99199999999996</v>
      </c>
      <c r="BR464" s="56">
        <f t="shared" si="205"/>
        <v>7.0982085564142245</v>
      </c>
      <c r="BS464" s="23">
        <f t="shared" si="206"/>
        <v>2.3273425389565054E-2</v>
      </c>
      <c r="BT464" s="4" t="str">
        <f t="shared" si="207"/>
        <v>OK</v>
      </c>
      <c r="BU464" s="56">
        <f t="shared" si="208"/>
        <v>20.849663778094296</v>
      </c>
      <c r="BV464" s="54">
        <f t="shared" si="209"/>
        <v>4.1913252798471995E-2</v>
      </c>
      <c r="BW464" s="4" t="str">
        <f t="shared" si="210"/>
        <v>OK</v>
      </c>
      <c r="BX464" s="54">
        <f t="shared" si="211"/>
        <v>7.3352849665325572E-3</v>
      </c>
      <c r="BY464" s="4" t="str">
        <f t="shared" si="212"/>
        <v>OK</v>
      </c>
      <c r="DJ464" s="7"/>
      <c r="DK464" s="7"/>
      <c r="DL464" s="7"/>
      <c r="DM464" s="7"/>
      <c r="DN464" s="7"/>
      <c r="DO464" s="83"/>
      <c r="DP464" s="7"/>
      <c r="DQ464" s="7"/>
      <c r="DR464" s="7"/>
      <c r="DS464" s="7"/>
    </row>
    <row r="465" spans="27:123">
      <c r="AA465" s="29" t="s">
        <v>197</v>
      </c>
      <c r="AB465" s="29" t="s">
        <v>335</v>
      </c>
      <c r="AC465" s="29" t="s">
        <v>320</v>
      </c>
      <c r="AD465" s="30">
        <v>0</v>
      </c>
      <c r="AE465" s="24">
        <v>682</v>
      </c>
      <c r="AF465" s="24">
        <v>350</v>
      </c>
      <c r="AG465" s="24">
        <v>12</v>
      </c>
      <c r="AH465" s="24">
        <v>16</v>
      </c>
      <c r="AI465" s="24">
        <v>650</v>
      </c>
      <c r="AJ465" s="7">
        <f t="shared" si="184"/>
        <v>712</v>
      </c>
      <c r="AK465" s="7">
        <f t="shared" si="185"/>
        <v>350</v>
      </c>
      <c r="AL465" s="7">
        <f t="shared" si="186"/>
        <v>22</v>
      </c>
      <c r="AM465" s="7">
        <f t="shared" si="187"/>
        <v>6</v>
      </c>
      <c r="AN465" s="7">
        <f t="shared" si="188"/>
        <v>24</v>
      </c>
      <c r="AO465" s="83" t="str" cm="1">
        <f t="array" ref="AO465">_xll.Dce_Name_SectI(AE465,AE465,AF465,AG465,AH465,"x","-",$V$14)</f>
        <v>682x350x12x16</v>
      </c>
      <c r="AP465" s="7" t="str">
        <f t="shared" si="189"/>
        <v>712x350x22-6M24</v>
      </c>
      <c r="AQ465" s="7"/>
      <c r="AR465" s="7"/>
      <c r="AS465" s="7"/>
      <c r="AT465" s="29" t="s">
        <v>290</v>
      </c>
      <c r="AU465" s="60">
        <v>-126.88071361988436</v>
      </c>
      <c r="AV465" s="60">
        <v>25.985477605961968</v>
      </c>
      <c r="AW465" s="25">
        <v>9.0330807760152856E-3</v>
      </c>
      <c r="AX465" s="25">
        <v>0</v>
      </c>
      <c r="AY465" s="25">
        <v>0</v>
      </c>
      <c r="AZ465" s="25">
        <v>0</v>
      </c>
      <c r="BA465" s="56">
        <f t="shared" si="190"/>
        <v>0</v>
      </c>
      <c r="BB465" s="56">
        <f t="shared" si="191"/>
        <v>0</v>
      </c>
      <c r="BC465" s="4">
        <f>HLOOKUP(AN465,Data!$BW$28:$CF$31,4,FALSE)</f>
        <v>353</v>
      </c>
      <c r="BD465" s="44">
        <f t="shared" si="192"/>
        <v>0</v>
      </c>
      <c r="BE465" s="4" t="str">
        <f t="shared" si="193"/>
        <v>OK</v>
      </c>
      <c r="BF465" s="5">
        <f t="shared" si="194"/>
        <v>3613.4</v>
      </c>
      <c r="BG465" s="44">
        <f t="shared" si="195"/>
        <v>3.5113940781503393E-2</v>
      </c>
      <c r="BH465" s="4" t="str">
        <f t="shared" si="196"/>
        <v>OK</v>
      </c>
      <c r="BI465" s="53" t="str">
        <f t="shared" si="197"/>
        <v>Y</v>
      </c>
      <c r="BJ465" s="53">
        <f t="shared" si="198"/>
        <v>215</v>
      </c>
      <c r="BK465" s="38">
        <f t="shared" si="199"/>
        <v>169</v>
      </c>
      <c r="BL465" s="54">
        <f>noisuy1chieu(BK465/BJ465,Data!$BW$39:$CG$39,Data!$BW$40:$CG$40)</f>
        <v>9.5744185149669647E-2</v>
      </c>
      <c r="BM465" s="55">
        <f t="shared" si="200"/>
        <v>2.2533927971950677E-3</v>
      </c>
      <c r="BN465" s="56">
        <f t="shared" si="201"/>
        <v>5.9936343973099513</v>
      </c>
      <c r="BO465" s="44">
        <f t="shared" si="202"/>
        <v>0.27243792715045234</v>
      </c>
      <c r="BP465" s="4" t="str">
        <f t="shared" si="203"/>
        <v>OK</v>
      </c>
      <c r="BQ465" s="56">
        <f t="shared" si="204"/>
        <v>304.99199999999996</v>
      </c>
      <c r="BR465" s="56">
        <f t="shared" si="205"/>
        <v>25.985479176003263</v>
      </c>
      <c r="BS465" s="23">
        <f t="shared" si="206"/>
        <v>8.5200527148263774E-2</v>
      </c>
      <c r="BT465" s="4" t="str">
        <f t="shared" si="207"/>
        <v>OK</v>
      </c>
      <c r="BU465" s="56">
        <f t="shared" si="208"/>
        <v>63.44035680994218</v>
      </c>
      <c r="BV465" s="54">
        <f t="shared" si="209"/>
        <v>0.12753163508536006</v>
      </c>
      <c r="BW465" s="4" t="str">
        <f t="shared" si="210"/>
        <v>OK</v>
      </c>
      <c r="BX465" s="54">
        <f t="shared" si="211"/>
        <v>2.6853380431550996E-2</v>
      </c>
      <c r="BY465" s="4" t="str">
        <f t="shared" si="212"/>
        <v>OK</v>
      </c>
      <c r="DJ465" s="7"/>
      <c r="DK465" s="7"/>
      <c r="DL465" s="7"/>
      <c r="DM465" s="7"/>
      <c r="DN465" s="7"/>
      <c r="DO465" s="83"/>
      <c r="DP465" s="7"/>
      <c r="DQ465" s="7"/>
      <c r="DR465" s="7"/>
      <c r="DS465" s="7"/>
    </row>
    <row r="466" spans="27:123">
      <c r="AA466" s="29" t="s">
        <v>197</v>
      </c>
      <c r="AB466" s="29" t="s">
        <v>335</v>
      </c>
      <c r="AC466" s="29" t="s">
        <v>320</v>
      </c>
      <c r="AD466" s="30">
        <v>0</v>
      </c>
      <c r="AE466" s="24">
        <v>682</v>
      </c>
      <c r="AF466" s="24">
        <v>350</v>
      </c>
      <c r="AG466" s="24">
        <v>12</v>
      </c>
      <c r="AH466" s="24">
        <v>16</v>
      </c>
      <c r="AI466" s="24">
        <v>650</v>
      </c>
      <c r="AJ466" s="7">
        <f t="shared" si="184"/>
        <v>712</v>
      </c>
      <c r="AK466" s="7">
        <f t="shared" si="185"/>
        <v>350</v>
      </c>
      <c r="AL466" s="7">
        <f t="shared" si="186"/>
        <v>22</v>
      </c>
      <c r="AM466" s="7">
        <f t="shared" si="187"/>
        <v>6</v>
      </c>
      <c r="AN466" s="7">
        <f t="shared" si="188"/>
        <v>24</v>
      </c>
      <c r="AO466" s="83" t="str" cm="1">
        <f t="array" ref="AO466">_xll.Dce_Name_SectI(AE466,AE466,AF466,AG466,AH466,"x","-",$V$14)</f>
        <v>682x350x12x16</v>
      </c>
      <c r="AP466" s="7" t="str">
        <f t="shared" si="189"/>
        <v>712x350x22-6M24</v>
      </c>
      <c r="AQ466" s="7"/>
      <c r="AR466" s="7"/>
      <c r="AS466" s="7"/>
      <c r="AT466" s="29" t="s">
        <v>291</v>
      </c>
      <c r="AU466" s="60">
        <v>-171.82053600635584</v>
      </c>
      <c r="AV466" s="60">
        <v>46.744886480726322</v>
      </c>
      <c r="AW466" s="25">
        <v>1.8779926010517305E-2</v>
      </c>
      <c r="AX466" s="25">
        <v>0</v>
      </c>
      <c r="AY466" s="25">
        <v>0</v>
      </c>
      <c r="AZ466" s="25">
        <v>0</v>
      </c>
      <c r="BA466" s="56">
        <f t="shared" si="190"/>
        <v>0</v>
      </c>
      <c r="BB466" s="56">
        <f t="shared" si="191"/>
        <v>0</v>
      </c>
      <c r="BC466" s="4">
        <f>HLOOKUP(AN466,Data!$BW$28:$CF$31,4,FALSE)</f>
        <v>353</v>
      </c>
      <c r="BD466" s="44">
        <f t="shared" si="192"/>
        <v>0</v>
      </c>
      <c r="BE466" s="4" t="str">
        <f t="shared" si="193"/>
        <v>OK</v>
      </c>
      <c r="BF466" s="5">
        <f t="shared" si="194"/>
        <v>3613.4</v>
      </c>
      <c r="BG466" s="44">
        <f t="shared" si="195"/>
        <v>4.7550931534387511E-2</v>
      </c>
      <c r="BH466" s="4" t="str">
        <f t="shared" si="196"/>
        <v>OK</v>
      </c>
      <c r="BI466" s="53" t="str">
        <f t="shared" si="197"/>
        <v>Y</v>
      </c>
      <c r="BJ466" s="53">
        <f t="shared" si="198"/>
        <v>215</v>
      </c>
      <c r="BK466" s="38">
        <f t="shared" si="199"/>
        <v>169</v>
      </c>
      <c r="BL466" s="54">
        <f>noisuy1chieu(BK466/BJ466,Data!$BW$39:$CG$39,Data!$BW$40:$CG$40)</f>
        <v>9.5744185149669647E-2</v>
      </c>
      <c r="BM466" s="55">
        <f t="shared" si="200"/>
        <v>3.0515209695844616E-3</v>
      </c>
      <c r="BN466" s="56">
        <f t="shared" si="201"/>
        <v>6.9747713759662879</v>
      </c>
      <c r="BO466" s="44">
        <f t="shared" si="202"/>
        <v>0.31703506254392216</v>
      </c>
      <c r="BP466" s="4" t="str">
        <f t="shared" si="203"/>
        <v>OK</v>
      </c>
      <c r="BQ466" s="56">
        <f t="shared" si="204"/>
        <v>304.99199999999996</v>
      </c>
      <c r="BR466" s="56">
        <f t="shared" si="205"/>
        <v>46.744890253177523</v>
      </c>
      <c r="BS466" s="23">
        <f t="shared" si="206"/>
        <v>0.15326595534695181</v>
      </c>
      <c r="BT466" s="4" t="str">
        <f t="shared" si="207"/>
        <v>OK</v>
      </c>
      <c r="BU466" s="56">
        <f t="shared" si="208"/>
        <v>85.910268003177919</v>
      </c>
      <c r="BV466" s="54">
        <f t="shared" si="209"/>
        <v>0.17270200705034081</v>
      </c>
      <c r="BW466" s="4" t="str">
        <f t="shared" si="210"/>
        <v>OK</v>
      </c>
      <c r="BX466" s="54">
        <f t="shared" si="211"/>
        <v>4.8306144854887496E-2</v>
      </c>
      <c r="BY466" s="4" t="str">
        <f t="shared" si="212"/>
        <v>OK</v>
      </c>
      <c r="DJ466" s="7"/>
      <c r="DK466" s="7"/>
      <c r="DL466" s="7"/>
      <c r="DM466" s="7"/>
      <c r="DN466" s="7"/>
      <c r="DO466" s="83"/>
      <c r="DP466" s="7"/>
      <c r="DQ466" s="7"/>
      <c r="DR466" s="7"/>
      <c r="DS466" s="7"/>
    </row>
    <row r="467" spans="27:123">
      <c r="AA467" s="29" t="s">
        <v>197</v>
      </c>
      <c r="AB467" s="29" t="s">
        <v>335</v>
      </c>
      <c r="AC467" s="29" t="s">
        <v>320</v>
      </c>
      <c r="AD467" s="30">
        <v>0</v>
      </c>
      <c r="AE467" s="24">
        <v>682</v>
      </c>
      <c r="AF467" s="24">
        <v>350</v>
      </c>
      <c r="AG467" s="24">
        <v>12</v>
      </c>
      <c r="AH467" s="24">
        <v>16</v>
      </c>
      <c r="AI467" s="24">
        <v>650</v>
      </c>
      <c r="AJ467" s="7">
        <f t="shared" si="184"/>
        <v>712</v>
      </c>
      <c r="AK467" s="7">
        <f t="shared" si="185"/>
        <v>350</v>
      </c>
      <c r="AL467" s="7">
        <f t="shared" si="186"/>
        <v>22</v>
      </c>
      <c r="AM467" s="7">
        <f t="shared" si="187"/>
        <v>6</v>
      </c>
      <c r="AN467" s="7">
        <f t="shared" si="188"/>
        <v>24</v>
      </c>
      <c r="AO467" s="83" t="str" cm="1">
        <f t="array" ref="AO467">_xll.Dce_Name_SectI(AE467,AE467,AF467,AG467,AH467,"x","-",$V$14)</f>
        <v>682x350x12x16</v>
      </c>
      <c r="AP467" s="7" t="str">
        <f t="shared" si="189"/>
        <v>712x350x22-6M24</v>
      </c>
      <c r="AQ467" s="7"/>
      <c r="AR467" s="7"/>
      <c r="AS467" s="7"/>
      <c r="AT467" s="29" t="s">
        <v>292</v>
      </c>
      <c r="AU467" s="60">
        <v>-72.664569940819874</v>
      </c>
      <c r="AV467" s="60">
        <v>52.136149492017879</v>
      </c>
      <c r="AW467" s="25">
        <v>9.9806567200395602E-3</v>
      </c>
      <c r="AX467" s="25">
        <v>0</v>
      </c>
      <c r="AY467" s="25">
        <v>0</v>
      </c>
      <c r="AZ467" s="25">
        <v>0</v>
      </c>
      <c r="BA467" s="56">
        <f t="shared" si="190"/>
        <v>0</v>
      </c>
      <c r="BB467" s="56">
        <f t="shared" si="191"/>
        <v>0</v>
      </c>
      <c r="BC467" s="4">
        <f>HLOOKUP(AN467,Data!$BW$28:$CF$31,4,FALSE)</f>
        <v>353</v>
      </c>
      <c r="BD467" s="44">
        <f t="shared" si="192"/>
        <v>0</v>
      </c>
      <c r="BE467" s="4" t="str">
        <f t="shared" si="193"/>
        <v>OK</v>
      </c>
      <c r="BF467" s="5">
        <f t="shared" si="194"/>
        <v>3613.4</v>
      </c>
      <c r="BG467" s="44">
        <f t="shared" si="195"/>
        <v>2.0109749803736057E-2</v>
      </c>
      <c r="BH467" s="4" t="str">
        <f t="shared" si="196"/>
        <v>OK</v>
      </c>
      <c r="BI467" s="53" t="str">
        <f t="shared" si="197"/>
        <v>Y</v>
      </c>
      <c r="BJ467" s="53">
        <f t="shared" si="198"/>
        <v>215</v>
      </c>
      <c r="BK467" s="38">
        <f t="shared" si="199"/>
        <v>169</v>
      </c>
      <c r="BL467" s="54">
        <f>noisuy1chieu(BK467/BJ467,Data!$BW$39:$CG$39,Data!$BW$40:$CG$40)</f>
        <v>9.5744185149669647E-2</v>
      </c>
      <c r="BM467" s="55">
        <f t="shared" si="200"/>
        <v>1.2905177930072707E-3</v>
      </c>
      <c r="BN467" s="56">
        <f t="shared" si="201"/>
        <v>4.5357989442252347</v>
      </c>
      <c r="BO467" s="44">
        <f t="shared" si="202"/>
        <v>0.2061726792829652</v>
      </c>
      <c r="BP467" s="4" t="str">
        <f t="shared" si="203"/>
        <v>OK</v>
      </c>
      <c r="BQ467" s="56">
        <f t="shared" si="204"/>
        <v>304.99199999999996</v>
      </c>
      <c r="BR467" s="56">
        <f t="shared" si="205"/>
        <v>52.136150447338792</v>
      </c>
      <c r="BS467" s="23">
        <f t="shared" si="206"/>
        <v>0.17094268193047293</v>
      </c>
      <c r="BT467" s="4" t="str">
        <f t="shared" si="207"/>
        <v>OK</v>
      </c>
      <c r="BU467" s="56">
        <f t="shared" si="208"/>
        <v>36.332284970409937</v>
      </c>
      <c r="BV467" s="54">
        <f t="shared" si="209"/>
        <v>7.3037352588431234E-2</v>
      </c>
      <c r="BW467" s="4" t="str">
        <f t="shared" si="210"/>
        <v>OK</v>
      </c>
      <c r="BX467" s="54">
        <f t="shared" si="211"/>
        <v>5.3877470287015124E-2</v>
      </c>
      <c r="BY467" s="4" t="str">
        <f t="shared" si="212"/>
        <v>OK</v>
      </c>
      <c r="DJ467" s="7"/>
      <c r="DK467" s="7"/>
      <c r="DL467" s="7"/>
      <c r="DM467" s="7"/>
      <c r="DN467" s="7"/>
      <c r="DO467" s="83"/>
      <c r="DP467" s="7"/>
      <c r="DQ467" s="7"/>
      <c r="DR467" s="7"/>
      <c r="DS467" s="7"/>
    </row>
    <row r="468" spans="27:123">
      <c r="AA468" s="29" t="s">
        <v>197</v>
      </c>
      <c r="AB468" s="29" t="s">
        <v>335</v>
      </c>
      <c r="AC468" s="29" t="s">
        <v>320</v>
      </c>
      <c r="AD468" s="30">
        <v>0</v>
      </c>
      <c r="AE468" s="24">
        <v>682</v>
      </c>
      <c r="AF468" s="24">
        <v>350</v>
      </c>
      <c r="AG468" s="24">
        <v>12</v>
      </c>
      <c r="AH468" s="24">
        <v>16</v>
      </c>
      <c r="AI468" s="24">
        <v>650</v>
      </c>
      <c r="AJ468" s="7">
        <f t="shared" si="184"/>
        <v>712</v>
      </c>
      <c r="AK468" s="7">
        <f t="shared" si="185"/>
        <v>350</v>
      </c>
      <c r="AL468" s="7">
        <f t="shared" si="186"/>
        <v>22</v>
      </c>
      <c r="AM468" s="7">
        <f t="shared" si="187"/>
        <v>6</v>
      </c>
      <c r="AN468" s="7">
        <f t="shared" si="188"/>
        <v>24</v>
      </c>
      <c r="AO468" s="83" t="str" cm="1">
        <f t="array" ref="AO468">_xll.Dce_Name_SectI(AE468,AE468,AF468,AG468,AH468,"x","-",$V$14)</f>
        <v>682x350x12x16</v>
      </c>
      <c r="AP468" s="7" t="str">
        <f t="shared" si="189"/>
        <v>712x350x22-6M24</v>
      </c>
      <c r="AQ468" s="7"/>
      <c r="AR468" s="7"/>
      <c r="AS468" s="7"/>
      <c r="AT468" s="29" t="s">
        <v>293</v>
      </c>
      <c r="AU468" s="60">
        <v>-104.51247060674172</v>
      </c>
      <c r="AV468" s="60">
        <v>47.222749975025081</v>
      </c>
      <c r="AW468" s="25">
        <v>2.8767068933460427E-2</v>
      </c>
      <c r="AX468" s="25">
        <v>0</v>
      </c>
      <c r="AY468" s="25">
        <v>0</v>
      </c>
      <c r="AZ468" s="25">
        <v>0</v>
      </c>
      <c r="BA468" s="56">
        <f t="shared" si="190"/>
        <v>0</v>
      </c>
      <c r="BB468" s="56">
        <f t="shared" si="191"/>
        <v>0</v>
      </c>
      <c r="BC468" s="4">
        <f>HLOOKUP(AN468,Data!$BW$28:$CF$31,4,FALSE)</f>
        <v>353</v>
      </c>
      <c r="BD468" s="44">
        <f t="shared" si="192"/>
        <v>0</v>
      </c>
      <c r="BE468" s="4" t="str">
        <f t="shared" si="193"/>
        <v>OK</v>
      </c>
      <c r="BF468" s="5">
        <f t="shared" si="194"/>
        <v>3613.4</v>
      </c>
      <c r="BG468" s="44">
        <f t="shared" si="195"/>
        <v>2.8923581836149254E-2</v>
      </c>
      <c r="BH468" s="4" t="str">
        <f t="shared" si="196"/>
        <v>OK</v>
      </c>
      <c r="BI468" s="53" t="str">
        <f t="shared" si="197"/>
        <v>Y</v>
      </c>
      <c r="BJ468" s="53">
        <f t="shared" si="198"/>
        <v>215</v>
      </c>
      <c r="BK468" s="38">
        <f t="shared" si="199"/>
        <v>169</v>
      </c>
      <c r="BL468" s="54">
        <f>noisuy1chieu(BK468/BJ468,Data!$BW$39:$CG$39,Data!$BW$40:$CG$40)</f>
        <v>9.5744185149669647E-2</v>
      </c>
      <c r="BM468" s="55">
        <f t="shared" si="200"/>
        <v>1.85613433092628E-3</v>
      </c>
      <c r="BN468" s="56">
        <f t="shared" si="201"/>
        <v>5.4397194141446175</v>
      </c>
      <c r="BO468" s="44">
        <f t="shared" si="202"/>
        <v>0.24725997337020988</v>
      </c>
      <c r="BP468" s="4" t="str">
        <f t="shared" si="203"/>
        <v>OK</v>
      </c>
      <c r="BQ468" s="56">
        <f t="shared" si="204"/>
        <v>304.99199999999996</v>
      </c>
      <c r="BR468" s="56">
        <f t="shared" si="205"/>
        <v>47.222758737159637</v>
      </c>
      <c r="BS468" s="23">
        <f t="shared" si="206"/>
        <v>0.15483277835864431</v>
      </c>
      <c r="BT468" s="4" t="str">
        <f t="shared" si="207"/>
        <v>OK</v>
      </c>
      <c r="BU468" s="56">
        <f t="shared" si="208"/>
        <v>52.256235303370858</v>
      </c>
      <c r="BV468" s="54">
        <f t="shared" si="209"/>
        <v>0.10504863885948051</v>
      </c>
      <c r="BW468" s="4" t="str">
        <f t="shared" si="210"/>
        <v>OK</v>
      </c>
      <c r="BX468" s="54">
        <f t="shared" si="211"/>
        <v>4.879997389339414E-2</v>
      </c>
      <c r="BY468" s="4" t="str">
        <f t="shared" si="212"/>
        <v>OK</v>
      </c>
      <c r="DJ468" s="7"/>
      <c r="DK468" s="7"/>
      <c r="DL468" s="7"/>
      <c r="DM468" s="7"/>
      <c r="DN468" s="7"/>
      <c r="DO468" s="83"/>
      <c r="DP468" s="7"/>
      <c r="DQ468" s="7"/>
      <c r="DR468" s="7"/>
      <c r="DS468" s="7"/>
    </row>
    <row r="469" spans="27:123">
      <c r="AA469" s="29" t="s">
        <v>197</v>
      </c>
      <c r="AB469" s="29" t="s">
        <v>335</v>
      </c>
      <c r="AC469" s="29" t="s">
        <v>320</v>
      </c>
      <c r="AD469" s="30">
        <v>0</v>
      </c>
      <c r="AE469" s="24">
        <v>682</v>
      </c>
      <c r="AF469" s="24">
        <v>350</v>
      </c>
      <c r="AG469" s="24">
        <v>12</v>
      </c>
      <c r="AH469" s="24">
        <v>16</v>
      </c>
      <c r="AI469" s="24">
        <v>650</v>
      </c>
      <c r="AJ469" s="7">
        <f t="shared" si="184"/>
        <v>712</v>
      </c>
      <c r="AK469" s="7">
        <f t="shared" si="185"/>
        <v>350</v>
      </c>
      <c r="AL469" s="7">
        <f t="shared" si="186"/>
        <v>22</v>
      </c>
      <c r="AM469" s="7">
        <f t="shared" si="187"/>
        <v>6</v>
      </c>
      <c r="AN469" s="7">
        <f t="shared" si="188"/>
        <v>24</v>
      </c>
      <c r="AO469" s="83" t="str" cm="1">
        <f t="array" ref="AO469">_xll.Dce_Name_SectI(AE469,AE469,AF469,AG469,AH469,"x","-",$V$14)</f>
        <v>682x350x12x16</v>
      </c>
      <c r="AP469" s="7" t="str">
        <f t="shared" si="189"/>
        <v>712x350x22-6M24</v>
      </c>
      <c r="AQ469" s="7"/>
      <c r="AR469" s="7"/>
      <c r="AS469" s="7"/>
      <c r="AT469" s="29" t="s">
        <v>294</v>
      </c>
      <c r="AU469" s="60">
        <v>-164.13072318062461</v>
      </c>
      <c r="AV469" s="60">
        <v>53.570978403094614</v>
      </c>
      <c r="AW469" s="25">
        <v>2.9929485909953923E-2</v>
      </c>
      <c r="AX469" s="25">
        <v>0</v>
      </c>
      <c r="AY469" s="25">
        <v>0</v>
      </c>
      <c r="AZ469" s="25">
        <v>0</v>
      </c>
      <c r="BA469" s="56">
        <f t="shared" si="190"/>
        <v>0</v>
      </c>
      <c r="BB469" s="56">
        <f t="shared" si="191"/>
        <v>0</v>
      </c>
      <c r="BC469" s="4">
        <f>HLOOKUP(AN469,Data!$BW$28:$CF$31,4,FALSE)</f>
        <v>353</v>
      </c>
      <c r="BD469" s="44">
        <f t="shared" si="192"/>
        <v>0</v>
      </c>
      <c r="BE469" s="4" t="str">
        <f t="shared" si="193"/>
        <v>OK</v>
      </c>
      <c r="BF469" s="5">
        <f t="shared" si="194"/>
        <v>3613.4</v>
      </c>
      <c r="BG469" s="44">
        <f t="shared" si="195"/>
        <v>4.5422793817630099E-2</v>
      </c>
      <c r="BH469" s="4" t="str">
        <f t="shared" si="196"/>
        <v>OK</v>
      </c>
      <c r="BI469" s="53" t="str">
        <f t="shared" si="197"/>
        <v>Y</v>
      </c>
      <c r="BJ469" s="53">
        <f t="shared" si="198"/>
        <v>215</v>
      </c>
      <c r="BK469" s="38">
        <f t="shared" si="199"/>
        <v>169</v>
      </c>
      <c r="BL469" s="54">
        <f>noisuy1chieu(BK469/BJ469,Data!$BW$39:$CG$39,Data!$BW$40:$CG$40)</f>
        <v>9.5744185149669647E-2</v>
      </c>
      <c r="BM469" s="55">
        <f t="shared" si="200"/>
        <v>2.9149504196646879E-3</v>
      </c>
      <c r="BN469" s="56">
        <f t="shared" si="201"/>
        <v>6.8169072226054954</v>
      </c>
      <c r="BO469" s="44">
        <f t="shared" si="202"/>
        <v>0.30985941920934068</v>
      </c>
      <c r="BP469" s="4" t="str">
        <f t="shared" si="203"/>
        <v>OK</v>
      </c>
      <c r="BQ469" s="56">
        <f t="shared" si="204"/>
        <v>304.99199999999996</v>
      </c>
      <c r="BR469" s="56">
        <f t="shared" si="205"/>
        <v>53.570986763722736</v>
      </c>
      <c r="BS469" s="23">
        <f t="shared" si="206"/>
        <v>0.17564718669251239</v>
      </c>
      <c r="BT469" s="4" t="str">
        <f t="shared" si="207"/>
        <v>OK</v>
      </c>
      <c r="BU469" s="56">
        <f t="shared" si="208"/>
        <v>82.065361590312307</v>
      </c>
      <c r="BV469" s="54">
        <f t="shared" si="209"/>
        <v>0.16497274406633924</v>
      </c>
      <c r="BW469" s="4" t="str">
        <f t="shared" si="210"/>
        <v>OK</v>
      </c>
      <c r="BX469" s="54">
        <f t="shared" si="211"/>
        <v>5.5360229377193641E-2</v>
      </c>
      <c r="BY469" s="4" t="str">
        <f t="shared" si="212"/>
        <v>OK</v>
      </c>
      <c r="DJ469" s="7"/>
      <c r="DK469" s="7"/>
      <c r="DL469" s="7"/>
      <c r="DM469" s="7"/>
      <c r="DN469" s="7"/>
      <c r="DO469" s="83"/>
      <c r="DP469" s="7"/>
      <c r="DQ469" s="7"/>
      <c r="DR469" s="7"/>
      <c r="DS469" s="7"/>
    </row>
    <row r="470" spans="27:123">
      <c r="AA470" s="29" t="s">
        <v>197</v>
      </c>
      <c r="AB470" s="29" t="s">
        <v>335</v>
      </c>
      <c r="AC470" s="29" t="s">
        <v>320</v>
      </c>
      <c r="AD470" s="30">
        <v>0</v>
      </c>
      <c r="AE470" s="24">
        <v>682</v>
      </c>
      <c r="AF470" s="24">
        <v>350</v>
      </c>
      <c r="AG470" s="24">
        <v>12</v>
      </c>
      <c r="AH470" s="24">
        <v>16</v>
      </c>
      <c r="AI470" s="24">
        <v>650</v>
      </c>
      <c r="AJ470" s="7">
        <f t="shared" si="184"/>
        <v>712</v>
      </c>
      <c r="AK470" s="7">
        <f t="shared" si="185"/>
        <v>350</v>
      </c>
      <c r="AL470" s="7">
        <f t="shared" si="186"/>
        <v>22</v>
      </c>
      <c r="AM470" s="7">
        <f t="shared" si="187"/>
        <v>6</v>
      </c>
      <c r="AN470" s="7">
        <f t="shared" si="188"/>
        <v>24</v>
      </c>
      <c r="AO470" s="83" t="str" cm="1">
        <f t="array" ref="AO470">_xll.Dce_Name_SectI(AE470,AE470,AF470,AG470,AH470,"x","-",$V$14)</f>
        <v>682x350x12x16</v>
      </c>
      <c r="AP470" s="7" t="str">
        <f t="shared" si="189"/>
        <v>712x350x22-6M24</v>
      </c>
      <c r="AQ470" s="7"/>
      <c r="AR470" s="7"/>
      <c r="AS470" s="7"/>
      <c r="AT470" s="29" t="s">
        <v>295</v>
      </c>
      <c r="AU470" s="60">
        <v>-197.15928723026403</v>
      </c>
      <c r="AV470" s="60">
        <v>48.756946235001145</v>
      </c>
      <c r="AW470" s="25">
        <v>3.2077268447319285E-2</v>
      </c>
      <c r="AX470" s="25">
        <v>0</v>
      </c>
      <c r="AY470" s="25">
        <v>0</v>
      </c>
      <c r="AZ470" s="25">
        <v>0</v>
      </c>
      <c r="BA470" s="56">
        <f t="shared" si="190"/>
        <v>0</v>
      </c>
      <c r="BB470" s="56">
        <f t="shared" si="191"/>
        <v>0</v>
      </c>
      <c r="BC470" s="4">
        <f>HLOOKUP(AN470,Data!$BW$28:$CF$31,4,FALSE)</f>
        <v>353</v>
      </c>
      <c r="BD470" s="44">
        <f t="shared" si="192"/>
        <v>0</v>
      </c>
      <c r="BE470" s="4" t="str">
        <f t="shared" si="193"/>
        <v>OK</v>
      </c>
      <c r="BF470" s="5">
        <f t="shared" si="194"/>
        <v>3613.4</v>
      </c>
      <c r="BG470" s="44">
        <f t="shared" si="195"/>
        <v>5.4563371680484869E-2</v>
      </c>
      <c r="BH470" s="4" t="str">
        <f t="shared" si="196"/>
        <v>OK</v>
      </c>
      <c r="BI470" s="53" t="str">
        <f t="shared" si="197"/>
        <v>Y</v>
      </c>
      <c r="BJ470" s="53">
        <f t="shared" si="198"/>
        <v>215</v>
      </c>
      <c r="BK470" s="38">
        <f t="shared" si="199"/>
        <v>169</v>
      </c>
      <c r="BL470" s="54">
        <f>noisuy1chieu(BK470/BJ470,Data!$BW$39:$CG$39,Data!$BW$40:$CG$40)</f>
        <v>9.5744185149669647E-2</v>
      </c>
      <c r="BM470" s="55">
        <f t="shared" si="200"/>
        <v>3.5015354585392609E-3</v>
      </c>
      <c r="BN470" s="56">
        <f t="shared" si="201"/>
        <v>7.4713840601199397</v>
      </c>
      <c r="BO470" s="44">
        <f t="shared" si="202"/>
        <v>0.33960836636908814</v>
      </c>
      <c r="BP470" s="4" t="str">
        <f t="shared" si="203"/>
        <v>OK</v>
      </c>
      <c r="BQ470" s="56">
        <f t="shared" si="204"/>
        <v>304.99199999999996</v>
      </c>
      <c r="BR470" s="56">
        <f t="shared" si="205"/>
        <v>48.756956786841641</v>
      </c>
      <c r="BS470" s="23">
        <f t="shared" si="206"/>
        <v>0.1598630678406045</v>
      </c>
      <c r="BT470" s="4" t="str">
        <f t="shared" si="207"/>
        <v>OK</v>
      </c>
      <c r="BU470" s="56">
        <f t="shared" si="208"/>
        <v>98.579643615132014</v>
      </c>
      <c r="BV470" s="54">
        <f t="shared" si="209"/>
        <v>0.19817075074205148</v>
      </c>
      <c r="BW470" s="4" t="str">
        <f t="shared" si="210"/>
        <v>OK</v>
      </c>
      <c r="BX470" s="54">
        <f t="shared" si="211"/>
        <v>5.0385413346190525E-2</v>
      </c>
      <c r="BY470" s="4" t="str">
        <f t="shared" si="212"/>
        <v>OK</v>
      </c>
      <c r="DJ470" s="7"/>
      <c r="DK470" s="7"/>
      <c r="DL470" s="7"/>
      <c r="DM470" s="7"/>
      <c r="DN470" s="7"/>
      <c r="DO470" s="83"/>
      <c r="DP470" s="7"/>
      <c r="DQ470" s="7"/>
      <c r="DR470" s="7"/>
      <c r="DS470" s="7"/>
    </row>
    <row r="471" spans="27:123">
      <c r="AA471" s="29" t="s">
        <v>197</v>
      </c>
      <c r="AB471" s="29" t="s">
        <v>335</v>
      </c>
      <c r="AC471" s="29" t="s">
        <v>320</v>
      </c>
      <c r="AD471" s="30">
        <v>0</v>
      </c>
      <c r="AE471" s="24">
        <v>682</v>
      </c>
      <c r="AF471" s="24">
        <v>350</v>
      </c>
      <c r="AG471" s="24">
        <v>12</v>
      </c>
      <c r="AH471" s="24">
        <v>16</v>
      </c>
      <c r="AI471" s="24">
        <v>650</v>
      </c>
      <c r="AJ471" s="7">
        <f t="shared" si="184"/>
        <v>712</v>
      </c>
      <c r="AK471" s="7">
        <f t="shared" si="185"/>
        <v>350</v>
      </c>
      <c r="AL471" s="7">
        <f t="shared" si="186"/>
        <v>22</v>
      </c>
      <c r="AM471" s="7">
        <f t="shared" si="187"/>
        <v>6</v>
      </c>
      <c r="AN471" s="7">
        <f t="shared" si="188"/>
        <v>24</v>
      </c>
      <c r="AO471" s="83" t="str" cm="1">
        <f t="array" ref="AO471">_xll.Dce_Name_SectI(AE471,AE471,AF471,AG471,AH471,"x","-",$V$14)</f>
        <v>682x350x12x16</v>
      </c>
      <c r="AP471" s="7" t="str">
        <f t="shared" si="189"/>
        <v>712x350x22-6M24</v>
      </c>
      <c r="AQ471" s="7"/>
      <c r="AR471" s="7"/>
      <c r="AS471" s="7"/>
      <c r="AT471" s="29" t="s">
        <v>296</v>
      </c>
      <c r="AU471" s="60">
        <v>-120.55552753705918</v>
      </c>
      <c r="AV471" s="60">
        <v>47.216289424136704</v>
      </c>
      <c r="AW471" s="25">
        <v>3.8661006190802552E-2</v>
      </c>
      <c r="AX471" s="25">
        <v>0</v>
      </c>
      <c r="AY471" s="25">
        <v>0</v>
      </c>
      <c r="AZ471" s="25">
        <v>0</v>
      </c>
      <c r="BA471" s="56">
        <f t="shared" si="190"/>
        <v>0</v>
      </c>
      <c r="BB471" s="56">
        <f t="shared" si="191"/>
        <v>0</v>
      </c>
      <c r="BC471" s="4">
        <f>HLOOKUP(AN471,Data!$BW$28:$CF$31,4,FALSE)</f>
        <v>353</v>
      </c>
      <c r="BD471" s="44">
        <f t="shared" si="192"/>
        <v>0</v>
      </c>
      <c r="BE471" s="4" t="str">
        <f t="shared" si="193"/>
        <v>OK</v>
      </c>
      <c r="BF471" s="5">
        <f t="shared" si="194"/>
        <v>3613.4</v>
      </c>
      <c r="BG471" s="44">
        <f t="shared" si="195"/>
        <v>3.3363460324641381E-2</v>
      </c>
      <c r="BH471" s="4" t="str">
        <f t="shared" si="196"/>
        <v>OK</v>
      </c>
      <c r="BI471" s="53" t="str">
        <f t="shared" si="197"/>
        <v>Y</v>
      </c>
      <c r="BJ471" s="53">
        <f t="shared" si="198"/>
        <v>215</v>
      </c>
      <c r="BK471" s="38">
        <f t="shared" si="199"/>
        <v>169</v>
      </c>
      <c r="BL471" s="54">
        <f>noisuy1chieu(BK471/BJ471,Data!$BW$39:$CG$39,Data!$BW$40:$CG$40)</f>
        <v>9.5744185149669647E-2</v>
      </c>
      <c r="BM471" s="55">
        <f t="shared" si="200"/>
        <v>2.1410579249097729E-3</v>
      </c>
      <c r="BN471" s="56">
        <f t="shared" si="201"/>
        <v>5.8423289447412659</v>
      </c>
      <c r="BO471" s="44">
        <f t="shared" si="202"/>
        <v>0.26556040657914842</v>
      </c>
      <c r="BP471" s="4" t="str">
        <f t="shared" si="203"/>
        <v>OK</v>
      </c>
      <c r="BQ471" s="56">
        <f t="shared" si="204"/>
        <v>304.99199999999996</v>
      </c>
      <c r="BR471" s="56">
        <f t="shared" si="205"/>
        <v>47.216305252076246</v>
      </c>
      <c r="BS471" s="23">
        <f t="shared" si="206"/>
        <v>0.15481161883615391</v>
      </c>
      <c r="BT471" s="4" t="str">
        <f t="shared" si="207"/>
        <v>OK</v>
      </c>
      <c r="BU471" s="56">
        <f t="shared" si="208"/>
        <v>60.277763768529589</v>
      </c>
      <c r="BV471" s="54">
        <f t="shared" si="209"/>
        <v>0.12117399963117673</v>
      </c>
      <c r="BW471" s="4" t="str">
        <f t="shared" si="210"/>
        <v>OK</v>
      </c>
      <c r="BX471" s="54">
        <f t="shared" si="211"/>
        <v>4.8793304865323503E-2</v>
      </c>
      <c r="BY471" s="4" t="str">
        <f t="shared" si="212"/>
        <v>OK</v>
      </c>
      <c r="DJ471" s="7"/>
      <c r="DK471" s="7"/>
      <c r="DL471" s="7"/>
      <c r="DM471" s="7"/>
      <c r="DN471" s="7"/>
      <c r="DO471" s="83"/>
      <c r="DP471" s="7"/>
      <c r="DQ471" s="7"/>
      <c r="DR471" s="7"/>
      <c r="DS471" s="7"/>
    </row>
    <row r="472" spans="27:123">
      <c r="AA472" s="29" t="s">
        <v>197</v>
      </c>
      <c r="AB472" s="29" t="s">
        <v>335</v>
      </c>
      <c r="AC472" s="29" t="s">
        <v>320</v>
      </c>
      <c r="AD472" s="30">
        <v>0</v>
      </c>
      <c r="AE472" s="24">
        <v>682</v>
      </c>
      <c r="AF472" s="24">
        <v>350</v>
      </c>
      <c r="AG472" s="24">
        <v>12</v>
      </c>
      <c r="AH472" s="24">
        <v>16</v>
      </c>
      <c r="AI472" s="24">
        <v>650</v>
      </c>
      <c r="AJ472" s="7">
        <f t="shared" ref="AJ472:AJ535" si="213">AE472+2*$E$13</f>
        <v>712</v>
      </c>
      <c r="AK472" s="7">
        <f t="shared" ref="AK472:AK535" si="214">INDEX($A$23:$A$33,IFERROR(MATCH(AF472,$A$23:$A$33,0),MATCH(AF472,$A$23:$A$33,1)+1))</f>
        <v>350</v>
      </c>
      <c r="AL472" s="7">
        <f t="shared" ref="AL472:AL535" si="215">INDEX($E$23:$E$40,IFERROR(MATCH(AE472,$B$23:$B$40,0),MATCH(AE472,$B$23:$B$40,1)+1))</f>
        <v>22</v>
      </c>
      <c r="AM472" s="7">
        <f t="shared" ref="AM472:AM535" si="216">INDEX($C$23:$C$40,IFERROR(MATCH(AE472,$B$23:$B$40,0),MATCH(AE472,$B$23:$B$40,1)+1))</f>
        <v>6</v>
      </c>
      <c r="AN472" s="7">
        <f t="shared" ref="AN472:AN535" si="217">INDEX($D$23:$D$40,IFERROR(MATCH(AE472,$B$23:$B$40,0),MATCH(AE472,$B$23:$B$40,1)+1))</f>
        <v>24</v>
      </c>
      <c r="AO472" s="83" t="str" cm="1">
        <f t="array" ref="AO472">_xll.Dce_Name_SectI(AE472,AE472,AF472,AG472,AH472,"x","-",$V$14)</f>
        <v>682x350x12x16</v>
      </c>
      <c r="AP472" s="7" t="str">
        <f t="shared" ref="AP472:AP535" si="218">AJ472&amp;"x"&amp;AK472&amp;"x"&amp;AL472&amp;"-"&amp;AM472&amp;"M"&amp;AN472</f>
        <v>712x350x22-6M24</v>
      </c>
      <c r="AQ472" s="7"/>
      <c r="AR472" s="7"/>
      <c r="AS472" s="7"/>
      <c r="AT472" s="29" t="s">
        <v>297</v>
      </c>
      <c r="AU472" s="60">
        <v>-151.93281448481417</v>
      </c>
      <c r="AV472" s="60">
        <v>41.925455619607902</v>
      </c>
      <c r="AW472" s="25">
        <v>3.7713546135820536E-2</v>
      </c>
      <c r="AX472" s="25">
        <v>0</v>
      </c>
      <c r="AY472" s="25">
        <v>0</v>
      </c>
      <c r="AZ472" s="25">
        <v>0</v>
      </c>
      <c r="BA472" s="56">
        <f t="shared" ref="BA472:BA535" si="219">MAX(AU472,0)/AM472</f>
        <v>0</v>
      </c>
      <c r="BB472" s="56">
        <f t="shared" ref="BB472:BB535" si="220">($R$60*BA472*1000/$R$19)</f>
        <v>0</v>
      </c>
      <c r="BC472" s="4">
        <f>HLOOKUP(AN472,Data!$BW$28:$CF$31,4,FALSE)</f>
        <v>353</v>
      </c>
      <c r="BD472" s="44">
        <f t="shared" ref="BD472:BD535" si="221">BB472/BC472</f>
        <v>0</v>
      </c>
      <c r="BE472" s="4" t="str">
        <f t="shared" ref="BE472:BE535" si="222">IF(BD472&lt;=1,"OK","Check")</f>
        <v>OK</v>
      </c>
      <c r="BF472" s="5">
        <f t="shared" ref="BF472:BF535" si="223">$P$77*$R$77*AJ472*AK472/1000</f>
        <v>3613.4</v>
      </c>
      <c r="BG472" s="44">
        <f t="shared" ref="BG472:BG535" si="224">MAX(-AU472,0)/BF472</f>
        <v>4.204705111109043E-2</v>
      </c>
      <c r="BH472" s="4" t="str">
        <f t="shared" ref="BH472:BH535" si="225">IF(BG472&lt;=1,"OK","Check")</f>
        <v>OK</v>
      </c>
      <c r="BI472" s="53" t="str">
        <f t="shared" ref="BI472:BI535" si="226">VLOOKUP(INDEX($B$23:$B$40,IFERROR(MATCH(AE472,$B$23:$B$40,0),MATCH(AE472,$B$23:$B$40,1)+1)),$B$23:$F$40,5,FALSE)</f>
        <v>Y</v>
      </c>
      <c r="BJ472" s="53">
        <f t="shared" ref="BJ472:BJ535" si="227">BPThkd1(AI472, BI472, AM472, $E$14)</f>
        <v>215</v>
      </c>
      <c r="BK472" s="38">
        <f t="shared" ref="BK472:BK535" si="228">(AF472-AG472)/2</f>
        <v>169</v>
      </c>
      <c r="BL472" s="54">
        <f>noisuy1chieu(BK472/BJ472,Data!$BW$39:$CG$39,Data!$BW$40:$CG$40)</f>
        <v>9.5744185149669647E-2</v>
      </c>
      <c r="BM472" s="55">
        <f t="shared" ref="BM472:BM535" si="229">BL472*(MAX(-AU472,0)/(AJ472*AK472)*1000)*BJ472^2/1000000</f>
        <v>2.6983163953768962E-3</v>
      </c>
      <c r="BN472" s="56">
        <f t="shared" ref="BN472:BN535" si="230">SQRT((6*BM472)/($R$27*$R$28))*1000</f>
        <v>6.5587070514826253</v>
      </c>
      <c r="BO472" s="44">
        <f t="shared" ref="BO472:BO535" si="231">BN472/AL472</f>
        <v>0.29812304779466481</v>
      </c>
      <c r="BP472" s="4" t="str">
        <f t="shared" ref="BP472:BP535" si="232">IF(BO472&lt;=1,"OK","Check")</f>
        <v>OK</v>
      </c>
      <c r="BQ472" s="56">
        <f t="shared" ref="BQ472:BQ535" si="233">0.6*BC472*$R$19*AM472/1000</f>
        <v>304.99199999999996</v>
      </c>
      <c r="BR472" s="56">
        <f t="shared" ref="BR472:BR535" si="234">MAX(SQRT(AV472^2+AW472^2),MAX(AU472,0))</f>
        <v>41.925472581990938</v>
      </c>
      <c r="BS472" s="23">
        <f t="shared" ref="BS472:BS535" si="235">BR472/BQ472</f>
        <v>0.13746417146020531</v>
      </c>
      <c r="BT472" s="4" t="str">
        <f t="shared" ref="BT472:BT535" si="236">IF(BS472&lt;=1,"OK","Check")</f>
        <v>OK</v>
      </c>
      <c r="BU472" s="56">
        <f t="shared" ref="BU472:BU535" si="237">ABS(AU472)/2</f>
        <v>75.966407242407087</v>
      </c>
      <c r="BV472" s="54">
        <f t="shared" ref="BV472:BV535" si="238">BU472*1000/($R$53*((AF472*2-AG472)-30)*$R$35)</f>
        <v>0.15271225784887485</v>
      </c>
      <c r="BW472" s="4" t="str">
        <f t="shared" ref="BW472:BW535" si="239">IF(BV472&lt;=1,"OK","Check")</f>
        <v>OK</v>
      </c>
      <c r="BX472" s="54">
        <f t="shared" ref="BX472:BX535" si="240">SQRT(AV472^2+AW472^2)*1000/($R$54*(2*(AE472-2*AH472)-20)*$R$35)</f>
        <v>4.3325761183439712E-2</v>
      </c>
      <c r="BY472" s="4" t="str">
        <f t="shared" ref="BY472:BY535" si="241">IF(BX472&lt;=1,"OK","Check")</f>
        <v>OK</v>
      </c>
      <c r="DJ472" s="7"/>
      <c r="DK472" s="7"/>
      <c r="DL472" s="7"/>
      <c r="DM472" s="7"/>
      <c r="DN472" s="7"/>
      <c r="DO472" s="83"/>
      <c r="DP472" s="7"/>
      <c r="DQ472" s="7"/>
      <c r="DR472" s="7"/>
      <c r="DS472" s="7"/>
    </row>
    <row r="473" spans="27:123">
      <c r="AA473" s="29" t="s">
        <v>197</v>
      </c>
      <c r="AB473" s="29" t="s">
        <v>335</v>
      </c>
      <c r="AC473" s="29" t="s">
        <v>320</v>
      </c>
      <c r="AD473" s="30">
        <v>0</v>
      </c>
      <c r="AE473" s="24">
        <v>682</v>
      </c>
      <c r="AF473" s="24">
        <v>350</v>
      </c>
      <c r="AG473" s="24">
        <v>12</v>
      </c>
      <c r="AH473" s="24">
        <v>16</v>
      </c>
      <c r="AI473" s="24">
        <v>650</v>
      </c>
      <c r="AJ473" s="7">
        <f t="shared" si="213"/>
        <v>712</v>
      </c>
      <c r="AK473" s="7">
        <f t="shared" si="214"/>
        <v>350</v>
      </c>
      <c r="AL473" s="7">
        <f t="shared" si="215"/>
        <v>22</v>
      </c>
      <c r="AM473" s="7">
        <f t="shared" si="216"/>
        <v>6</v>
      </c>
      <c r="AN473" s="7">
        <f t="shared" si="217"/>
        <v>24</v>
      </c>
      <c r="AO473" s="83" t="str" cm="1">
        <f t="array" ref="AO473">_xll.Dce_Name_SectI(AE473,AE473,AF473,AG473,AH473,"x","-",$V$14)</f>
        <v>682x350x12x16</v>
      </c>
      <c r="AP473" s="7" t="str">
        <f t="shared" si="218"/>
        <v>712x350x22-6M24</v>
      </c>
      <c r="AQ473" s="7"/>
      <c r="AR473" s="7"/>
      <c r="AS473" s="7"/>
      <c r="AT473" s="29" t="s">
        <v>298</v>
      </c>
      <c r="AU473" s="60">
        <v>-105.49589514375361</v>
      </c>
      <c r="AV473" s="60">
        <v>12.108763959436388</v>
      </c>
      <c r="AW473" s="25">
        <v>7.6384422540454466E-3</v>
      </c>
      <c r="AX473" s="25">
        <v>0</v>
      </c>
      <c r="AY473" s="25">
        <v>0</v>
      </c>
      <c r="AZ473" s="25">
        <v>0</v>
      </c>
      <c r="BA473" s="56">
        <f t="shared" si="219"/>
        <v>0</v>
      </c>
      <c r="BB473" s="56">
        <f t="shared" si="220"/>
        <v>0</v>
      </c>
      <c r="BC473" s="4">
        <f>HLOOKUP(AN473,Data!$BW$28:$CF$31,4,FALSE)</f>
        <v>353</v>
      </c>
      <c r="BD473" s="44">
        <f t="shared" si="221"/>
        <v>0</v>
      </c>
      <c r="BE473" s="4" t="str">
        <f t="shared" si="222"/>
        <v>OK</v>
      </c>
      <c r="BF473" s="5">
        <f t="shared" si="223"/>
        <v>3613.4</v>
      </c>
      <c r="BG473" s="44">
        <f t="shared" si="224"/>
        <v>2.919574227701157E-2</v>
      </c>
      <c r="BH473" s="4" t="str">
        <f t="shared" si="225"/>
        <v>OK</v>
      </c>
      <c r="BI473" s="53" t="str">
        <f t="shared" si="226"/>
        <v>Y</v>
      </c>
      <c r="BJ473" s="53">
        <f t="shared" si="227"/>
        <v>215</v>
      </c>
      <c r="BK473" s="38">
        <f t="shared" si="228"/>
        <v>169</v>
      </c>
      <c r="BL473" s="54">
        <f>noisuy1chieu(BK473/BJ473,Data!$BW$39:$CG$39,Data!$BW$40:$CG$40)</f>
        <v>9.5744185149669647E-2</v>
      </c>
      <c r="BM473" s="55">
        <f t="shared" si="229"/>
        <v>1.8735998834524615E-3</v>
      </c>
      <c r="BN473" s="56">
        <f t="shared" si="230"/>
        <v>5.4652523866004703</v>
      </c>
      <c r="BO473" s="44">
        <f t="shared" si="231"/>
        <v>0.24842056302729409</v>
      </c>
      <c r="BP473" s="4" t="str">
        <f t="shared" si="232"/>
        <v>OK</v>
      </c>
      <c r="BQ473" s="56">
        <f t="shared" si="233"/>
        <v>304.99199999999996</v>
      </c>
      <c r="BR473" s="56">
        <f t="shared" si="234"/>
        <v>12.108766368674624</v>
      </c>
      <c r="BS473" s="23">
        <f t="shared" si="235"/>
        <v>3.9701914701613897E-2</v>
      </c>
      <c r="BT473" s="4" t="str">
        <f t="shared" si="236"/>
        <v>OK</v>
      </c>
      <c r="BU473" s="56">
        <f t="shared" si="237"/>
        <v>52.747947571876807</v>
      </c>
      <c r="BV473" s="54">
        <f t="shared" si="238"/>
        <v>0.10603710854577124</v>
      </c>
      <c r="BW473" s="4" t="str">
        <f t="shared" si="239"/>
        <v>OK</v>
      </c>
      <c r="BX473" s="54">
        <f t="shared" si="240"/>
        <v>1.2513192758633666E-2</v>
      </c>
      <c r="BY473" s="4" t="str">
        <f t="shared" si="241"/>
        <v>OK</v>
      </c>
      <c r="DJ473" s="7"/>
      <c r="DK473" s="7"/>
      <c r="DL473" s="7"/>
      <c r="DM473" s="7"/>
      <c r="DN473" s="7"/>
      <c r="DO473" s="83"/>
      <c r="DP473" s="7"/>
      <c r="DQ473" s="7"/>
      <c r="DR473" s="7"/>
      <c r="DS473" s="7"/>
    </row>
    <row r="474" spans="27:123">
      <c r="AA474" s="29" t="s">
        <v>197</v>
      </c>
      <c r="AB474" s="29" t="s">
        <v>335</v>
      </c>
      <c r="AC474" s="29" t="s">
        <v>320</v>
      </c>
      <c r="AD474" s="30">
        <v>0</v>
      </c>
      <c r="AE474" s="24">
        <v>682</v>
      </c>
      <c r="AF474" s="24">
        <v>350</v>
      </c>
      <c r="AG474" s="24">
        <v>12</v>
      </c>
      <c r="AH474" s="24">
        <v>16</v>
      </c>
      <c r="AI474" s="24">
        <v>650</v>
      </c>
      <c r="AJ474" s="7">
        <f t="shared" si="213"/>
        <v>712</v>
      </c>
      <c r="AK474" s="7">
        <f t="shared" si="214"/>
        <v>350</v>
      </c>
      <c r="AL474" s="7">
        <f t="shared" si="215"/>
        <v>22</v>
      </c>
      <c r="AM474" s="7">
        <f t="shared" si="216"/>
        <v>6</v>
      </c>
      <c r="AN474" s="7">
        <f t="shared" si="217"/>
        <v>24</v>
      </c>
      <c r="AO474" s="83" t="str" cm="1">
        <f t="array" ref="AO474">_xll.Dce_Name_SectI(AE474,AE474,AF474,AG474,AH474,"x","-",$V$14)</f>
        <v>682x350x12x16</v>
      </c>
      <c r="AP474" s="7" t="str">
        <f t="shared" si="218"/>
        <v>712x350x22-6M24</v>
      </c>
      <c r="AQ474" s="7"/>
      <c r="AR474" s="7"/>
      <c r="AS474" s="7"/>
      <c r="AT474" s="29" t="s">
        <v>299</v>
      </c>
      <c r="AU474" s="60">
        <v>-136.79871150238884</v>
      </c>
      <c r="AV474" s="60">
        <v>6.7836215739030674</v>
      </c>
      <c r="AW474" s="25">
        <v>1.0649633323729661E-2</v>
      </c>
      <c r="AX474" s="25">
        <v>0</v>
      </c>
      <c r="AY474" s="25">
        <v>0</v>
      </c>
      <c r="AZ474" s="25">
        <v>0</v>
      </c>
      <c r="BA474" s="56">
        <f t="shared" si="219"/>
        <v>0</v>
      </c>
      <c r="BB474" s="56">
        <f t="shared" si="220"/>
        <v>0</v>
      </c>
      <c r="BC474" s="4">
        <f>HLOOKUP(AN474,Data!$BW$28:$CF$31,4,FALSE)</f>
        <v>353</v>
      </c>
      <c r="BD474" s="44">
        <f t="shared" si="221"/>
        <v>0</v>
      </c>
      <c r="BE474" s="4" t="str">
        <f t="shared" si="222"/>
        <v>OK</v>
      </c>
      <c r="BF474" s="5">
        <f t="shared" si="223"/>
        <v>3613.4</v>
      </c>
      <c r="BG474" s="44">
        <f t="shared" si="224"/>
        <v>3.7858723502072519E-2</v>
      </c>
      <c r="BH474" s="4" t="str">
        <f t="shared" si="225"/>
        <v>OK</v>
      </c>
      <c r="BI474" s="53" t="str">
        <f t="shared" si="226"/>
        <v>Y</v>
      </c>
      <c r="BJ474" s="53">
        <f t="shared" si="227"/>
        <v>215</v>
      </c>
      <c r="BK474" s="38">
        <f t="shared" si="228"/>
        <v>169</v>
      </c>
      <c r="BL474" s="54">
        <f>noisuy1chieu(BK474/BJ474,Data!$BW$39:$CG$39,Data!$BW$40:$CG$40)</f>
        <v>9.5744185149669647E-2</v>
      </c>
      <c r="BM474" s="55">
        <f t="shared" si="229"/>
        <v>2.429535761349464E-3</v>
      </c>
      <c r="BN474" s="56">
        <f t="shared" si="230"/>
        <v>6.2234821064063137</v>
      </c>
      <c r="BO474" s="44">
        <f t="shared" si="231"/>
        <v>0.28288555029119605</v>
      </c>
      <c r="BP474" s="4" t="str">
        <f t="shared" si="232"/>
        <v>OK</v>
      </c>
      <c r="BQ474" s="56">
        <f t="shared" si="233"/>
        <v>304.99199999999996</v>
      </c>
      <c r="BR474" s="56">
        <f t="shared" si="234"/>
        <v>6.7836299333478571</v>
      </c>
      <c r="BS474" s="23">
        <f t="shared" si="235"/>
        <v>2.2241993014072033E-2</v>
      </c>
      <c r="BT474" s="4" t="str">
        <f t="shared" si="236"/>
        <v>OK</v>
      </c>
      <c r="BU474" s="56">
        <f t="shared" si="237"/>
        <v>68.39935575119442</v>
      </c>
      <c r="BV474" s="54">
        <f t="shared" si="238"/>
        <v>0.13750051412649048</v>
      </c>
      <c r="BW474" s="4" t="str">
        <f t="shared" si="239"/>
        <v>OK</v>
      </c>
      <c r="BX474" s="54">
        <f t="shared" si="240"/>
        <v>7.0101995838994895E-3</v>
      </c>
      <c r="BY474" s="4" t="str">
        <f t="shared" si="241"/>
        <v>OK</v>
      </c>
      <c r="DJ474" s="7"/>
      <c r="DK474" s="7"/>
      <c r="DL474" s="7"/>
      <c r="DM474" s="7"/>
      <c r="DN474" s="7"/>
      <c r="DO474" s="83"/>
      <c r="DP474" s="7"/>
      <c r="DQ474" s="7"/>
      <c r="DR474" s="7"/>
      <c r="DS474" s="7"/>
    </row>
    <row r="475" spans="27:123">
      <c r="AA475" s="29" t="s">
        <v>197</v>
      </c>
      <c r="AB475" s="29" t="s">
        <v>335</v>
      </c>
      <c r="AC475" s="29" t="s">
        <v>320</v>
      </c>
      <c r="AD475" s="30">
        <v>0</v>
      </c>
      <c r="AE475" s="24">
        <v>682</v>
      </c>
      <c r="AF475" s="24">
        <v>350</v>
      </c>
      <c r="AG475" s="24">
        <v>12</v>
      </c>
      <c r="AH475" s="24">
        <v>16</v>
      </c>
      <c r="AI475" s="24">
        <v>650</v>
      </c>
      <c r="AJ475" s="7">
        <f t="shared" si="213"/>
        <v>712</v>
      </c>
      <c r="AK475" s="7">
        <f t="shared" si="214"/>
        <v>350</v>
      </c>
      <c r="AL475" s="7">
        <f t="shared" si="215"/>
        <v>22</v>
      </c>
      <c r="AM475" s="7">
        <f t="shared" si="216"/>
        <v>6</v>
      </c>
      <c r="AN475" s="7">
        <f t="shared" si="217"/>
        <v>24</v>
      </c>
      <c r="AO475" s="83" t="str" cm="1">
        <f t="array" ref="AO475">_xll.Dce_Name_SectI(AE475,AE475,AF475,AG475,AH475,"x","-",$V$14)</f>
        <v>682x350x12x16</v>
      </c>
      <c r="AP475" s="7" t="str">
        <f t="shared" si="218"/>
        <v>712x350x22-6M24</v>
      </c>
      <c r="AQ475" s="7"/>
      <c r="AR475" s="7"/>
      <c r="AS475" s="7"/>
      <c r="AT475" s="29" t="s">
        <v>300</v>
      </c>
      <c r="AU475" s="60">
        <v>69.916073902830405</v>
      </c>
      <c r="AV475" s="60">
        <v>40.874017228507164</v>
      </c>
      <c r="AW475" s="25">
        <v>3.0611943408990205E-3</v>
      </c>
      <c r="AX475" s="25">
        <v>0</v>
      </c>
      <c r="AY475" s="25">
        <v>0</v>
      </c>
      <c r="AZ475" s="25">
        <v>0</v>
      </c>
      <c r="BA475" s="56">
        <f t="shared" si="219"/>
        <v>11.652678983805068</v>
      </c>
      <c r="BB475" s="56">
        <f t="shared" si="220"/>
        <v>50.980470554147168</v>
      </c>
      <c r="BC475" s="4">
        <f>HLOOKUP(AN475,Data!$BW$28:$CF$31,4,FALSE)</f>
        <v>353</v>
      </c>
      <c r="BD475" s="44">
        <f t="shared" si="221"/>
        <v>0.14442059647067187</v>
      </c>
      <c r="BE475" s="4" t="str">
        <f t="shared" si="222"/>
        <v>OK</v>
      </c>
      <c r="BF475" s="5">
        <f t="shared" si="223"/>
        <v>3613.4</v>
      </c>
      <c r="BG475" s="44">
        <f t="shared" si="224"/>
        <v>0</v>
      </c>
      <c r="BH475" s="4" t="str">
        <f t="shared" si="225"/>
        <v>OK</v>
      </c>
      <c r="BI475" s="53" t="str">
        <f t="shared" si="226"/>
        <v>Y</v>
      </c>
      <c r="BJ475" s="53">
        <f t="shared" si="227"/>
        <v>215</v>
      </c>
      <c r="BK475" s="38">
        <f t="shared" si="228"/>
        <v>169</v>
      </c>
      <c r="BL475" s="54">
        <f>noisuy1chieu(BK475/BJ475,Data!$BW$39:$CG$39,Data!$BW$40:$CG$40)</f>
        <v>9.5744185149669647E-2</v>
      </c>
      <c r="BM475" s="55">
        <f t="shared" si="229"/>
        <v>0</v>
      </c>
      <c r="BN475" s="56">
        <f t="shared" si="230"/>
        <v>0</v>
      </c>
      <c r="BO475" s="44">
        <f t="shared" si="231"/>
        <v>0</v>
      </c>
      <c r="BP475" s="4" t="str">
        <f t="shared" si="232"/>
        <v>OK</v>
      </c>
      <c r="BQ475" s="56">
        <f t="shared" si="233"/>
        <v>304.99199999999996</v>
      </c>
      <c r="BR475" s="56">
        <f t="shared" si="234"/>
        <v>69.916073902830405</v>
      </c>
      <c r="BS475" s="23">
        <f t="shared" si="235"/>
        <v>0.22923904201693951</v>
      </c>
      <c r="BT475" s="4" t="str">
        <f t="shared" si="236"/>
        <v>OK</v>
      </c>
      <c r="BU475" s="56">
        <f t="shared" si="237"/>
        <v>34.958036951415203</v>
      </c>
      <c r="BV475" s="54">
        <f t="shared" si="238"/>
        <v>7.0274756258775203E-2</v>
      </c>
      <c r="BW475" s="4" t="str">
        <f t="shared" si="239"/>
        <v>OK</v>
      </c>
      <c r="BX475" s="54">
        <f t="shared" si="240"/>
        <v>4.2239187895935434E-2</v>
      </c>
      <c r="BY475" s="4" t="str">
        <f t="shared" si="241"/>
        <v>OK</v>
      </c>
      <c r="DJ475" s="7"/>
      <c r="DK475" s="7"/>
      <c r="DL475" s="7"/>
      <c r="DM475" s="7"/>
      <c r="DN475" s="7"/>
      <c r="DO475" s="83"/>
      <c r="DP475" s="7"/>
      <c r="DQ475" s="7"/>
      <c r="DR475" s="7"/>
      <c r="DS475" s="7"/>
    </row>
    <row r="476" spans="27:123">
      <c r="AA476" s="29" t="s">
        <v>197</v>
      </c>
      <c r="AB476" s="29" t="s">
        <v>335</v>
      </c>
      <c r="AC476" s="29" t="s">
        <v>320</v>
      </c>
      <c r="AD476" s="30">
        <v>0</v>
      </c>
      <c r="AE476" s="24">
        <v>682</v>
      </c>
      <c r="AF476" s="24">
        <v>350</v>
      </c>
      <c r="AG476" s="24">
        <v>12</v>
      </c>
      <c r="AH476" s="24">
        <v>16</v>
      </c>
      <c r="AI476" s="24">
        <v>650</v>
      </c>
      <c r="AJ476" s="7">
        <f t="shared" si="213"/>
        <v>712</v>
      </c>
      <c r="AK476" s="7">
        <f t="shared" si="214"/>
        <v>350</v>
      </c>
      <c r="AL476" s="7">
        <f t="shared" si="215"/>
        <v>22</v>
      </c>
      <c r="AM476" s="7">
        <f t="shared" si="216"/>
        <v>6</v>
      </c>
      <c r="AN476" s="7">
        <f t="shared" si="217"/>
        <v>24</v>
      </c>
      <c r="AO476" s="83" t="str" cm="1">
        <f t="array" ref="AO476">_xll.Dce_Name_SectI(AE476,AE476,AF476,AG476,AH476,"x","-",$V$14)</f>
        <v>682x350x12x16</v>
      </c>
      <c r="AP476" s="7" t="str">
        <f t="shared" si="218"/>
        <v>712x350x22-6M24</v>
      </c>
      <c r="AQ476" s="7"/>
      <c r="AR476" s="7"/>
      <c r="AS476" s="7"/>
      <c r="AT476" s="29" t="s">
        <v>301</v>
      </c>
      <c r="AU476" s="60">
        <v>7.2685800865504087</v>
      </c>
      <c r="AV476" s="60">
        <v>30.612455016711607</v>
      </c>
      <c r="AW476" s="25">
        <v>3.5502632570846626E-2</v>
      </c>
      <c r="AX476" s="25">
        <v>0</v>
      </c>
      <c r="AY476" s="25">
        <v>0</v>
      </c>
      <c r="AZ476" s="25">
        <v>0</v>
      </c>
      <c r="BA476" s="56">
        <f t="shared" si="219"/>
        <v>1.211430014425068</v>
      </c>
      <c r="BB476" s="56">
        <f t="shared" si="220"/>
        <v>5.3000063131096731</v>
      </c>
      <c r="BC476" s="4">
        <f>HLOOKUP(AN476,Data!$BW$28:$CF$31,4,FALSE)</f>
        <v>353</v>
      </c>
      <c r="BD476" s="44">
        <f t="shared" si="221"/>
        <v>1.5014182190112389E-2</v>
      </c>
      <c r="BE476" s="4" t="str">
        <f t="shared" si="222"/>
        <v>OK</v>
      </c>
      <c r="BF476" s="5">
        <f t="shared" si="223"/>
        <v>3613.4</v>
      </c>
      <c r="BG476" s="44">
        <f t="shared" si="224"/>
        <v>0</v>
      </c>
      <c r="BH476" s="4" t="str">
        <f t="shared" si="225"/>
        <v>OK</v>
      </c>
      <c r="BI476" s="53" t="str">
        <f t="shared" si="226"/>
        <v>Y</v>
      </c>
      <c r="BJ476" s="53">
        <f t="shared" si="227"/>
        <v>215</v>
      </c>
      <c r="BK476" s="38">
        <f t="shared" si="228"/>
        <v>169</v>
      </c>
      <c r="BL476" s="54">
        <f>noisuy1chieu(BK476/BJ476,Data!$BW$39:$CG$39,Data!$BW$40:$CG$40)</f>
        <v>9.5744185149669647E-2</v>
      </c>
      <c r="BM476" s="55">
        <f t="shared" si="229"/>
        <v>0</v>
      </c>
      <c r="BN476" s="56">
        <f t="shared" si="230"/>
        <v>0</v>
      </c>
      <c r="BO476" s="44">
        <f t="shared" si="231"/>
        <v>0</v>
      </c>
      <c r="BP476" s="4" t="str">
        <f t="shared" si="232"/>
        <v>OK</v>
      </c>
      <c r="BQ476" s="56">
        <f t="shared" si="233"/>
        <v>304.99199999999996</v>
      </c>
      <c r="BR476" s="56">
        <f t="shared" si="234"/>
        <v>30.612475603699728</v>
      </c>
      <c r="BS476" s="23">
        <f t="shared" si="235"/>
        <v>0.10037140516374111</v>
      </c>
      <c r="BT476" s="4" t="str">
        <f t="shared" si="236"/>
        <v>OK</v>
      </c>
      <c r="BU476" s="56">
        <f t="shared" si="237"/>
        <v>3.6342900432752043</v>
      </c>
      <c r="BV476" s="54">
        <f t="shared" si="238"/>
        <v>7.3058692431675369E-3</v>
      </c>
      <c r="BW476" s="4" t="str">
        <f t="shared" si="239"/>
        <v>OK</v>
      </c>
      <c r="BX476" s="54">
        <f t="shared" si="240"/>
        <v>3.1634916091786265E-2</v>
      </c>
      <c r="BY476" s="4" t="str">
        <f t="shared" si="241"/>
        <v>OK</v>
      </c>
      <c r="DJ476" s="7"/>
      <c r="DK476" s="7"/>
      <c r="DL476" s="7"/>
      <c r="DM476" s="7"/>
      <c r="DN476" s="7"/>
      <c r="DO476" s="83"/>
      <c r="DP476" s="7"/>
      <c r="DQ476" s="7"/>
      <c r="DR476" s="7"/>
      <c r="DS476" s="7"/>
    </row>
    <row r="477" spans="27:123">
      <c r="AA477" s="29" t="s">
        <v>197</v>
      </c>
      <c r="AB477" s="29" t="s">
        <v>335</v>
      </c>
      <c r="AC477" s="29" t="s">
        <v>320</v>
      </c>
      <c r="AD477" s="30">
        <v>0</v>
      </c>
      <c r="AE477" s="24">
        <v>682</v>
      </c>
      <c r="AF477" s="24">
        <v>350</v>
      </c>
      <c r="AG477" s="24">
        <v>12</v>
      </c>
      <c r="AH477" s="24">
        <v>16</v>
      </c>
      <c r="AI477" s="24">
        <v>650</v>
      </c>
      <c r="AJ477" s="7">
        <f t="shared" si="213"/>
        <v>712</v>
      </c>
      <c r="AK477" s="7">
        <f t="shared" si="214"/>
        <v>350</v>
      </c>
      <c r="AL477" s="7">
        <f t="shared" si="215"/>
        <v>22</v>
      </c>
      <c r="AM477" s="7">
        <f t="shared" si="216"/>
        <v>6</v>
      </c>
      <c r="AN477" s="7">
        <f t="shared" si="217"/>
        <v>24</v>
      </c>
      <c r="AO477" s="83" t="str" cm="1">
        <f t="array" ref="AO477">_xll.Dce_Name_SectI(AE477,AE477,AF477,AG477,AH477,"x","-",$V$14)</f>
        <v>682x350x12x16</v>
      </c>
      <c r="AP477" s="7" t="str">
        <f t="shared" si="218"/>
        <v>712x350x22-6M24</v>
      </c>
      <c r="AQ477" s="7"/>
      <c r="AR477" s="7"/>
      <c r="AS477" s="7"/>
      <c r="AT477" s="29" t="s">
        <v>302</v>
      </c>
      <c r="AU477" s="60">
        <v>-118.42630689845299</v>
      </c>
      <c r="AV477" s="60">
        <v>43.455167769321264</v>
      </c>
      <c r="AW477" s="25">
        <v>9.8798012183119899E-2</v>
      </c>
      <c r="AX477" s="25">
        <v>0</v>
      </c>
      <c r="AY477" s="25">
        <v>0</v>
      </c>
      <c r="AZ477" s="25">
        <v>0</v>
      </c>
      <c r="BA477" s="56">
        <f t="shared" si="219"/>
        <v>0</v>
      </c>
      <c r="BB477" s="56">
        <f t="shared" si="220"/>
        <v>0</v>
      </c>
      <c r="BC477" s="4">
        <f>HLOOKUP(AN477,Data!$BW$28:$CF$31,4,FALSE)</f>
        <v>353</v>
      </c>
      <c r="BD477" s="44">
        <f t="shared" si="221"/>
        <v>0</v>
      </c>
      <c r="BE477" s="4" t="str">
        <f t="shared" si="222"/>
        <v>OK</v>
      </c>
      <c r="BF477" s="5">
        <f t="shared" si="223"/>
        <v>3613.4</v>
      </c>
      <c r="BG477" s="44">
        <f t="shared" si="224"/>
        <v>3.2774203492127355E-2</v>
      </c>
      <c r="BH477" s="4" t="str">
        <f t="shared" si="225"/>
        <v>OK</v>
      </c>
      <c r="BI477" s="53" t="str">
        <f t="shared" si="226"/>
        <v>Y</v>
      </c>
      <c r="BJ477" s="53">
        <f t="shared" si="227"/>
        <v>215</v>
      </c>
      <c r="BK477" s="38">
        <f t="shared" si="228"/>
        <v>169</v>
      </c>
      <c r="BL477" s="54">
        <f>noisuy1chieu(BK477/BJ477,Data!$BW$39:$CG$39,Data!$BW$40:$CG$40)</f>
        <v>9.5744185149669647E-2</v>
      </c>
      <c r="BM477" s="55">
        <f t="shared" si="229"/>
        <v>2.1032431119741499E-3</v>
      </c>
      <c r="BN477" s="56">
        <f t="shared" si="230"/>
        <v>5.7905062520180701</v>
      </c>
      <c r="BO477" s="44">
        <f t="shared" si="231"/>
        <v>0.263204829637185</v>
      </c>
      <c r="BP477" s="4" t="str">
        <f t="shared" si="232"/>
        <v>OK</v>
      </c>
      <c r="BQ477" s="56">
        <f t="shared" si="233"/>
        <v>304.99199999999996</v>
      </c>
      <c r="BR477" s="56">
        <f t="shared" si="234"/>
        <v>43.455280080872441</v>
      </c>
      <c r="BS477" s="23">
        <f t="shared" si="235"/>
        <v>0.14248006531604909</v>
      </c>
      <c r="BT477" s="4" t="str">
        <f t="shared" si="236"/>
        <v>OK</v>
      </c>
      <c r="BU477" s="56">
        <f t="shared" si="237"/>
        <v>59.213153449226496</v>
      </c>
      <c r="BV477" s="54">
        <f t="shared" si="238"/>
        <v>0.11903385569793527</v>
      </c>
      <c r="BW477" s="4" t="str">
        <f t="shared" si="239"/>
        <v>OK</v>
      </c>
      <c r="BX477" s="54">
        <f t="shared" si="240"/>
        <v>4.4906663443361902E-2</v>
      </c>
      <c r="BY477" s="4" t="str">
        <f t="shared" si="241"/>
        <v>OK</v>
      </c>
      <c r="DJ477" s="7"/>
      <c r="DK477" s="7"/>
      <c r="DL477" s="7"/>
      <c r="DM477" s="7"/>
      <c r="DN477" s="7"/>
      <c r="DO477" s="83"/>
      <c r="DP477" s="7"/>
      <c r="DQ477" s="7"/>
      <c r="DR477" s="7"/>
      <c r="DS477" s="7"/>
    </row>
    <row r="478" spans="27:123">
      <c r="AA478" s="29" t="s">
        <v>197</v>
      </c>
      <c r="AB478" s="29" t="s">
        <v>335</v>
      </c>
      <c r="AC478" s="29" t="s">
        <v>320</v>
      </c>
      <c r="AD478" s="30">
        <v>0</v>
      </c>
      <c r="AE478" s="24">
        <v>682</v>
      </c>
      <c r="AF478" s="24">
        <v>350</v>
      </c>
      <c r="AG478" s="24">
        <v>12</v>
      </c>
      <c r="AH478" s="24">
        <v>16</v>
      </c>
      <c r="AI478" s="24">
        <v>650</v>
      </c>
      <c r="AJ478" s="7">
        <f t="shared" si="213"/>
        <v>712</v>
      </c>
      <c r="AK478" s="7">
        <f t="shared" si="214"/>
        <v>350</v>
      </c>
      <c r="AL478" s="7">
        <f t="shared" si="215"/>
        <v>22</v>
      </c>
      <c r="AM478" s="7">
        <f t="shared" si="216"/>
        <v>6</v>
      </c>
      <c r="AN478" s="7">
        <f t="shared" si="217"/>
        <v>24</v>
      </c>
      <c r="AO478" s="83" t="str" cm="1">
        <f t="array" ref="AO478">_xll.Dce_Name_SectI(AE478,AE478,AF478,AG478,AH478,"x","-",$V$14)</f>
        <v>682x350x12x16</v>
      </c>
      <c r="AP478" s="7" t="str">
        <f t="shared" si="218"/>
        <v>712x350x22-6M24</v>
      </c>
      <c r="AQ478" s="7"/>
      <c r="AR478" s="7"/>
      <c r="AS478" s="7"/>
      <c r="AT478" s="29" t="s">
        <v>303</v>
      </c>
      <c r="AU478" s="60">
        <v>-183.31339634693308</v>
      </c>
      <c r="AV478" s="60">
        <v>33.373086917849548</v>
      </c>
      <c r="AW478" s="25">
        <v>0.10212382149755328</v>
      </c>
      <c r="AX478" s="25">
        <v>0</v>
      </c>
      <c r="AY478" s="25">
        <v>0</v>
      </c>
      <c r="AZ478" s="25">
        <v>0</v>
      </c>
      <c r="BA478" s="56">
        <f t="shared" si="219"/>
        <v>0</v>
      </c>
      <c r="BB478" s="56">
        <f t="shared" si="220"/>
        <v>0</v>
      </c>
      <c r="BC478" s="4">
        <f>HLOOKUP(AN478,Data!$BW$28:$CF$31,4,FALSE)</f>
        <v>353</v>
      </c>
      <c r="BD478" s="44">
        <f t="shared" si="221"/>
        <v>0</v>
      </c>
      <c r="BE478" s="4" t="str">
        <f t="shared" si="222"/>
        <v>OK</v>
      </c>
      <c r="BF478" s="5">
        <f t="shared" si="223"/>
        <v>3613.4</v>
      </c>
      <c r="BG478" s="44">
        <f t="shared" si="224"/>
        <v>5.073155375738448E-2</v>
      </c>
      <c r="BH478" s="4" t="str">
        <f t="shared" si="225"/>
        <v>OK</v>
      </c>
      <c r="BI478" s="53" t="str">
        <f t="shared" si="226"/>
        <v>Y</v>
      </c>
      <c r="BJ478" s="53">
        <f t="shared" si="227"/>
        <v>215</v>
      </c>
      <c r="BK478" s="38">
        <f t="shared" si="228"/>
        <v>169</v>
      </c>
      <c r="BL478" s="54">
        <f>noisuy1chieu(BK478/BJ478,Data!$BW$39:$CG$39,Data!$BW$40:$CG$40)</f>
        <v>9.5744185149669647E-2</v>
      </c>
      <c r="BM478" s="55">
        <f t="shared" si="229"/>
        <v>3.2556333832978019E-3</v>
      </c>
      <c r="BN478" s="56">
        <f t="shared" si="230"/>
        <v>7.2042627494226341</v>
      </c>
      <c r="BO478" s="44">
        <f t="shared" si="231"/>
        <v>0.32746648861011973</v>
      </c>
      <c r="BP478" s="4" t="str">
        <f t="shared" si="232"/>
        <v>OK</v>
      </c>
      <c r="BQ478" s="56">
        <f t="shared" si="233"/>
        <v>304.99199999999996</v>
      </c>
      <c r="BR478" s="56">
        <f t="shared" si="234"/>
        <v>33.373243170259286</v>
      </c>
      <c r="BS478" s="23">
        <f t="shared" si="235"/>
        <v>0.10942333953106734</v>
      </c>
      <c r="BT478" s="4" t="str">
        <f t="shared" si="236"/>
        <v>OK</v>
      </c>
      <c r="BU478" s="56">
        <f t="shared" si="237"/>
        <v>91.656698173466538</v>
      </c>
      <c r="BV478" s="54">
        <f t="shared" si="238"/>
        <v>0.18425382788445535</v>
      </c>
      <c r="BW478" s="4" t="str">
        <f t="shared" si="239"/>
        <v>OK</v>
      </c>
      <c r="BX478" s="54">
        <f t="shared" si="240"/>
        <v>3.4487891834345336E-2</v>
      </c>
      <c r="BY478" s="4" t="str">
        <f t="shared" si="241"/>
        <v>OK</v>
      </c>
      <c r="DJ478" s="7"/>
      <c r="DK478" s="7"/>
      <c r="DL478" s="7"/>
      <c r="DM478" s="7"/>
      <c r="DN478" s="7"/>
      <c r="DO478" s="83"/>
      <c r="DP478" s="7"/>
      <c r="DQ478" s="7"/>
      <c r="DR478" s="7"/>
      <c r="DS478" s="7"/>
    </row>
    <row r="479" spans="27:123">
      <c r="AA479" s="29" t="s">
        <v>197</v>
      </c>
      <c r="AB479" s="29" t="s">
        <v>335</v>
      </c>
      <c r="AC479" s="29" t="s">
        <v>320</v>
      </c>
      <c r="AD479" s="30">
        <v>0</v>
      </c>
      <c r="AE479" s="24">
        <v>682</v>
      </c>
      <c r="AF479" s="24">
        <v>350</v>
      </c>
      <c r="AG479" s="24">
        <v>12</v>
      </c>
      <c r="AH479" s="24">
        <v>16</v>
      </c>
      <c r="AI479" s="24">
        <v>650</v>
      </c>
      <c r="AJ479" s="7">
        <f t="shared" si="213"/>
        <v>712</v>
      </c>
      <c r="AK479" s="7">
        <f t="shared" si="214"/>
        <v>350</v>
      </c>
      <c r="AL479" s="7">
        <f t="shared" si="215"/>
        <v>22</v>
      </c>
      <c r="AM479" s="7">
        <f t="shared" si="216"/>
        <v>6</v>
      </c>
      <c r="AN479" s="7">
        <f t="shared" si="217"/>
        <v>24</v>
      </c>
      <c r="AO479" s="83" t="str" cm="1">
        <f t="array" ref="AO479">_xll.Dce_Name_SectI(AE479,AE479,AF479,AG479,AH479,"x","-",$V$14)</f>
        <v>682x350x12x16</v>
      </c>
      <c r="AP479" s="7" t="str">
        <f t="shared" si="218"/>
        <v>712x350x22-6M24</v>
      </c>
      <c r="AQ479" s="7"/>
      <c r="AR479" s="7"/>
      <c r="AS479" s="7"/>
      <c r="AT479" s="29" t="s">
        <v>304</v>
      </c>
      <c r="AU479" s="60">
        <v>-26.758012036588347</v>
      </c>
      <c r="AV479" s="60">
        <v>31.010849076993455</v>
      </c>
      <c r="AW479" s="25">
        <v>3.6522613116279704E-3</v>
      </c>
      <c r="AX479" s="25">
        <v>0</v>
      </c>
      <c r="AY479" s="25">
        <v>0</v>
      </c>
      <c r="AZ479" s="25">
        <v>0</v>
      </c>
      <c r="BA479" s="56">
        <f t="shared" si="219"/>
        <v>0</v>
      </c>
      <c r="BB479" s="56">
        <f t="shared" si="220"/>
        <v>0</v>
      </c>
      <c r="BC479" s="4">
        <f>HLOOKUP(AN479,Data!$BW$28:$CF$31,4,FALSE)</f>
        <v>353</v>
      </c>
      <c r="BD479" s="44">
        <f t="shared" si="221"/>
        <v>0</v>
      </c>
      <c r="BE479" s="4" t="str">
        <f t="shared" si="222"/>
        <v>OK</v>
      </c>
      <c r="BF479" s="5">
        <f t="shared" si="223"/>
        <v>3613.4</v>
      </c>
      <c r="BG479" s="44">
        <f t="shared" si="224"/>
        <v>7.4052172570400034E-3</v>
      </c>
      <c r="BH479" s="4" t="str">
        <f t="shared" si="225"/>
        <v>OK</v>
      </c>
      <c r="BI479" s="53" t="str">
        <f t="shared" si="226"/>
        <v>Y</v>
      </c>
      <c r="BJ479" s="53">
        <f t="shared" si="227"/>
        <v>215</v>
      </c>
      <c r="BK479" s="38">
        <f t="shared" si="228"/>
        <v>169</v>
      </c>
      <c r="BL479" s="54">
        <f>noisuy1chieu(BK479/BJ479,Data!$BW$39:$CG$39,Data!$BW$40:$CG$40)</f>
        <v>9.5744185149669647E-2</v>
      </c>
      <c r="BM479" s="55">
        <f t="shared" si="229"/>
        <v>4.7522046393233433E-4</v>
      </c>
      <c r="BN479" s="56">
        <f t="shared" si="230"/>
        <v>2.7524495291495312</v>
      </c>
      <c r="BO479" s="44">
        <f t="shared" si="231"/>
        <v>0.12511134223406961</v>
      </c>
      <c r="BP479" s="4" t="str">
        <f t="shared" si="232"/>
        <v>OK</v>
      </c>
      <c r="BQ479" s="56">
        <f t="shared" si="233"/>
        <v>304.99199999999996</v>
      </c>
      <c r="BR479" s="56">
        <f t="shared" si="234"/>
        <v>31.010849292063551</v>
      </c>
      <c r="BS479" s="23">
        <f t="shared" si="235"/>
        <v>0.10167758266467171</v>
      </c>
      <c r="BT479" s="4" t="str">
        <f t="shared" si="236"/>
        <v>OK</v>
      </c>
      <c r="BU479" s="56">
        <f t="shared" si="237"/>
        <v>13.379006018294174</v>
      </c>
      <c r="BV479" s="54">
        <f t="shared" si="238"/>
        <v>2.6895285574158857E-2</v>
      </c>
      <c r="BW479" s="4" t="str">
        <f t="shared" si="239"/>
        <v>OK</v>
      </c>
      <c r="BX479" s="54">
        <f t="shared" si="240"/>
        <v>3.2046595250561707E-2</v>
      </c>
      <c r="BY479" s="4" t="str">
        <f t="shared" si="241"/>
        <v>OK</v>
      </c>
      <c r="DJ479" s="7"/>
      <c r="DK479" s="7"/>
      <c r="DL479" s="7"/>
      <c r="DM479" s="7"/>
      <c r="DN479" s="7"/>
      <c r="DO479" s="83"/>
      <c r="DP479" s="7"/>
      <c r="DQ479" s="7"/>
      <c r="DR479" s="7"/>
      <c r="DS479" s="7"/>
    </row>
    <row r="480" spans="27:123">
      <c r="AA480" s="29" t="s">
        <v>197</v>
      </c>
      <c r="AB480" s="29" t="s">
        <v>335</v>
      </c>
      <c r="AC480" s="29" t="s">
        <v>320</v>
      </c>
      <c r="AD480" s="30">
        <v>0</v>
      </c>
      <c r="AE480" s="24">
        <v>682</v>
      </c>
      <c r="AF480" s="24">
        <v>350</v>
      </c>
      <c r="AG480" s="24">
        <v>12</v>
      </c>
      <c r="AH480" s="24">
        <v>16</v>
      </c>
      <c r="AI480" s="24">
        <v>650</v>
      </c>
      <c r="AJ480" s="7">
        <f t="shared" si="213"/>
        <v>712</v>
      </c>
      <c r="AK480" s="7">
        <f t="shared" si="214"/>
        <v>350</v>
      </c>
      <c r="AL480" s="7">
        <f t="shared" si="215"/>
        <v>22</v>
      </c>
      <c r="AM480" s="7">
        <f t="shared" si="216"/>
        <v>6</v>
      </c>
      <c r="AN480" s="7">
        <f t="shared" si="217"/>
        <v>24</v>
      </c>
      <c r="AO480" s="83" t="str" cm="1">
        <f t="array" ref="AO480">_xll.Dce_Name_SectI(AE480,AE480,AF480,AG480,AH480,"x","-",$V$14)</f>
        <v>682x350x12x16</v>
      </c>
      <c r="AP480" s="7" t="str">
        <f t="shared" si="218"/>
        <v>712x350x22-6M24</v>
      </c>
      <c r="AQ480" s="7"/>
      <c r="AR480" s="7"/>
      <c r="AS480" s="7"/>
      <c r="AT480" s="29" t="s">
        <v>305</v>
      </c>
      <c r="AU480" s="60">
        <v>-88.351816499125263</v>
      </c>
      <c r="AV480" s="60">
        <v>20.264825670145189</v>
      </c>
      <c r="AW480" s="25">
        <v>9.4288502869780931E-3</v>
      </c>
      <c r="AX480" s="25">
        <v>0</v>
      </c>
      <c r="AY480" s="25">
        <v>0</v>
      </c>
      <c r="AZ480" s="25">
        <v>0</v>
      </c>
      <c r="BA480" s="56">
        <f t="shared" si="219"/>
        <v>0</v>
      </c>
      <c r="BB480" s="56">
        <f t="shared" si="220"/>
        <v>0</v>
      </c>
      <c r="BC480" s="4">
        <f>HLOOKUP(AN480,Data!$BW$28:$CF$31,4,FALSE)</f>
        <v>353</v>
      </c>
      <c r="BD480" s="44">
        <f t="shared" si="221"/>
        <v>0</v>
      </c>
      <c r="BE480" s="4" t="str">
        <f t="shared" si="222"/>
        <v>OK</v>
      </c>
      <c r="BF480" s="5">
        <f t="shared" si="223"/>
        <v>3613.4</v>
      </c>
      <c r="BG480" s="44">
        <f t="shared" si="224"/>
        <v>2.4451158603842713E-2</v>
      </c>
      <c r="BH480" s="4" t="str">
        <f t="shared" si="225"/>
        <v>OK</v>
      </c>
      <c r="BI480" s="53" t="str">
        <f t="shared" si="226"/>
        <v>Y</v>
      </c>
      <c r="BJ480" s="53">
        <f t="shared" si="227"/>
        <v>215</v>
      </c>
      <c r="BK480" s="38">
        <f t="shared" si="228"/>
        <v>169</v>
      </c>
      <c r="BL480" s="54">
        <f>noisuy1chieu(BK480/BJ480,Data!$BW$39:$CG$39,Data!$BW$40:$CG$40)</f>
        <v>9.5744185149669647E-2</v>
      </c>
      <c r="BM480" s="55">
        <f t="shared" si="229"/>
        <v>1.5691222191157991E-3</v>
      </c>
      <c r="BN480" s="56">
        <f t="shared" si="230"/>
        <v>5.0014989652050836</v>
      </c>
      <c r="BO480" s="44">
        <f t="shared" si="231"/>
        <v>0.22734086205477652</v>
      </c>
      <c r="BP480" s="4" t="str">
        <f t="shared" si="232"/>
        <v>OK</v>
      </c>
      <c r="BQ480" s="56">
        <f t="shared" si="233"/>
        <v>304.99199999999996</v>
      </c>
      <c r="BR480" s="56">
        <f t="shared" si="234"/>
        <v>20.264827863680292</v>
      </c>
      <c r="BS480" s="23">
        <f t="shared" si="235"/>
        <v>6.6443801357675927E-2</v>
      </c>
      <c r="BT480" s="4" t="str">
        <f t="shared" si="236"/>
        <v>OK</v>
      </c>
      <c r="BU480" s="56">
        <f t="shared" si="237"/>
        <v>44.175908249562632</v>
      </c>
      <c r="BV480" s="54">
        <f t="shared" si="238"/>
        <v>8.880507761527362E-2</v>
      </c>
      <c r="BW480" s="4" t="str">
        <f t="shared" si="239"/>
        <v>OK</v>
      </c>
      <c r="BX480" s="54">
        <f t="shared" si="240"/>
        <v>2.0941662392196074E-2</v>
      </c>
      <c r="BY480" s="4" t="str">
        <f t="shared" si="241"/>
        <v>OK</v>
      </c>
      <c r="DJ480" s="7"/>
      <c r="DK480" s="7"/>
      <c r="DL480" s="7"/>
      <c r="DM480" s="7"/>
      <c r="DN480" s="7"/>
      <c r="DO480" s="83"/>
      <c r="DP480" s="7"/>
      <c r="DQ480" s="7"/>
      <c r="DR480" s="7"/>
      <c r="DS480" s="7"/>
    </row>
    <row r="481" spans="27:123">
      <c r="AA481" s="29" t="s">
        <v>197</v>
      </c>
      <c r="AB481" s="29" t="s">
        <v>335</v>
      </c>
      <c r="AC481" s="29" t="s">
        <v>320</v>
      </c>
      <c r="AD481" s="30">
        <v>0</v>
      </c>
      <c r="AE481" s="24">
        <v>682</v>
      </c>
      <c r="AF481" s="24">
        <v>350</v>
      </c>
      <c r="AG481" s="24">
        <v>12</v>
      </c>
      <c r="AH481" s="24">
        <v>16</v>
      </c>
      <c r="AI481" s="24">
        <v>650</v>
      </c>
      <c r="AJ481" s="7">
        <f t="shared" si="213"/>
        <v>712</v>
      </c>
      <c r="AK481" s="7">
        <f t="shared" si="214"/>
        <v>350</v>
      </c>
      <c r="AL481" s="7">
        <f t="shared" si="215"/>
        <v>22</v>
      </c>
      <c r="AM481" s="7">
        <f t="shared" si="216"/>
        <v>6</v>
      </c>
      <c r="AN481" s="7">
        <f t="shared" si="217"/>
        <v>24</v>
      </c>
      <c r="AO481" s="83" t="str" cm="1">
        <f t="array" ref="AO481">_xll.Dce_Name_SectI(AE481,AE481,AF481,AG481,AH481,"x","-",$V$14)</f>
        <v>682x350x12x16</v>
      </c>
      <c r="AP481" s="7" t="str">
        <f t="shared" si="218"/>
        <v>712x350x22-6M24</v>
      </c>
      <c r="AQ481" s="7"/>
      <c r="AR481" s="7"/>
      <c r="AS481" s="7"/>
      <c r="AT481" s="29" t="s">
        <v>306</v>
      </c>
      <c r="AU481" s="60">
        <v>3.6465773129759462</v>
      </c>
      <c r="AV481" s="60">
        <v>39.392035961352398</v>
      </c>
      <c r="AW481" s="25">
        <v>6.9295876164119224E-3</v>
      </c>
      <c r="AX481" s="25">
        <v>0</v>
      </c>
      <c r="AY481" s="25">
        <v>0</v>
      </c>
      <c r="AZ481" s="25">
        <v>0</v>
      </c>
      <c r="BA481" s="56">
        <f t="shared" si="219"/>
        <v>0.607762885495991</v>
      </c>
      <c r="BB481" s="56">
        <f t="shared" si="220"/>
        <v>2.6589626240449604</v>
      </c>
      <c r="BC481" s="4">
        <f>HLOOKUP(AN481,Data!$BW$28:$CF$31,4,FALSE)</f>
        <v>353</v>
      </c>
      <c r="BD481" s="44">
        <f t="shared" si="221"/>
        <v>7.5324720227902559E-3</v>
      </c>
      <c r="BE481" s="4" t="str">
        <f t="shared" si="222"/>
        <v>OK</v>
      </c>
      <c r="BF481" s="5">
        <f t="shared" si="223"/>
        <v>3613.4</v>
      </c>
      <c r="BG481" s="44">
        <f t="shared" si="224"/>
        <v>0</v>
      </c>
      <c r="BH481" s="4" t="str">
        <f t="shared" si="225"/>
        <v>OK</v>
      </c>
      <c r="BI481" s="53" t="str">
        <f t="shared" si="226"/>
        <v>Y</v>
      </c>
      <c r="BJ481" s="53">
        <f t="shared" si="227"/>
        <v>215</v>
      </c>
      <c r="BK481" s="38">
        <f t="shared" si="228"/>
        <v>169</v>
      </c>
      <c r="BL481" s="54">
        <f>noisuy1chieu(BK481/BJ481,Data!$BW$39:$CG$39,Data!$BW$40:$CG$40)</f>
        <v>9.5744185149669647E-2</v>
      </c>
      <c r="BM481" s="55">
        <f t="shared" si="229"/>
        <v>0</v>
      </c>
      <c r="BN481" s="56">
        <f t="shared" si="230"/>
        <v>0</v>
      </c>
      <c r="BO481" s="44">
        <f t="shared" si="231"/>
        <v>0</v>
      </c>
      <c r="BP481" s="4" t="str">
        <f t="shared" si="232"/>
        <v>OK</v>
      </c>
      <c r="BQ481" s="56">
        <f t="shared" si="233"/>
        <v>304.99199999999996</v>
      </c>
      <c r="BR481" s="56">
        <f t="shared" si="234"/>
        <v>39.392036570856106</v>
      </c>
      <c r="BS481" s="23">
        <f t="shared" si="235"/>
        <v>0.1291576060055874</v>
      </c>
      <c r="BT481" s="4" t="str">
        <f t="shared" si="236"/>
        <v>OK</v>
      </c>
      <c r="BU481" s="56">
        <f t="shared" si="237"/>
        <v>1.8232886564879731</v>
      </c>
      <c r="BV481" s="54">
        <f t="shared" si="238"/>
        <v>3.6652849272446031E-3</v>
      </c>
      <c r="BW481" s="4" t="str">
        <f t="shared" si="239"/>
        <v>OK</v>
      </c>
      <c r="BX481" s="54">
        <f t="shared" si="240"/>
        <v>4.0707709749975313E-2</v>
      </c>
      <c r="BY481" s="4" t="str">
        <f t="shared" si="241"/>
        <v>OK</v>
      </c>
      <c r="DJ481" s="7"/>
      <c r="DK481" s="7"/>
      <c r="DL481" s="7"/>
      <c r="DM481" s="7"/>
      <c r="DN481" s="7"/>
      <c r="DO481" s="83"/>
      <c r="DP481" s="7"/>
      <c r="DQ481" s="7"/>
      <c r="DR481" s="7"/>
      <c r="DS481" s="7"/>
    </row>
    <row r="482" spans="27:123">
      <c r="AA482" s="29" t="s">
        <v>197</v>
      </c>
      <c r="AB482" s="29" t="s">
        <v>335</v>
      </c>
      <c r="AC482" s="29" t="s">
        <v>320</v>
      </c>
      <c r="AD482" s="30">
        <v>0</v>
      </c>
      <c r="AE482" s="24">
        <v>682</v>
      </c>
      <c r="AF482" s="24">
        <v>350</v>
      </c>
      <c r="AG482" s="24">
        <v>12</v>
      </c>
      <c r="AH482" s="24">
        <v>16</v>
      </c>
      <c r="AI482" s="24">
        <v>650</v>
      </c>
      <c r="AJ482" s="7">
        <f t="shared" si="213"/>
        <v>712</v>
      </c>
      <c r="AK482" s="7">
        <f t="shared" si="214"/>
        <v>350</v>
      </c>
      <c r="AL482" s="7">
        <f t="shared" si="215"/>
        <v>22</v>
      </c>
      <c r="AM482" s="7">
        <f t="shared" si="216"/>
        <v>6</v>
      </c>
      <c r="AN482" s="7">
        <f t="shared" si="217"/>
        <v>24</v>
      </c>
      <c r="AO482" s="83" t="str" cm="1">
        <f t="array" ref="AO482">_xll.Dce_Name_SectI(AE482,AE482,AF482,AG482,AH482,"x","-",$V$14)</f>
        <v>682x350x12x16</v>
      </c>
      <c r="AP482" s="7" t="str">
        <f t="shared" si="218"/>
        <v>712x350x22-6M24</v>
      </c>
      <c r="AQ482" s="7"/>
      <c r="AR482" s="7"/>
      <c r="AS482" s="7"/>
      <c r="AT482" s="29" t="s">
        <v>307</v>
      </c>
      <c r="AU482" s="60">
        <v>-58.379671646529317</v>
      </c>
      <c r="AV482" s="60">
        <v>50.1882247915172</v>
      </c>
      <c r="AW482" s="25">
        <v>4.5359650244480507E-3</v>
      </c>
      <c r="AX482" s="25">
        <v>0</v>
      </c>
      <c r="AY482" s="25">
        <v>0</v>
      </c>
      <c r="AZ482" s="25">
        <v>0</v>
      </c>
      <c r="BA482" s="56">
        <f t="shared" si="219"/>
        <v>0</v>
      </c>
      <c r="BB482" s="56">
        <f t="shared" si="220"/>
        <v>0</v>
      </c>
      <c r="BC482" s="4">
        <f>HLOOKUP(AN482,Data!$BW$28:$CF$31,4,FALSE)</f>
        <v>353</v>
      </c>
      <c r="BD482" s="44">
        <f t="shared" si="221"/>
        <v>0</v>
      </c>
      <c r="BE482" s="4" t="str">
        <f t="shared" si="222"/>
        <v>OK</v>
      </c>
      <c r="BF482" s="5">
        <f t="shared" si="223"/>
        <v>3613.4</v>
      </c>
      <c r="BG482" s="44">
        <f t="shared" si="224"/>
        <v>1.6156437606279214E-2</v>
      </c>
      <c r="BH482" s="4" t="str">
        <f t="shared" si="225"/>
        <v>OK</v>
      </c>
      <c r="BI482" s="53" t="str">
        <f t="shared" si="226"/>
        <v>Y</v>
      </c>
      <c r="BJ482" s="53">
        <f t="shared" si="227"/>
        <v>215</v>
      </c>
      <c r="BK482" s="38">
        <f t="shared" si="228"/>
        <v>169</v>
      </c>
      <c r="BL482" s="54">
        <f>noisuy1chieu(BK482/BJ482,Data!$BW$39:$CG$39,Data!$BW$40:$CG$40)</f>
        <v>9.5744185149669647E-2</v>
      </c>
      <c r="BM482" s="55">
        <f t="shared" si="229"/>
        <v>1.03681897616854E-3</v>
      </c>
      <c r="BN482" s="56">
        <f t="shared" si="230"/>
        <v>4.0655870634882261</v>
      </c>
      <c r="BO482" s="44">
        <f t="shared" si="231"/>
        <v>0.18479941197673755</v>
      </c>
      <c r="BP482" s="4" t="str">
        <f t="shared" si="232"/>
        <v>OK</v>
      </c>
      <c r="BQ482" s="56">
        <f t="shared" si="233"/>
        <v>304.99199999999996</v>
      </c>
      <c r="BR482" s="56">
        <f t="shared" si="234"/>
        <v>50.18822499649535</v>
      </c>
      <c r="BS482" s="23">
        <f t="shared" si="235"/>
        <v>0.16455587358519358</v>
      </c>
      <c r="BT482" s="4" t="str">
        <f t="shared" si="236"/>
        <v>OK</v>
      </c>
      <c r="BU482" s="56">
        <f t="shared" si="237"/>
        <v>29.189835823264659</v>
      </c>
      <c r="BV482" s="54">
        <f t="shared" si="238"/>
        <v>5.8679170130877319E-2</v>
      </c>
      <c r="BW482" s="4" t="str">
        <f t="shared" si="239"/>
        <v>OK</v>
      </c>
      <c r="BX482" s="54">
        <f t="shared" si="240"/>
        <v>5.1864485156761904E-2</v>
      </c>
      <c r="BY482" s="4" t="str">
        <f t="shared" si="241"/>
        <v>OK</v>
      </c>
      <c r="DJ482" s="7"/>
      <c r="DK482" s="7"/>
      <c r="DL482" s="7"/>
      <c r="DM482" s="7"/>
      <c r="DN482" s="7"/>
      <c r="DO482" s="83"/>
      <c r="DP482" s="7"/>
      <c r="DQ482" s="7"/>
      <c r="DR482" s="7"/>
      <c r="DS482" s="7"/>
    </row>
    <row r="483" spans="27:123">
      <c r="AA483" s="29" t="s">
        <v>197</v>
      </c>
      <c r="AB483" s="29" t="s">
        <v>335</v>
      </c>
      <c r="AC483" s="29" t="s">
        <v>320</v>
      </c>
      <c r="AD483" s="30">
        <v>0</v>
      </c>
      <c r="AE483" s="24">
        <v>682</v>
      </c>
      <c r="AF483" s="24">
        <v>350</v>
      </c>
      <c r="AG483" s="24">
        <v>12</v>
      </c>
      <c r="AH483" s="24">
        <v>16</v>
      </c>
      <c r="AI483" s="24">
        <v>650</v>
      </c>
      <c r="AJ483" s="7">
        <f t="shared" si="213"/>
        <v>712</v>
      </c>
      <c r="AK483" s="7">
        <f t="shared" si="214"/>
        <v>350</v>
      </c>
      <c r="AL483" s="7">
        <f t="shared" si="215"/>
        <v>22</v>
      </c>
      <c r="AM483" s="7">
        <f t="shared" si="216"/>
        <v>6</v>
      </c>
      <c r="AN483" s="7">
        <f t="shared" si="217"/>
        <v>24</v>
      </c>
      <c r="AO483" s="83" t="str" cm="1">
        <f t="array" ref="AO483">_xll.Dce_Name_SectI(AE483,AE483,AF483,AG483,AH483,"x","-",$V$14)</f>
        <v>682x350x12x16</v>
      </c>
      <c r="AP483" s="7" t="str">
        <f t="shared" si="218"/>
        <v>712x350x22-6M24</v>
      </c>
      <c r="AQ483" s="7"/>
      <c r="AR483" s="7"/>
      <c r="AS483" s="7"/>
      <c r="AT483" s="29" t="s">
        <v>308</v>
      </c>
      <c r="AU483" s="60">
        <v>116.02908496444903</v>
      </c>
      <c r="AV483" s="60">
        <v>28.0179128365249</v>
      </c>
      <c r="AW483" s="25">
        <v>8.3446475579861401E-3</v>
      </c>
      <c r="AX483" s="25">
        <v>0</v>
      </c>
      <c r="AY483" s="25">
        <v>0</v>
      </c>
      <c r="AZ483" s="25">
        <v>0</v>
      </c>
      <c r="BA483" s="56">
        <f t="shared" si="219"/>
        <v>19.33818082740817</v>
      </c>
      <c r="BB483" s="56">
        <f t="shared" si="220"/>
        <v>84.604541119910749</v>
      </c>
      <c r="BC483" s="4">
        <f>HLOOKUP(AN483,Data!$BW$28:$CF$31,4,FALSE)</f>
        <v>353</v>
      </c>
      <c r="BD483" s="44">
        <f t="shared" si="221"/>
        <v>0.23967292101957718</v>
      </c>
      <c r="BE483" s="4" t="str">
        <f t="shared" si="222"/>
        <v>OK</v>
      </c>
      <c r="BF483" s="5">
        <f t="shared" si="223"/>
        <v>3613.4</v>
      </c>
      <c r="BG483" s="44">
        <f t="shared" si="224"/>
        <v>0</v>
      </c>
      <c r="BH483" s="4" t="str">
        <f t="shared" si="225"/>
        <v>OK</v>
      </c>
      <c r="BI483" s="53" t="str">
        <f t="shared" si="226"/>
        <v>Y</v>
      </c>
      <c r="BJ483" s="53">
        <f t="shared" si="227"/>
        <v>215</v>
      </c>
      <c r="BK483" s="38">
        <f t="shared" si="228"/>
        <v>169</v>
      </c>
      <c r="BL483" s="54">
        <f>noisuy1chieu(BK483/BJ483,Data!$BW$39:$CG$39,Data!$BW$40:$CG$40)</f>
        <v>9.5744185149669647E-2</v>
      </c>
      <c r="BM483" s="55">
        <f t="shared" si="229"/>
        <v>0</v>
      </c>
      <c r="BN483" s="56">
        <f t="shared" si="230"/>
        <v>0</v>
      </c>
      <c r="BO483" s="44">
        <f t="shared" si="231"/>
        <v>0</v>
      </c>
      <c r="BP483" s="4" t="str">
        <f t="shared" si="232"/>
        <v>OK</v>
      </c>
      <c r="BQ483" s="56">
        <f t="shared" si="233"/>
        <v>304.99199999999996</v>
      </c>
      <c r="BR483" s="56">
        <f t="shared" si="234"/>
        <v>116.02908496444903</v>
      </c>
      <c r="BS483" s="23">
        <f t="shared" si="235"/>
        <v>0.3804332079675829</v>
      </c>
      <c r="BT483" s="4" t="str">
        <f t="shared" si="236"/>
        <v>OK</v>
      </c>
      <c r="BU483" s="56">
        <f t="shared" si="237"/>
        <v>58.014542482224513</v>
      </c>
      <c r="BV483" s="54">
        <f t="shared" si="238"/>
        <v>0.11662433557321472</v>
      </c>
      <c r="BW483" s="4" t="str">
        <f t="shared" si="239"/>
        <v>OK</v>
      </c>
      <c r="BX483" s="54">
        <f t="shared" si="240"/>
        <v>2.8953697585130288E-2</v>
      </c>
      <c r="BY483" s="4" t="str">
        <f t="shared" si="241"/>
        <v>OK</v>
      </c>
      <c r="DJ483" s="7"/>
      <c r="DK483" s="7"/>
      <c r="DL483" s="7"/>
      <c r="DM483" s="7"/>
      <c r="DN483" s="7"/>
      <c r="DO483" s="83"/>
      <c r="DP483" s="7"/>
      <c r="DQ483" s="7"/>
      <c r="DR483" s="7"/>
      <c r="DS483" s="7"/>
    </row>
    <row r="484" spans="27:123">
      <c r="AA484" s="29" t="s">
        <v>197</v>
      </c>
      <c r="AB484" s="29" t="s">
        <v>335</v>
      </c>
      <c r="AC484" s="29" t="s">
        <v>320</v>
      </c>
      <c r="AD484" s="30">
        <v>0</v>
      </c>
      <c r="AE484" s="24">
        <v>682</v>
      </c>
      <c r="AF484" s="24">
        <v>350</v>
      </c>
      <c r="AG484" s="24">
        <v>12</v>
      </c>
      <c r="AH484" s="24">
        <v>16</v>
      </c>
      <c r="AI484" s="24">
        <v>650</v>
      </c>
      <c r="AJ484" s="7">
        <f t="shared" si="213"/>
        <v>712</v>
      </c>
      <c r="AK484" s="7">
        <f t="shared" si="214"/>
        <v>350</v>
      </c>
      <c r="AL484" s="7">
        <f t="shared" si="215"/>
        <v>22</v>
      </c>
      <c r="AM484" s="7">
        <f t="shared" si="216"/>
        <v>6</v>
      </c>
      <c r="AN484" s="7">
        <f t="shared" si="217"/>
        <v>24</v>
      </c>
      <c r="AO484" s="83" t="str" cm="1">
        <f t="array" ref="AO484">_xll.Dce_Name_SectI(AE484,AE484,AF484,AG484,AH484,"x","-",$V$14)</f>
        <v>682x350x12x16</v>
      </c>
      <c r="AP484" s="7" t="str">
        <f t="shared" si="218"/>
        <v>712x350x22-6M24</v>
      </c>
      <c r="AQ484" s="7"/>
      <c r="AR484" s="7"/>
      <c r="AS484" s="7"/>
      <c r="AT484" s="29" t="s">
        <v>309</v>
      </c>
      <c r="AU484" s="60">
        <v>54.046990199586986</v>
      </c>
      <c r="AV484" s="60">
        <v>17.437999661327172</v>
      </c>
      <c r="AW484" s="25">
        <v>3.0657405835509133E-2</v>
      </c>
      <c r="AX484" s="25">
        <v>0</v>
      </c>
      <c r="AY484" s="25">
        <v>0</v>
      </c>
      <c r="AZ484" s="25">
        <v>0</v>
      </c>
      <c r="BA484" s="56">
        <f t="shared" si="219"/>
        <v>9.0078316999311649</v>
      </c>
      <c r="BB484" s="56">
        <f t="shared" si="220"/>
        <v>39.409263687198852</v>
      </c>
      <c r="BC484" s="4">
        <f>HLOOKUP(AN484,Data!$BW$28:$CF$31,4,FALSE)</f>
        <v>353</v>
      </c>
      <c r="BD484" s="44">
        <f t="shared" si="221"/>
        <v>0.11164097361812705</v>
      </c>
      <c r="BE484" s="4" t="str">
        <f t="shared" si="222"/>
        <v>OK</v>
      </c>
      <c r="BF484" s="5">
        <f t="shared" si="223"/>
        <v>3613.4</v>
      </c>
      <c r="BG484" s="44">
        <f t="shared" si="224"/>
        <v>0</v>
      </c>
      <c r="BH484" s="4" t="str">
        <f t="shared" si="225"/>
        <v>OK</v>
      </c>
      <c r="BI484" s="53" t="str">
        <f t="shared" si="226"/>
        <v>Y</v>
      </c>
      <c r="BJ484" s="53">
        <f t="shared" si="227"/>
        <v>215</v>
      </c>
      <c r="BK484" s="38">
        <f t="shared" si="228"/>
        <v>169</v>
      </c>
      <c r="BL484" s="54">
        <f>noisuy1chieu(BK484/BJ484,Data!$BW$39:$CG$39,Data!$BW$40:$CG$40)</f>
        <v>9.5744185149669647E-2</v>
      </c>
      <c r="BM484" s="55">
        <f t="shared" si="229"/>
        <v>0</v>
      </c>
      <c r="BN484" s="56">
        <f t="shared" si="230"/>
        <v>0</v>
      </c>
      <c r="BO484" s="44">
        <f t="shared" si="231"/>
        <v>0</v>
      </c>
      <c r="BP484" s="4" t="str">
        <f t="shared" si="232"/>
        <v>OK</v>
      </c>
      <c r="BQ484" s="56">
        <f t="shared" si="233"/>
        <v>304.99199999999996</v>
      </c>
      <c r="BR484" s="56">
        <f t="shared" si="234"/>
        <v>54.046990199586986</v>
      </c>
      <c r="BS484" s="23">
        <f t="shared" si="235"/>
        <v>0.17720789463194769</v>
      </c>
      <c r="BT484" s="4" t="str">
        <f t="shared" si="236"/>
        <v>OK</v>
      </c>
      <c r="BU484" s="56">
        <f t="shared" si="237"/>
        <v>27.023495099793493</v>
      </c>
      <c r="BV484" s="54">
        <f t="shared" si="238"/>
        <v>5.4324261228899294E-2</v>
      </c>
      <c r="BW484" s="4" t="str">
        <f t="shared" si="239"/>
        <v>OK</v>
      </c>
      <c r="BX484" s="54">
        <f t="shared" si="240"/>
        <v>1.802044747271709E-2</v>
      </c>
      <c r="BY484" s="4" t="str">
        <f t="shared" si="241"/>
        <v>OK</v>
      </c>
      <c r="DJ484" s="7"/>
      <c r="DK484" s="7"/>
      <c r="DL484" s="7"/>
      <c r="DM484" s="7"/>
      <c r="DN484" s="7"/>
      <c r="DO484" s="83"/>
      <c r="DP484" s="7"/>
      <c r="DQ484" s="7"/>
      <c r="DR484" s="7"/>
      <c r="DS484" s="7"/>
    </row>
    <row r="485" spans="27:123">
      <c r="AA485" s="29" t="s">
        <v>197</v>
      </c>
      <c r="AB485" s="29" t="s">
        <v>335</v>
      </c>
      <c r="AC485" s="29" t="s">
        <v>320</v>
      </c>
      <c r="AD485" s="30">
        <v>0</v>
      </c>
      <c r="AE485" s="24">
        <v>682</v>
      </c>
      <c r="AF485" s="24">
        <v>350</v>
      </c>
      <c r="AG485" s="24">
        <v>12</v>
      </c>
      <c r="AH485" s="24">
        <v>16</v>
      </c>
      <c r="AI485" s="24">
        <v>650</v>
      </c>
      <c r="AJ485" s="7">
        <f t="shared" si="213"/>
        <v>712</v>
      </c>
      <c r="AK485" s="7">
        <f t="shared" si="214"/>
        <v>350</v>
      </c>
      <c r="AL485" s="7">
        <f t="shared" si="215"/>
        <v>22</v>
      </c>
      <c r="AM485" s="7">
        <f t="shared" si="216"/>
        <v>6</v>
      </c>
      <c r="AN485" s="7">
        <f t="shared" si="217"/>
        <v>24</v>
      </c>
      <c r="AO485" s="83" t="str" cm="1">
        <f t="array" ref="AO485">_xll.Dce_Name_SectI(AE485,AE485,AF485,AG485,AH485,"x","-",$V$14)</f>
        <v>682x350x12x16</v>
      </c>
      <c r="AP485" s="7" t="str">
        <f t="shared" si="218"/>
        <v>712x350x22-6M24</v>
      </c>
      <c r="AQ485" s="7"/>
      <c r="AR485" s="7"/>
      <c r="AS485" s="7"/>
      <c r="AT485" s="29" t="s">
        <v>310</v>
      </c>
      <c r="AU485" s="60">
        <v>-73.395685841872549</v>
      </c>
      <c r="AV485" s="60">
        <v>30.508320592320423</v>
      </c>
      <c r="AW485" s="25">
        <v>0.10754941345177871</v>
      </c>
      <c r="AX485" s="25">
        <v>0</v>
      </c>
      <c r="AY485" s="25">
        <v>0</v>
      </c>
      <c r="AZ485" s="25">
        <v>0</v>
      </c>
      <c r="BA485" s="56">
        <f t="shared" si="219"/>
        <v>0</v>
      </c>
      <c r="BB485" s="56">
        <f t="shared" si="220"/>
        <v>0</v>
      </c>
      <c r="BC485" s="4">
        <f>HLOOKUP(AN485,Data!$BW$28:$CF$31,4,FALSE)</f>
        <v>353</v>
      </c>
      <c r="BD485" s="44">
        <f t="shared" si="221"/>
        <v>0</v>
      </c>
      <c r="BE485" s="4" t="str">
        <f t="shared" si="222"/>
        <v>OK</v>
      </c>
      <c r="BF485" s="5">
        <f t="shared" si="223"/>
        <v>3613.4</v>
      </c>
      <c r="BG485" s="44">
        <f t="shared" si="224"/>
        <v>2.0312084419624881E-2</v>
      </c>
      <c r="BH485" s="4" t="str">
        <f t="shared" si="225"/>
        <v>OK</v>
      </c>
      <c r="BI485" s="53" t="str">
        <f t="shared" si="226"/>
        <v>Y</v>
      </c>
      <c r="BJ485" s="53">
        <f t="shared" si="227"/>
        <v>215</v>
      </c>
      <c r="BK485" s="38">
        <f t="shared" si="228"/>
        <v>169</v>
      </c>
      <c r="BL485" s="54">
        <f>noisuy1chieu(BK485/BJ485,Data!$BW$39:$CG$39,Data!$BW$40:$CG$40)</f>
        <v>9.5744185149669647E-2</v>
      </c>
      <c r="BM485" s="55">
        <f t="shared" si="229"/>
        <v>1.303502361412856E-3</v>
      </c>
      <c r="BN485" s="56">
        <f t="shared" si="230"/>
        <v>4.5585603460216353</v>
      </c>
      <c r="BO485" s="44">
        <f t="shared" si="231"/>
        <v>0.20720728845552888</v>
      </c>
      <c r="BP485" s="4" t="str">
        <f t="shared" si="232"/>
        <v>OK</v>
      </c>
      <c r="BQ485" s="56">
        <f t="shared" si="233"/>
        <v>304.99199999999996</v>
      </c>
      <c r="BR485" s="56">
        <f t="shared" si="234"/>
        <v>30.508510160939295</v>
      </c>
      <c r="BS485" s="23">
        <f t="shared" si="235"/>
        <v>0.10003052591851359</v>
      </c>
      <c r="BT485" s="4" t="str">
        <f t="shared" si="236"/>
        <v>OK</v>
      </c>
      <c r="BU485" s="56">
        <f t="shared" si="237"/>
        <v>36.697842920936274</v>
      </c>
      <c r="BV485" s="54">
        <f t="shared" si="238"/>
        <v>7.3772219248919038E-2</v>
      </c>
      <c r="BW485" s="4" t="str">
        <f t="shared" si="239"/>
        <v>OK</v>
      </c>
      <c r="BX485" s="54">
        <f t="shared" si="240"/>
        <v>3.1527478258245804E-2</v>
      </c>
      <c r="BY485" s="4" t="str">
        <f t="shared" si="241"/>
        <v>OK</v>
      </c>
      <c r="DJ485" s="7"/>
      <c r="DK485" s="7"/>
      <c r="DL485" s="7"/>
      <c r="DM485" s="7"/>
      <c r="DN485" s="7"/>
      <c r="DO485" s="83"/>
      <c r="DP485" s="7"/>
      <c r="DQ485" s="7"/>
      <c r="DR485" s="7"/>
      <c r="DS485" s="7"/>
    </row>
    <row r="486" spans="27:123">
      <c r="AA486" s="29" t="s">
        <v>197</v>
      </c>
      <c r="AB486" s="29" t="s">
        <v>335</v>
      </c>
      <c r="AC486" s="29" t="s">
        <v>320</v>
      </c>
      <c r="AD486" s="30">
        <v>0</v>
      </c>
      <c r="AE486" s="24">
        <v>682</v>
      </c>
      <c r="AF486" s="24">
        <v>350</v>
      </c>
      <c r="AG486" s="24">
        <v>12</v>
      </c>
      <c r="AH486" s="24">
        <v>16</v>
      </c>
      <c r="AI486" s="24">
        <v>650</v>
      </c>
      <c r="AJ486" s="7">
        <f t="shared" si="213"/>
        <v>712</v>
      </c>
      <c r="AK486" s="7">
        <f t="shared" si="214"/>
        <v>350</v>
      </c>
      <c r="AL486" s="7">
        <f t="shared" si="215"/>
        <v>22</v>
      </c>
      <c r="AM486" s="7">
        <f t="shared" si="216"/>
        <v>6</v>
      </c>
      <c r="AN486" s="7">
        <f t="shared" si="217"/>
        <v>24</v>
      </c>
      <c r="AO486" s="83" t="str" cm="1">
        <f t="array" ref="AO486">_xll.Dce_Name_SectI(AE486,AE486,AF486,AG486,AH486,"x","-",$V$14)</f>
        <v>682x350x12x16</v>
      </c>
      <c r="AP486" s="7" t="str">
        <f t="shared" si="218"/>
        <v>712x350x22-6M24</v>
      </c>
      <c r="AQ486" s="7"/>
      <c r="AR486" s="7"/>
      <c r="AS486" s="7"/>
      <c r="AT486" s="29" t="s">
        <v>311</v>
      </c>
      <c r="AU486" s="60">
        <v>-137.68588790087318</v>
      </c>
      <c r="AV486" s="60">
        <v>20.175398898989624</v>
      </c>
      <c r="AW486" s="25">
        <v>0.11074800604280255</v>
      </c>
      <c r="AX486" s="25">
        <v>0</v>
      </c>
      <c r="AY486" s="25">
        <v>0</v>
      </c>
      <c r="AZ486" s="25">
        <v>0</v>
      </c>
      <c r="BA486" s="56">
        <f t="shared" si="219"/>
        <v>0</v>
      </c>
      <c r="BB486" s="56">
        <f t="shared" si="220"/>
        <v>0</v>
      </c>
      <c r="BC486" s="4">
        <f>HLOOKUP(AN486,Data!$BW$28:$CF$31,4,FALSE)</f>
        <v>353</v>
      </c>
      <c r="BD486" s="44">
        <f t="shared" si="221"/>
        <v>0</v>
      </c>
      <c r="BE486" s="4" t="str">
        <f t="shared" si="222"/>
        <v>OK</v>
      </c>
      <c r="BF486" s="5">
        <f t="shared" si="223"/>
        <v>3613.4</v>
      </c>
      <c r="BG486" s="44">
        <f t="shared" si="224"/>
        <v>3.8104247495675314E-2</v>
      </c>
      <c r="BH486" s="4" t="str">
        <f t="shared" si="225"/>
        <v>OK</v>
      </c>
      <c r="BI486" s="53" t="str">
        <f t="shared" si="226"/>
        <v>Y</v>
      </c>
      <c r="BJ486" s="53">
        <f t="shared" si="227"/>
        <v>215</v>
      </c>
      <c r="BK486" s="38">
        <f t="shared" si="228"/>
        <v>169</v>
      </c>
      <c r="BL486" s="54">
        <f>noisuy1chieu(BK486/BJ486,Data!$BW$39:$CG$39,Data!$BW$40:$CG$40)</f>
        <v>9.5744185149669647E-2</v>
      </c>
      <c r="BM486" s="55">
        <f t="shared" si="229"/>
        <v>2.4452919535172916E-3</v>
      </c>
      <c r="BN486" s="56">
        <f t="shared" si="230"/>
        <v>6.2436299698973432</v>
      </c>
      <c r="BO486" s="44">
        <f t="shared" si="231"/>
        <v>0.28380136226806107</v>
      </c>
      <c r="BP486" s="4" t="str">
        <f t="shared" si="232"/>
        <v>OK</v>
      </c>
      <c r="BQ486" s="56">
        <f t="shared" si="233"/>
        <v>304.99199999999996</v>
      </c>
      <c r="BR486" s="56">
        <f t="shared" si="234"/>
        <v>20.175702858988437</v>
      </c>
      <c r="BS486" s="23">
        <f t="shared" si="235"/>
        <v>6.6151580562730961E-2</v>
      </c>
      <c r="BT486" s="4" t="str">
        <f t="shared" si="236"/>
        <v>OK</v>
      </c>
      <c r="BU486" s="56">
        <f t="shared" si="237"/>
        <v>68.842943950436592</v>
      </c>
      <c r="BV486" s="54">
        <f t="shared" si="238"/>
        <v>0.1383922419035489</v>
      </c>
      <c r="BW486" s="4" t="str">
        <f t="shared" si="239"/>
        <v>OK</v>
      </c>
      <c r="BX486" s="54">
        <f t="shared" si="240"/>
        <v>2.0849560659503594E-2</v>
      </c>
      <c r="BY486" s="4" t="str">
        <f t="shared" si="241"/>
        <v>OK</v>
      </c>
      <c r="DJ486" s="7"/>
      <c r="DK486" s="7"/>
      <c r="DL486" s="7"/>
      <c r="DM486" s="7"/>
      <c r="DN486" s="7"/>
      <c r="DO486" s="83"/>
      <c r="DP486" s="7"/>
      <c r="DQ486" s="7"/>
      <c r="DR486" s="7"/>
      <c r="DS486" s="7"/>
    </row>
    <row r="487" spans="27:123">
      <c r="AA487" s="29" t="s">
        <v>197</v>
      </c>
      <c r="AB487" s="29" t="s">
        <v>335</v>
      </c>
      <c r="AC487" s="29" t="s">
        <v>320</v>
      </c>
      <c r="AD487" s="30">
        <v>0</v>
      </c>
      <c r="AE487" s="24">
        <v>682</v>
      </c>
      <c r="AF487" s="24">
        <v>350</v>
      </c>
      <c r="AG487" s="24">
        <v>12</v>
      </c>
      <c r="AH487" s="24">
        <v>16</v>
      </c>
      <c r="AI487" s="24">
        <v>650</v>
      </c>
      <c r="AJ487" s="7">
        <f t="shared" si="213"/>
        <v>712</v>
      </c>
      <c r="AK487" s="7">
        <f t="shared" si="214"/>
        <v>350</v>
      </c>
      <c r="AL487" s="7">
        <f t="shared" si="215"/>
        <v>22</v>
      </c>
      <c r="AM487" s="7">
        <f t="shared" si="216"/>
        <v>6</v>
      </c>
      <c r="AN487" s="7">
        <f t="shared" si="217"/>
        <v>24</v>
      </c>
      <c r="AO487" s="83" t="str" cm="1">
        <f t="array" ref="AO487">_xll.Dce_Name_SectI(AE487,AE487,AF487,AG487,AH487,"x","-",$V$14)</f>
        <v>682x350x12x16</v>
      </c>
      <c r="AP487" s="7" t="str">
        <f t="shared" si="218"/>
        <v>712x350x22-6M24</v>
      </c>
      <c r="AQ487" s="7"/>
      <c r="AR487" s="7"/>
      <c r="AS487" s="7"/>
      <c r="AT487" s="29" t="s">
        <v>312</v>
      </c>
      <c r="AU487" s="60">
        <v>18.78110915373783</v>
      </c>
      <c r="AV487" s="60">
        <v>17.915084169156511</v>
      </c>
      <c r="AW487" s="25">
        <v>4.54325715907768E-3</v>
      </c>
      <c r="AX487" s="25">
        <v>0</v>
      </c>
      <c r="AY487" s="25">
        <v>0</v>
      </c>
      <c r="AZ487" s="25">
        <v>0</v>
      </c>
      <c r="BA487" s="56">
        <f t="shared" si="219"/>
        <v>3.130184858956305</v>
      </c>
      <c r="BB487" s="56">
        <f t="shared" si="220"/>
        <v>13.694558757933835</v>
      </c>
      <c r="BC487" s="4">
        <f>HLOOKUP(AN487,Data!$BW$28:$CF$31,4,FALSE)</f>
        <v>353</v>
      </c>
      <c r="BD487" s="44">
        <f t="shared" si="221"/>
        <v>3.8794784016809733E-2</v>
      </c>
      <c r="BE487" s="4" t="str">
        <f t="shared" si="222"/>
        <v>OK</v>
      </c>
      <c r="BF487" s="5">
        <f t="shared" si="223"/>
        <v>3613.4</v>
      </c>
      <c r="BG487" s="44">
        <f t="shared" si="224"/>
        <v>0</v>
      </c>
      <c r="BH487" s="4" t="str">
        <f t="shared" si="225"/>
        <v>OK</v>
      </c>
      <c r="BI487" s="53" t="str">
        <f t="shared" si="226"/>
        <v>Y</v>
      </c>
      <c r="BJ487" s="53">
        <f t="shared" si="227"/>
        <v>215</v>
      </c>
      <c r="BK487" s="38">
        <f t="shared" si="228"/>
        <v>169</v>
      </c>
      <c r="BL487" s="54">
        <f>noisuy1chieu(BK487/BJ487,Data!$BW$39:$CG$39,Data!$BW$40:$CG$40)</f>
        <v>9.5744185149669647E-2</v>
      </c>
      <c r="BM487" s="55">
        <f t="shared" si="229"/>
        <v>0</v>
      </c>
      <c r="BN487" s="56">
        <f t="shared" si="230"/>
        <v>0</v>
      </c>
      <c r="BO487" s="44">
        <f t="shared" si="231"/>
        <v>0</v>
      </c>
      <c r="BP487" s="4" t="str">
        <f t="shared" si="232"/>
        <v>OK</v>
      </c>
      <c r="BQ487" s="56">
        <f t="shared" si="233"/>
        <v>304.99199999999996</v>
      </c>
      <c r="BR487" s="56">
        <f t="shared" si="234"/>
        <v>18.78110915373783</v>
      </c>
      <c r="BS487" s="23">
        <f t="shared" si="235"/>
        <v>6.1579022248904339E-2</v>
      </c>
      <c r="BT487" s="4" t="str">
        <f t="shared" si="236"/>
        <v>OK</v>
      </c>
      <c r="BU487" s="56">
        <f t="shared" si="237"/>
        <v>9.3905545768689151</v>
      </c>
      <c r="BV487" s="54">
        <f t="shared" si="238"/>
        <v>1.8877459708087914E-2</v>
      </c>
      <c r="BW487" s="4" t="str">
        <f t="shared" si="239"/>
        <v>OK</v>
      </c>
      <c r="BX487" s="54">
        <f t="shared" si="240"/>
        <v>1.8513439096850687E-2</v>
      </c>
      <c r="BY487" s="4" t="str">
        <f t="shared" si="241"/>
        <v>OK</v>
      </c>
      <c r="DJ487" s="7"/>
      <c r="DK487" s="7"/>
      <c r="DL487" s="7"/>
      <c r="DM487" s="7"/>
      <c r="DN487" s="7"/>
      <c r="DO487" s="83"/>
      <c r="DP487" s="7"/>
      <c r="DQ487" s="7"/>
      <c r="DR487" s="7"/>
      <c r="DS487" s="7"/>
    </row>
    <row r="488" spans="27:123">
      <c r="AA488" s="29" t="s">
        <v>197</v>
      </c>
      <c r="AB488" s="29" t="s">
        <v>335</v>
      </c>
      <c r="AC488" s="29" t="s">
        <v>320</v>
      </c>
      <c r="AD488" s="30">
        <v>0</v>
      </c>
      <c r="AE488" s="24">
        <v>682</v>
      </c>
      <c r="AF488" s="24">
        <v>350</v>
      </c>
      <c r="AG488" s="24">
        <v>12</v>
      </c>
      <c r="AH488" s="24">
        <v>16</v>
      </c>
      <c r="AI488" s="24">
        <v>650</v>
      </c>
      <c r="AJ488" s="7">
        <f t="shared" si="213"/>
        <v>712</v>
      </c>
      <c r="AK488" s="7">
        <f t="shared" si="214"/>
        <v>350</v>
      </c>
      <c r="AL488" s="7">
        <f t="shared" si="215"/>
        <v>22</v>
      </c>
      <c r="AM488" s="7">
        <f t="shared" si="216"/>
        <v>6</v>
      </c>
      <c r="AN488" s="7">
        <f t="shared" si="217"/>
        <v>24</v>
      </c>
      <c r="AO488" s="83" t="str" cm="1">
        <f t="array" ref="AO488">_xll.Dce_Name_SectI(AE488,AE488,AF488,AG488,AH488,"x","-",$V$14)</f>
        <v>682x350x12x16</v>
      </c>
      <c r="AP488" s="7" t="str">
        <f t="shared" si="218"/>
        <v>712x350x22-6M24</v>
      </c>
      <c r="AQ488" s="7"/>
      <c r="AR488" s="7"/>
      <c r="AS488" s="7"/>
      <c r="AT488" s="29" t="s">
        <v>313</v>
      </c>
      <c r="AU488" s="60">
        <v>-41.725994751851594</v>
      </c>
      <c r="AV488" s="60">
        <v>7.0976541481333228</v>
      </c>
      <c r="AW488" s="25">
        <v>4.9713703620961804E-3</v>
      </c>
      <c r="AX488" s="25">
        <v>0</v>
      </c>
      <c r="AY488" s="25">
        <v>0</v>
      </c>
      <c r="AZ488" s="25">
        <v>0</v>
      </c>
      <c r="BA488" s="56">
        <f t="shared" si="219"/>
        <v>0</v>
      </c>
      <c r="BB488" s="56">
        <f t="shared" si="220"/>
        <v>0</v>
      </c>
      <c r="BC488" s="4">
        <f>HLOOKUP(AN488,Data!$BW$28:$CF$31,4,FALSE)</f>
        <v>353</v>
      </c>
      <c r="BD488" s="44">
        <f t="shared" si="221"/>
        <v>0</v>
      </c>
      <c r="BE488" s="4" t="str">
        <f t="shared" si="222"/>
        <v>OK</v>
      </c>
      <c r="BF488" s="5">
        <f t="shared" si="223"/>
        <v>3613.4</v>
      </c>
      <c r="BG488" s="44">
        <f t="shared" si="224"/>
        <v>1.1547571470596003E-2</v>
      </c>
      <c r="BH488" s="4" t="str">
        <f t="shared" si="225"/>
        <v>OK</v>
      </c>
      <c r="BI488" s="53" t="str">
        <f t="shared" si="226"/>
        <v>Y</v>
      </c>
      <c r="BJ488" s="53">
        <f t="shared" si="227"/>
        <v>215</v>
      </c>
      <c r="BK488" s="38">
        <f t="shared" si="228"/>
        <v>169</v>
      </c>
      <c r="BL488" s="54">
        <f>noisuy1chieu(BK488/BJ488,Data!$BW$39:$CG$39,Data!$BW$40:$CG$40)</f>
        <v>9.5744185149669647E-2</v>
      </c>
      <c r="BM488" s="55">
        <f t="shared" si="229"/>
        <v>7.4105081337504574E-4</v>
      </c>
      <c r="BN488" s="56">
        <f t="shared" si="230"/>
        <v>3.4371286776259486</v>
      </c>
      <c r="BO488" s="44">
        <f t="shared" si="231"/>
        <v>0.1562331217102704</v>
      </c>
      <c r="BP488" s="4" t="str">
        <f t="shared" si="232"/>
        <v>OK</v>
      </c>
      <c r="BQ488" s="56">
        <f t="shared" si="233"/>
        <v>304.99199999999996</v>
      </c>
      <c r="BR488" s="56">
        <f t="shared" si="234"/>
        <v>7.0976558891677355</v>
      </c>
      <c r="BS488" s="23">
        <f t="shared" si="235"/>
        <v>2.3271613318276336E-2</v>
      </c>
      <c r="BT488" s="4" t="str">
        <f t="shared" si="236"/>
        <v>OK</v>
      </c>
      <c r="BU488" s="56">
        <f t="shared" si="237"/>
        <v>20.862997375925797</v>
      </c>
      <c r="BV488" s="54">
        <f t="shared" si="238"/>
        <v>4.1940056801767822E-2</v>
      </c>
      <c r="BW488" s="4" t="str">
        <f t="shared" si="239"/>
        <v>OK</v>
      </c>
      <c r="BX488" s="54">
        <f t="shared" si="240"/>
        <v>7.3347138404924522E-3</v>
      </c>
      <c r="BY488" s="4" t="str">
        <f t="shared" si="241"/>
        <v>OK</v>
      </c>
      <c r="DJ488" s="7"/>
      <c r="DK488" s="7"/>
      <c r="DL488" s="7"/>
      <c r="DM488" s="7"/>
      <c r="DN488" s="7"/>
      <c r="DO488" s="83"/>
      <c r="DP488" s="7"/>
      <c r="DQ488" s="7"/>
      <c r="DR488" s="7"/>
      <c r="DS488" s="7"/>
    </row>
    <row r="489" spans="27:123">
      <c r="AA489" s="29" t="s">
        <v>197</v>
      </c>
      <c r="AB489" s="29" t="s">
        <v>335</v>
      </c>
      <c r="AC489" s="29" t="s">
        <v>320</v>
      </c>
      <c r="AD489" s="30">
        <v>0</v>
      </c>
      <c r="AE489" s="24">
        <v>682</v>
      </c>
      <c r="AF489" s="24">
        <v>350</v>
      </c>
      <c r="AG489" s="24">
        <v>12</v>
      </c>
      <c r="AH489" s="24">
        <v>16</v>
      </c>
      <c r="AI489" s="24">
        <v>650</v>
      </c>
      <c r="AJ489" s="7">
        <f t="shared" si="213"/>
        <v>712</v>
      </c>
      <c r="AK489" s="7">
        <f t="shared" si="214"/>
        <v>350</v>
      </c>
      <c r="AL489" s="7">
        <f t="shared" si="215"/>
        <v>22</v>
      </c>
      <c r="AM489" s="7">
        <f t="shared" si="216"/>
        <v>6</v>
      </c>
      <c r="AN489" s="7">
        <f t="shared" si="217"/>
        <v>24</v>
      </c>
      <c r="AO489" s="83" t="str" cm="1">
        <f t="array" ref="AO489">_xll.Dce_Name_SectI(AE489,AE489,AF489,AG489,AH489,"x","-",$V$14)</f>
        <v>682x350x12x16</v>
      </c>
      <c r="AP489" s="7" t="str">
        <f t="shared" si="218"/>
        <v>712x350x22-6M24</v>
      </c>
      <c r="AQ489" s="7"/>
      <c r="AR489" s="7"/>
      <c r="AS489" s="7"/>
      <c r="AT489" s="29" t="s">
        <v>314</v>
      </c>
      <c r="AU489" s="60">
        <v>48.969638605327297</v>
      </c>
      <c r="AV489" s="60">
        <v>52.541919110833881</v>
      </c>
      <c r="AW489" s="25">
        <v>1.5570047478948896E-2</v>
      </c>
      <c r="AX489" s="25">
        <v>0</v>
      </c>
      <c r="AY489" s="25">
        <v>0</v>
      </c>
      <c r="AZ489" s="25">
        <v>0</v>
      </c>
      <c r="BA489" s="56">
        <f t="shared" si="219"/>
        <v>8.1616064342212162</v>
      </c>
      <c r="BB489" s="56">
        <f t="shared" si="220"/>
        <v>35.707028149717829</v>
      </c>
      <c r="BC489" s="4">
        <f>HLOOKUP(AN489,Data!$BW$28:$CF$31,4,FALSE)</f>
        <v>353</v>
      </c>
      <c r="BD489" s="44">
        <f t="shared" si="221"/>
        <v>0.10115305424849243</v>
      </c>
      <c r="BE489" s="4" t="str">
        <f t="shared" si="222"/>
        <v>OK</v>
      </c>
      <c r="BF489" s="5">
        <f t="shared" si="223"/>
        <v>3613.4</v>
      </c>
      <c r="BG489" s="44">
        <f t="shared" si="224"/>
        <v>0</v>
      </c>
      <c r="BH489" s="4" t="str">
        <f t="shared" si="225"/>
        <v>OK</v>
      </c>
      <c r="BI489" s="53" t="str">
        <f t="shared" si="226"/>
        <v>Y</v>
      </c>
      <c r="BJ489" s="53">
        <f t="shared" si="227"/>
        <v>215</v>
      </c>
      <c r="BK489" s="38">
        <f t="shared" si="228"/>
        <v>169</v>
      </c>
      <c r="BL489" s="54">
        <f>noisuy1chieu(BK489/BJ489,Data!$BW$39:$CG$39,Data!$BW$40:$CG$40)</f>
        <v>9.5744185149669647E-2</v>
      </c>
      <c r="BM489" s="55">
        <f t="shared" si="229"/>
        <v>0</v>
      </c>
      <c r="BN489" s="56">
        <f t="shared" si="230"/>
        <v>0</v>
      </c>
      <c r="BO489" s="44">
        <f t="shared" si="231"/>
        <v>0</v>
      </c>
      <c r="BP489" s="4" t="str">
        <f t="shared" si="232"/>
        <v>OK</v>
      </c>
      <c r="BQ489" s="56">
        <f t="shared" si="233"/>
        <v>304.99199999999996</v>
      </c>
      <c r="BR489" s="56">
        <f t="shared" si="234"/>
        <v>52.54192141781445</v>
      </c>
      <c r="BS489" s="23">
        <f t="shared" si="235"/>
        <v>0.17227311345154778</v>
      </c>
      <c r="BT489" s="4" t="str">
        <f t="shared" si="236"/>
        <v>OK</v>
      </c>
      <c r="BU489" s="56">
        <f t="shared" si="237"/>
        <v>24.484819302663649</v>
      </c>
      <c r="BV489" s="54">
        <f t="shared" si="238"/>
        <v>4.9220861884385202E-2</v>
      </c>
      <c r="BW489" s="4" t="str">
        <f t="shared" si="239"/>
        <v>OK</v>
      </c>
      <c r="BX489" s="54">
        <f t="shared" si="240"/>
        <v>5.4296793793211034E-2</v>
      </c>
      <c r="BY489" s="4" t="str">
        <f t="shared" si="241"/>
        <v>OK</v>
      </c>
      <c r="DJ489" s="7"/>
      <c r="DK489" s="7"/>
      <c r="DL489" s="7"/>
      <c r="DM489" s="7"/>
      <c r="DN489" s="7"/>
      <c r="DO489" s="83"/>
      <c r="DP489" s="7"/>
      <c r="DQ489" s="7"/>
      <c r="DR489" s="7"/>
      <c r="DS489" s="7"/>
    </row>
    <row r="490" spans="27:123">
      <c r="AA490" s="29" t="s">
        <v>197</v>
      </c>
      <c r="AB490" s="29" t="s">
        <v>335</v>
      </c>
      <c r="AC490" s="29" t="s">
        <v>320</v>
      </c>
      <c r="AD490" s="30">
        <v>0</v>
      </c>
      <c r="AE490" s="24">
        <v>682</v>
      </c>
      <c r="AF490" s="24">
        <v>350</v>
      </c>
      <c r="AG490" s="24">
        <v>12</v>
      </c>
      <c r="AH490" s="24">
        <v>16</v>
      </c>
      <c r="AI490" s="24">
        <v>650</v>
      </c>
      <c r="AJ490" s="7">
        <f t="shared" si="213"/>
        <v>712</v>
      </c>
      <c r="AK490" s="7">
        <f t="shared" si="214"/>
        <v>350</v>
      </c>
      <c r="AL490" s="7">
        <f t="shared" si="215"/>
        <v>22</v>
      </c>
      <c r="AM490" s="7">
        <f t="shared" si="216"/>
        <v>6</v>
      </c>
      <c r="AN490" s="7">
        <f t="shared" si="217"/>
        <v>24</v>
      </c>
      <c r="AO490" s="83" t="str" cm="1">
        <f t="array" ref="AO490">_xll.Dce_Name_SectI(AE490,AE490,AF490,AG490,AH490,"x","-",$V$14)</f>
        <v>682x350x12x16</v>
      </c>
      <c r="AP490" s="7" t="str">
        <f t="shared" si="218"/>
        <v>712x350x22-6M24</v>
      </c>
      <c r="AQ490" s="7"/>
      <c r="AR490" s="7"/>
      <c r="AS490" s="7"/>
      <c r="AT490" s="29" t="s">
        <v>315</v>
      </c>
      <c r="AU490" s="60">
        <v>-11.160846970311351</v>
      </c>
      <c r="AV490" s="60">
        <v>63.38243289663577</v>
      </c>
      <c r="AW490" s="25">
        <v>4.0985154683807999E-3</v>
      </c>
      <c r="AX490" s="25">
        <v>0</v>
      </c>
      <c r="AY490" s="25">
        <v>0</v>
      </c>
      <c r="AZ490" s="25">
        <v>0</v>
      </c>
      <c r="BA490" s="56">
        <f t="shared" si="219"/>
        <v>0</v>
      </c>
      <c r="BB490" s="56">
        <f t="shared" si="220"/>
        <v>0</v>
      </c>
      <c r="BC490" s="4">
        <f>HLOOKUP(AN490,Data!$BW$28:$CF$31,4,FALSE)</f>
        <v>353</v>
      </c>
      <c r="BD490" s="44">
        <f t="shared" si="221"/>
        <v>0</v>
      </c>
      <c r="BE490" s="4" t="str">
        <f t="shared" si="222"/>
        <v>OK</v>
      </c>
      <c r="BF490" s="5">
        <f t="shared" si="223"/>
        <v>3613.4</v>
      </c>
      <c r="BG490" s="44">
        <f t="shared" si="224"/>
        <v>3.0887382991950378E-3</v>
      </c>
      <c r="BH490" s="4" t="str">
        <f t="shared" si="225"/>
        <v>OK</v>
      </c>
      <c r="BI490" s="53" t="str">
        <f t="shared" si="226"/>
        <v>Y</v>
      </c>
      <c r="BJ490" s="53">
        <f t="shared" si="227"/>
        <v>215</v>
      </c>
      <c r="BK490" s="38">
        <f t="shared" si="228"/>
        <v>169</v>
      </c>
      <c r="BL490" s="54">
        <f>noisuy1chieu(BK490/BJ490,Data!$BW$39:$CG$39,Data!$BW$40:$CG$40)</f>
        <v>9.5744185149669647E-2</v>
      </c>
      <c r="BM490" s="55">
        <f t="shared" si="229"/>
        <v>1.9821587896203785E-4</v>
      </c>
      <c r="BN490" s="56">
        <f t="shared" si="230"/>
        <v>1.7776285573202868</v>
      </c>
      <c r="BO490" s="44">
        <f t="shared" si="231"/>
        <v>8.080129806001303E-2</v>
      </c>
      <c r="BP490" s="4" t="str">
        <f t="shared" si="232"/>
        <v>OK</v>
      </c>
      <c r="BQ490" s="56">
        <f t="shared" si="233"/>
        <v>304.99199999999996</v>
      </c>
      <c r="BR490" s="56">
        <f t="shared" si="234"/>
        <v>63.382433029147478</v>
      </c>
      <c r="BS490" s="23">
        <f t="shared" si="235"/>
        <v>0.2078167067632839</v>
      </c>
      <c r="BT490" s="4" t="str">
        <f t="shared" si="236"/>
        <v>OK</v>
      </c>
      <c r="BU490" s="56">
        <f t="shared" si="237"/>
        <v>5.5804234851556753</v>
      </c>
      <c r="BV490" s="54">
        <f t="shared" si="238"/>
        <v>1.1218104174015527E-2</v>
      </c>
      <c r="BW490" s="4" t="str">
        <f t="shared" si="239"/>
        <v>OK</v>
      </c>
      <c r="BX490" s="54">
        <f t="shared" si="240"/>
        <v>6.5499372756642152E-2</v>
      </c>
      <c r="BY490" s="4" t="str">
        <f t="shared" si="241"/>
        <v>OK</v>
      </c>
      <c r="DJ490" s="7"/>
      <c r="DK490" s="7"/>
      <c r="DL490" s="7"/>
      <c r="DM490" s="7"/>
      <c r="DN490" s="7"/>
      <c r="DO490" s="83"/>
      <c r="DP490" s="7"/>
      <c r="DQ490" s="7"/>
      <c r="DR490" s="7"/>
      <c r="DS490" s="7"/>
    </row>
    <row r="491" spans="27:123">
      <c r="AA491" s="29" t="s">
        <v>197</v>
      </c>
      <c r="AB491" s="29" t="s">
        <v>336</v>
      </c>
      <c r="AC491" s="29" t="s">
        <v>320</v>
      </c>
      <c r="AD491" s="30">
        <v>0</v>
      </c>
      <c r="AE491" s="24">
        <v>674</v>
      </c>
      <c r="AF491" s="24">
        <v>350</v>
      </c>
      <c r="AG491" s="24">
        <v>8</v>
      </c>
      <c r="AH491" s="24">
        <v>12</v>
      </c>
      <c r="AI491" s="24">
        <v>650</v>
      </c>
      <c r="AJ491" s="7">
        <f t="shared" si="213"/>
        <v>704</v>
      </c>
      <c r="AK491" s="7">
        <f t="shared" si="214"/>
        <v>350</v>
      </c>
      <c r="AL491" s="7">
        <f t="shared" si="215"/>
        <v>22</v>
      </c>
      <c r="AM491" s="7">
        <f t="shared" si="216"/>
        <v>6</v>
      </c>
      <c r="AN491" s="7">
        <f t="shared" si="217"/>
        <v>24</v>
      </c>
      <c r="AO491" s="83" t="str" cm="1">
        <f t="array" ref="AO491">_xll.Dce_Name_SectI(AE491,AE491,AF491,AG491,AH491,"x","-",$V$14)</f>
        <v>674x350x8x12</v>
      </c>
      <c r="AP491" s="7" t="str">
        <f t="shared" si="218"/>
        <v>704x350x22-6M24</v>
      </c>
      <c r="AQ491" s="7"/>
      <c r="AR491" s="7"/>
      <c r="AS491" s="7"/>
      <c r="AT491" s="29" t="s">
        <v>290</v>
      </c>
      <c r="AU491" s="60">
        <v>-70.222907633612465</v>
      </c>
      <c r="AV491" s="60">
        <v>0.10310946419082477</v>
      </c>
      <c r="AW491" s="25">
        <v>3.4022253384981306E-3</v>
      </c>
      <c r="AX491" s="25">
        <v>0</v>
      </c>
      <c r="AY491" s="25">
        <v>0</v>
      </c>
      <c r="AZ491" s="25">
        <v>0</v>
      </c>
      <c r="BA491" s="56">
        <f t="shared" si="219"/>
        <v>0</v>
      </c>
      <c r="BB491" s="56">
        <f t="shared" si="220"/>
        <v>0</v>
      </c>
      <c r="BC491" s="4">
        <f>HLOOKUP(AN491,Data!$BW$28:$CF$31,4,FALSE)</f>
        <v>353</v>
      </c>
      <c r="BD491" s="44">
        <f t="shared" si="221"/>
        <v>0</v>
      </c>
      <c r="BE491" s="4" t="str">
        <f t="shared" si="222"/>
        <v>OK</v>
      </c>
      <c r="BF491" s="5">
        <f t="shared" si="223"/>
        <v>3572.8</v>
      </c>
      <c r="BG491" s="44">
        <f t="shared" si="224"/>
        <v>1.9654866668610743E-2</v>
      </c>
      <c r="BH491" s="4" t="str">
        <f t="shared" si="225"/>
        <v>OK</v>
      </c>
      <c r="BI491" s="53" t="str">
        <f t="shared" si="226"/>
        <v>Y</v>
      </c>
      <c r="BJ491" s="53">
        <f t="shared" si="227"/>
        <v>215</v>
      </c>
      <c r="BK491" s="38">
        <f t="shared" si="228"/>
        <v>171</v>
      </c>
      <c r="BL491" s="54">
        <f>noisuy1chieu(BK491/BJ491,Data!$BW$39:$CG$39,Data!$BW$40:$CG$40)</f>
        <v>9.6581399440765381E-2</v>
      </c>
      <c r="BM491" s="55">
        <f t="shared" si="229"/>
        <v>1.272355636526751E-3</v>
      </c>
      <c r="BN491" s="56">
        <f t="shared" si="230"/>
        <v>4.5037684706679793</v>
      </c>
      <c r="BO491" s="44">
        <f t="shared" si="231"/>
        <v>0.20471674866672632</v>
      </c>
      <c r="BP491" s="4" t="str">
        <f t="shared" si="232"/>
        <v>OK</v>
      </c>
      <c r="BQ491" s="56">
        <f t="shared" si="233"/>
        <v>304.99199999999996</v>
      </c>
      <c r="BR491" s="56">
        <f t="shared" si="234"/>
        <v>0.10316557925477322</v>
      </c>
      <c r="BS491" s="23">
        <f t="shared" si="235"/>
        <v>3.3825667314150287E-4</v>
      </c>
      <c r="BT491" s="4" t="str">
        <f t="shared" si="236"/>
        <v>OK</v>
      </c>
      <c r="BU491" s="56">
        <f t="shared" si="237"/>
        <v>35.111453816806232</v>
      </c>
      <c r="BV491" s="54">
        <f t="shared" si="238"/>
        <v>7.0156679727949298E-2</v>
      </c>
      <c r="BW491" s="4" t="str">
        <f t="shared" si="239"/>
        <v>OK</v>
      </c>
      <c r="BX491" s="54">
        <f t="shared" si="240"/>
        <v>1.066112550169201E-4</v>
      </c>
      <c r="BY491" s="4" t="str">
        <f t="shared" si="241"/>
        <v>OK</v>
      </c>
      <c r="DJ491" s="7"/>
      <c r="DK491" s="7"/>
      <c r="DL491" s="7"/>
      <c r="DM491" s="7"/>
      <c r="DN491" s="7"/>
      <c r="DO491" s="83"/>
      <c r="DP491" s="7"/>
      <c r="DQ491" s="7"/>
      <c r="DR491" s="7"/>
      <c r="DS491" s="7"/>
    </row>
    <row r="492" spans="27:123">
      <c r="AA492" s="29" t="s">
        <v>197</v>
      </c>
      <c r="AB492" s="29" t="s">
        <v>336</v>
      </c>
      <c r="AC492" s="29" t="s">
        <v>320</v>
      </c>
      <c r="AD492" s="30">
        <v>0</v>
      </c>
      <c r="AE492" s="24">
        <v>674</v>
      </c>
      <c r="AF492" s="24">
        <v>350</v>
      </c>
      <c r="AG492" s="24">
        <v>8</v>
      </c>
      <c r="AH492" s="24">
        <v>12</v>
      </c>
      <c r="AI492" s="24">
        <v>650</v>
      </c>
      <c r="AJ492" s="7">
        <f t="shared" si="213"/>
        <v>704</v>
      </c>
      <c r="AK492" s="7">
        <f t="shared" si="214"/>
        <v>350</v>
      </c>
      <c r="AL492" s="7">
        <f t="shared" si="215"/>
        <v>22</v>
      </c>
      <c r="AM492" s="7">
        <f t="shared" si="216"/>
        <v>6</v>
      </c>
      <c r="AN492" s="7">
        <f t="shared" si="217"/>
        <v>24</v>
      </c>
      <c r="AO492" s="83" t="str" cm="1">
        <f t="array" ref="AO492">_xll.Dce_Name_SectI(AE492,AE492,AF492,AG492,AH492,"x","-",$V$14)</f>
        <v>674x350x8x12</v>
      </c>
      <c r="AP492" s="7" t="str">
        <f t="shared" si="218"/>
        <v>704x350x22-6M24</v>
      </c>
      <c r="AQ492" s="7"/>
      <c r="AR492" s="7"/>
      <c r="AS492" s="7"/>
      <c r="AT492" s="29" t="s">
        <v>291</v>
      </c>
      <c r="AU492" s="60">
        <v>-87.828777574039378</v>
      </c>
      <c r="AV492" s="60">
        <v>0.178956660435096</v>
      </c>
      <c r="AW492" s="25">
        <v>1.4385491542943411E-3</v>
      </c>
      <c r="AX492" s="25">
        <v>0</v>
      </c>
      <c r="AY492" s="25">
        <v>0</v>
      </c>
      <c r="AZ492" s="25">
        <v>0</v>
      </c>
      <c r="BA492" s="56">
        <f t="shared" si="219"/>
        <v>0</v>
      </c>
      <c r="BB492" s="56">
        <f t="shared" si="220"/>
        <v>0</v>
      </c>
      <c r="BC492" s="4">
        <f>HLOOKUP(AN492,Data!$BW$28:$CF$31,4,FALSE)</f>
        <v>353</v>
      </c>
      <c r="BD492" s="44">
        <f t="shared" si="221"/>
        <v>0</v>
      </c>
      <c r="BE492" s="4" t="str">
        <f t="shared" si="222"/>
        <v>OK</v>
      </c>
      <c r="BF492" s="5">
        <f t="shared" si="223"/>
        <v>3572.8</v>
      </c>
      <c r="BG492" s="44">
        <f t="shared" si="224"/>
        <v>2.4582617995420782E-2</v>
      </c>
      <c r="BH492" s="4" t="str">
        <f t="shared" si="225"/>
        <v>OK</v>
      </c>
      <c r="BI492" s="53" t="str">
        <f t="shared" si="226"/>
        <v>Y</v>
      </c>
      <c r="BJ492" s="53">
        <f t="shared" si="227"/>
        <v>215</v>
      </c>
      <c r="BK492" s="38">
        <f t="shared" si="228"/>
        <v>171</v>
      </c>
      <c r="BL492" s="54">
        <f>noisuy1chieu(BK492/BJ492,Data!$BW$39:$CG$39,Data!$BW$40:$CG$40)</f>
        <v>9.6581399440765381E-2</v>
      </c>
      <c r="BM492" s="55">
        <f t="shared" si="229"/>
        <v>1.5913530778109506E-3</v>
      </c>
      <c r="BN492" s="56">
        <f t="shared" si="230"/>
        <v>5.0368042340990726</v>
      </c>
      <c r="BO492" s="44">
        <f t="shared" si="231"/>
        <v>0.22894564700450329</v>
      </c>
      <c r="BP492" s="4" t="str">
        <f t="shared" si="232"/>
        <v>OK</v>
      </c>
      <c r="BQ492" s="56">
        <f t="shared" si="233"/>
        <v>304.99199999999996</v>
      </c>
      <c r="BR492" s="56">
        <f t="shared" si="234"/>
        <v>0.17896244225465738</v>
      </c>
      <c r="BS492" s="23">
        <f t="shared" si="235"/>
        <v>5.8677749663813277E-4</v>
      </c>
      <c r="BT492" s="4" t="str">
        <f t="shared" si="236"/>
        <v>OK</v>
      </c>
      <c r="BU492" s="56">
        <f t="shared" si="237"/>
        <v>43.914388787019689</v>
      </c>
      <c r="BV492" s="54">
        <f t="shared" si="238"/>
        <v>8.7745945401580303E-2</v>
      </c>
      <c r="BW492" s="4" t="str">
        <f t="shared" si="239"/>
        <v>OK</v>
      </c>
      <c r="BX492" s="54">
        <f t="shared" si="240"/>
        <v>1.8493969313684009E-4</v>
      </c>
      <c r="BY492" s="4" t="str">
        <f t="shared" si="241"/>
        <v>OK</v>
      </c>
      <c r="DJ492" s="7"/>
      <c r="DK492" s="7"/>
      <c r="DL492" s="7"/>
      <c r="DM492" s="7"/>
      <c r="DN492" s="7"/>
      <c r="DO492" s="83"/>
      <c r="DP492" s="7"/>
      <c r="DQ492" s="7"/>
      <c r="DR492" s="7"/>
      <c r="DS492" s="7"/>
    </row>
    <row r="493" spans="27:123">
      <c r="AA493" s="29" t="s">
        <v>197</v>
      </c>
      <c r="AB493" s="29" t="s">
        <v>336</v>
      </c>
      <c r="AC493" s="29" t="s">
        <v>320</v>
      </c>
      <c r="AD493" s="30">
        <v>0</v>
      </c>
      <c r="AE493" s="24">
        <v>674</v>
      </c>
      <c r="AF493" s="24">
        <v>350</v>
      </c>
      <c r="AG493" s="24">
        <v>8</v>
      </c>
      <c r="AH493" s="24">
        <v>12</v>
      </c>
      <c r="AI493" s="24">
        <v>650</v>
      </c>
      <c r="AJ493" s="7">
        <f t="shared" si="213"/>
        <v>704</v>
      </c>
      <c r="AK493" s="7">
        <f t="shared" si="214"/>
        <v>350</v>
      </c>
      <c r="AL493" s="7">
        <f t="shared" si="215"/>
        <v>22</v>
      </c>
      <c r="AM493" s="7">
        <f t="shared" si="216"/>
        <v>6</v>
      </c>
      <c r="AN493" s="7">
        <f t="shared" si="217"/>
        <v>24</v>
      </c>
      <c r="AO493" s="83" t="str" cm="1">
        <f t="array" ref="AO493">_xll.Dce_Name_SectI(AE493,AE493,AF493,AG493,AH493,"x","-",$V$14)</f>
        <v>674x350x8x12</v>
      </c>
      <c r="AP493" s="7" t="str">
        <f t="shared" si="218"/>
        <v>704x350x22-6M24</v>
      </c>
      <c r="AQ493" s="7"/>
      <c r="AR493" s="7"/>
      <c r="AS493" s="7"/>
      <c r="AT493" s="29" t="s">
        <v>292</v>
      </c>
      <c r="AU493" s="60">
        <v>-135.6596543799802</v>
      </c>
      <c r="AV493" s="60">
        <v>4.2564988441100713</v>
      </c>
      <c r="AW493" s="25">
        <v>3.6381650093169955</v>
      </c>
      <c r="AX493" s="25">
        <v>0</v>
      </c>
      <c r="AY493" s="25">
        <v>0</v>
      </c>
      <c r="AZ493" s="25">
        <v>0</v>
      </c>
      <c r="BA493" s="56">
        <f t="shared" si="219"/>
        <v>0</v>
      </c>
      <c r="BB493" s="56">
        <f t="shared" si="220"/>
        <v>0</v>
      </c>
      <c r="BC493" s="4">
        <f>HLOOKUP(AN493,Data!$BW$28:$CF$31,4,FALSE)</f>
        <v>353</v>
      </c>
      <c r="BD493" s="44">
        <f t="shared" si="221"/>
        <v>0</v>
      </c>
      <c r="BE493" s="4" t="str">
        <f t="shared" si="222"/>
        <v>OK</v>
      </c>
      <c r="BF493" s="5">
        <f t="shared" si="223"/>
        <v>3572.8</v>
      </c>
      <c r="BG493" s="44">
        <f t="shared" si="224"/>
        <v>3.7970122699277929E-2</v>
      </c>
      <c r="BH493" s="4" t="str">
        <f t="shared" si="225"/>
        <v>OK</v>
      </c>
      <c r="BI493" s="53" t="str">
        <f t="shared" si="226"/>
        <v>Y</v>
      </c>
      <c r="BJ493" s="53">
        <f t="shared" si="227"/>
        <v>215</v>
      </c>
      <c r="BK493" s="38">
        <f t="shared" si="228"/>
        <v>171</v>
      </c>
      <c r="BL493" s="54">
        <f>noisuy1chieu(BK493/BJ493,Data!$BW$39:$CG$39,Data!$BW$40:$CG$40)</f>
        <v>9.6581399440765381E-2</v>
      </c>
      <c r="BM493" s="55">
        <f t="shared" si="229"/>
        <v>2.4579917254383176E-3</v>
      </c>
      <c r="BN493" s="56">
        <f t="shared" si="230"/>
        <v>6.2598223084265445</v>
      </c>
      <c r="BO493" s="44">
        <f t="shared" si="231"/>
        <v>0.28453737765575204</v>
      </c>
      <c r="BP493" s="4" t="str">
        <f t="shared" si="232"/>
        <v>OK</v>
      </c>
      <c r="BQ493" s="56">
        <f t="shared" si="233"/>
        <v>304.99199999999996</v>
      </c>
      <c r="BR493" s="56">
        <f t="shared" si="234"/>
        <v>5.5994666750440532</v>
      </c>
      <c r="BS493" s="23">
        <f t="shared" si="235"/>
        <v>1.8359388689028085E-2</v>
      </c>
      <c r="BT493" s="4" t="str">
        <f t="shared" si="236"/>
        <v>OK</v>
      </c>
      <c r="BU493" s="56">
        <f t="shared" si="237"/>
        <v>67.829827189990098</v>
      </c>
      <c r="BV493" s="54">
        <f t="shared" si="238"/>
        <v>0.13553171244343362</v>
      </c>
      <c r="BW493" s="4" t="str">
        <f t="shared" si="239"/>
        <v>OK</v>
      </c>
      <c r="BX493" s="54">
        <f t="shared" si="240"/>
        <v>5.7864858993097448E-3</v>
      </c>
      <c r="BY493" s="4" t="str">
        <f t="shared" si="241"/>
        <v>OK</v>
      </c>
      <c r="DJ493" s="7"/>
      <c r="DK493" s="7"/>
      <c r="DL493" s="7"/>
      <c r="DM493" s="7"/>
      <c r="DN493" s="7"/>
      <c r="DO493" s="83"/>
      <c r="DP493" s="7"/>
      <c r="DQ493" s="7"/>
      <c r="DR493" s="7"/>
      <c r="DS493" s="7"/>
    </row>
    <row r="494" spans="27:123">
      <c r="AA494" s="29" t="s">
        <v>197</v>
      </c>
      <c r="AB494" s="29" t="s">
        <v>336</v>
      </c>
      <c r="AC494" s="29" t="s">
        <v>320</v>
      </c>
      <c r="AD494" s="30">
        <v>0</v>
      </c>
      <c r="AE494" s="24">
        <v>674</v>
      </c>
      <c r="AF494" s="24">
        <v>350</v>
      </c>
      <c r="AG494" s="24">
        <v>8</v>
      </c>
      <c r="AH494" s="24">
        <v>12</v>
      </c>
      <c r="AI494" s="24">
        <v>650</v>
      </c>
      <c r="AJ494" s="7">
        <f t="shared" si="213"/>
        <v>704</v>
      </c>
      <c r="AK494" s="7">
        <f t="shared" si="214"/>
        <v>350</v>
      </c>
      <c r="AL494" s="7">
        <f t="shared" si="215"/>
        <v>22</v>
      </c>
      <c r="AM494" s="7">
        <f t="shared" si="216"/>
        <v>6</v>
      </c>
      <c r="AN494" s="7">
        <f t="shared" si="217"/>
        <v>24</v>
      </c>
      <c r="AO494" s="83" t="str" cm="1">
        <f t="array" ref="AO494">_xll.Dce_Name_SectI(AE494,AE494,AF494,AG494,AH494,"x","-",$V$14)</f>
        <v>674x350x8x12</v>
      </c>
      <c r="AP494" s="7" t="str">
        <f t="shared" si="218"/>
        <v>704x350x22-6M24</v>
      </c>
      <c r="AQ494" s="7"/>
      <c r="AR494" s="7"/>
      <c r="AS494" s="7"/>
      <c r="AT494" s="29" t="s">
        <v>293</v>
      </c>
      <c r="AU494" s="60">
        <v>-142.81072893631563</v>
      </c>
      <c r="AV494" s="60">
        <v>1.8299853071432106</v>
      </c>
      <c r="AW494" s="25">
        <v>1.4560761022493844</v>
      </c>
      <c r="AX494" s="25">
        <v>0</v>
      </c>
      <c r="AY494" s="25">
        <v>0</v>
      </c>
      <c r="AZ494" s="25">
        <v>0</v>
      </c>
      <c r="BA494" s="56">
        <f t="shared" si="219"/>
        <v>0</v>
      </c>
      <c r="BB494" s="56">
        <f t="shared" si="220"/>
        <v>0</v>
      </c>
      <c r="BC494" s="4">
        <f>HLOOKUP(AN494,Data!$BW$28:$CF$31,4,FALSE)</f>
        <v>353</v>
      </c>
      <c r="BD494" s="44">
        <f t="shared" si="221"/>
        <v>0</v>
      </c>
      <c r="BE494" s="4" t="str">
        <f t="shared" si="222"/>
        <v>OK</v>
      </c>
      <c r="BF494" s="5">
        <f t="shared" si="223"/>
        <v>3572.8</v>
      </c>
      <c r="BG494" s="44">
        <f t="shared" si="224"/>
        <v>3.9971654986653497E-2</v>
      </c>
      <c r="BH494" s="4" t="str">
        <f t="shared" si="225"/>
        <v>OK</v>
      </c>
      <c r="BI494" s="53" t="str">
        <f t="shared" si="226"/>
        <v>Y</v>
      </c>
      <c r="BJ494" s="53">
        <f t="shared" si="227"/>
        <v>215</v>
      </c>
      <c r="BK494" s="38">
        <f t="shared" si="228"/>
        <v>171</v>
      </c>
      <c r="BL494" s="54">
        <f>noisuy1chieu(BK494/BJ494,Data!$BW$39:$CG$39,Data!$BW$40:$CG$40)</f>
        <v>9.6581399440765381E-2</v>
      </c>
      <c r="BM494" s="55">
        <f t="shared" si="229"/>
        <v>2.5875606983787273E-3</v>
      </c>
      <c r="BN494" s="56">
        <f t="shared" si="230"/>
        <v>6.4226916207547315</v>
      </c>
      <c r="BO494" s="44">
        <f t="shared" si="231"/>
        <v>0.29194052821612415</v>
      </c>
      <c r="BP494" s="4" t="str">
        <f t="shared" si="232"/>
        <v>OK</v>
      </c>
      <c r="BQ494" s="56">
        <f t="shared" si="233"/>
        <v>304.99199999999996</v>
      </c>
      <c r="BR494" s="56">
        <f t="shared" si="234"/>
        <v>2.338590139357855</v>
      </c>
      <c r="BS494" s="23">
        <f t="shared" si="235"/>
        <v>7.6677097738886771E-3</v>
      </c>
      <c r="BT494" s="4" t="str">
        <f t="shared" si="236"/>
        <v>OK</v>
      </c>
      <c r="BU494" s="56">
        <f t="shared" si="237"/>
        <v>71.405364468157813</v>
      </c>
      <c r="BV494" s="54">
        <f t="shared" si="238"/>
        <v>0.1426760427519578</v>
      </c>
      <c r="BW494" s="4" t="str">
        <f t="shared" si="239"/>
        <v>OK</v>
      </c>
      <c r="BX494" s="54">
        <f t="shared" si="240"/>
        <v>2.4166978126631275E-3</v>
      </c>
      <c r="BY494" s="4" t="str">
        <f t="shared" si="241"/>
        <v>OK</v>
      </c>
      <c r="DJ494" s="7"/>
      <c r="DK494" s="7"/>
      <c r="DL494" s="7"/>
      <c r="DM494" s="7"/>
      <c r="DN494" s="7"/>
      <c r="DO494" s="83"/>
      <c r="DP494" s="7"/>
      <c r="DQ494" s="7"/>
      <c r="DR494" s="7"/>
      <c r="DS494" s="7"/>
    </row>
    <row r="495" spans="27:123">
      <c r="AA495" s="29" t="s">
        <v>197</v>
      </c>
      <c r="AB495" s="29" t="s">
        <v>336</v>
      </c>
      <c r="AC495" s="29" t="s">
        <v>320</v>
      </c>
      <c r="AD495" s="30">
        <v>0</v>
      </c>
      <c r="AE495" s="24">
        <v>674</v>
      </c>
      <c r="AF495" s="24">
        <v>350</v>
      </c>
      <c r="AG495" s="24">
        <v>8</v>
      </c>
      <c r="AH495" s="24">
        <v>12</v>
      </c>
      <c r="AI495" s="24">
        <v>650</v>
      </c>
      <c r="AJ495" s="7">
        <f t="shared" si="213"/>
        <v>704</v>
      </c>
      <c r="AK495" s="7">
        <f t="shared" si="214"/>
        <v>350</v>
      </c>
      <c r="AL495" s="7">
        <f t="shared" si="215"/>
        <v>22</v>
      </c>
      <c r="AM495" s="7">
        <f t="shared" si="216"/>
        <v>6</v>
      </c>
      <c r="AN495" s="7">
        <f t="shared" si="217"/>
        <v>24</v>
      </c>
      <c r="AO495" s="83" t="str" cm="1">
        <f t="array" ref="AO495">_xll.Dce_Name_SectI(AE495,AE495,AF495,AG495,AH495,"x","-",$V$14)</f>
        <v>674x350x8x12</v>
      </c>
      <c r="AP495" s="7" t="str">
        <f t="shared" si="218"/>
        <v>704x350x22-6M24</v>
      </c>
      <c r="AQ495" s="7"/>
      <c r="AR495" s="7"/>
      <c r="AS495" s="7"/>
      <c r="AT495" s="29" t="s">
        <v>294</v>
      </c>
      <c r="AU495" s="60">
        <v>-25.063325424946512</v>
      </c>
      <c r="AV495" s="60">
        <v>4.2552345292951061</v>
      </c>
      <c r="AW495" s="25">
        <v>2.6870568332719831</v>
      </c>
      <c r="AX495" s="25">
        <v>0</v>
      </c>
      <c r="AY495" s="25">
        <v>0</v>
      </c>
      <c r="AZ495" s="25">
        <v>0</v>
      </c>
      <c r="BA495" s="56">
        <f t="shared" si="219"/>
        <v>0</v>
      </c>
      <c r="BB495" s="56">
        <f t="shared" si="220"/>
        <v>0</v>
      </c>
      <c r="BC495" s="4">
        <f>HLOOKUP(AN495,Data!$BW$28:$CF$31,4,FALSE)</f>
        <v>353</v>
      </c>
      <c r="BD495" s="44">
        <f t="shared" si="221"/>
        <v>0</v>
      </c>
      <c r="BE495" s="4" t="str">
        <f t="shared" si="222"/>
        <v>OK</v>
      </c>
      <c r="BF495" s="5">
        <f t="shared" si="223"/>
        <v>3572.8</v>
      </c>
      <c r="BG495" s="44">
        <f t="shared" si="224"/>
        <v>7.01503734464468E-3</v>
      </c>
      <c r="BH495" s="4" t="str">
        <f t="shared" si="225"/>
        <v>OK</v>
      </c>
      <c r="BI495" s="53" t="str">
        <f t="shared" si="226"/>
        <v>Y</v>
      </c>
      <c r="BJ495" s="53">
        <f t="shared" si="227"/>
        <v>215</v>
      </c>
      <c r="BK495" s="38">
        <f t="shared" si="228"/>
        <v>171</v>
      </c>
      <c r="BL495" s="54">
        <f>noisuy1chieu(BK495/BJ495,Data!$BW$39:$CG$39,Data!$BW$40:$CG$40)</f>
        <v>9.6581399440765381E-2</v>
      </c>
      <c r="BM495" s="55">
        <f t="shared" si="229"/>
        <v>4.5411767255377654E-4</v>
      </c>
      <c r="BN495" s="56">
        <f t="shared" si="230"/>
        <v>2.6906425066670216</v>
      </c>
      <c r="BO495" s="44">
        <f t="shared" si="231"/>
        <v>0.12230193212122825</v>
      </c>
      <c r="BP495" s="4" t="str">
        <f t="shared" si="232"/>
        <v>OK</v>
      </c>
      <c r="BQ495" s="56">
        <f t="shared" si="233"/>
        <v>304.99199999999996</v>
      </c>
      <c r="BR495" s="56">
        <f t="shared" si="234"/>
        <v>5.032623105751016</v>
      </c>
      <c r="BS495" s="23">
        <f t="shared" si="235"/>
        <v>1.6500836434237675E-2</v>
      </c>
      <c r="BT495" s="4" t="str">
        <f t="shared" si="236"/>
        <v>OK</v>
      </c>
      <c r="BU495" s="56">
        <f t="shared" si="237"/>
        <v>12.531662712473256</v>
      </c>
      <c r="BV495" s="54">
        <f t="shared" si="238"/>
        <v>2.5039687959512738E-2</v>
      </c>
      <c r="BW495" s="4" t="str">
        <f t="shared" si="239"/>
        <v>OK</v>
      </c>
      <c r="BX495" s="54">
        <f t="shared" si="240"/>
        <v>5.2007100547195526E-3</v>
      </c>
      <c r="BY495" s="4" t="str">
        <f t="shared" si="241"/>
        <v>OK</v>
      </c>
      <c r="DJ495" s="7"/>
      <c r="DK495" s="7"/>
      <c r="DL495" s="7"/>
      <c r="DM495" s="7"/>
      <c r="DN495" s="7"/>
      <c r="DO495" s="83"/>
      <c r="DP495" s="7"/>
      <c r="DQ495" s="7"/>
      <c r="DR495" s="7"/>
      <c r="DS495" s="7"/>
    </row>
    <row r="496" spans="27:123">
      <c r="AA496" s="29" t="s">
        <v>197</v>
      </c>
      <c r="AB496" s="29" t="s">
        <v>336</v>
      </c>
      <c r="AC496" s="29" t="s">
        <v>320</v>
      </c>
      <c r="AD496" s="30">
        <v>0</v>
      </c>
      <c r="AE496" s="24">
        <v>674</v>
      </c>
      <c r="AF496" s="24">
        <v>350</v>
      </c>
      <c r="AG496" s="24">
        <v>8</v>
      </c>
      <c r="AH496" s="24">
        <v>12</v>
      </c>
      <c r="AI496" s="24">
        <v>650</v>
      </c>
      <c r="AJ496" s="7">
        <f t="shared" si="213"/>
        <v>704</v>
      </c>
      <c r="AK496" s="7">
        <f t="shared" si="214"/>
        <v>350</v>
      </c>
      <c r="AL496" s="7">
        <f t="shared" si="215"/>
        <v>22</v>
      </c>
      <c r="AM496" s="7">
        <f t="shared" si="216"/>
        <v>6</v>
      </c>
      <c r="AN496" s="7">
        <f t="shared" si="217"/>
        <v>24</v>
      </c>
      <c r="AO496" s="83" t="str" cm="1">
        <f t="array" ref="AO496">_xll.Dce_Name_SectI(AE496,AE496,AF496,AG496,AH496,"x","-",$V$14)</f>
        <v>674x350x8x12</v>
      </c>
      <c r="AP496" s="7" t="str">
        <f t="shared" si="218"/>
        <v>704x350x22-6M24</v>
      </c>
      <c r="AQ496" s="7"/>
      <c r="AR496" s="7"/>
      <c r="AS496" s="7"/>
      <c r="AT496" s="29" t="s">
        <v>295</v>
      </c>
      <c r="AU496" s="60">
        <v>-34.567825584971061</v>
      </c>
      <c r="AV496" s="60">
        <v>1.8419146473066195</v>
      </c>
      <c r="AW496" s="25">
        <v>4.8738411791704959</v>
      </c>
      <c r="AX496" s="25">
        <v>0</v>
      </c>
      <c r="AY496" s="25">
        <v>0</v>
      </c>
      <c r="AZ496" s="25">
        <v>0</v>
      </c>
      <c r="BA496" s="56">
        <f t="shared" si="219"/>
        <v>0</v>
      </c>
      <c r="BB496" s="56">
        <f t="shared" si="220"/>
        <v>0</v>
      </c>
      <c r="BC496" s="4">
        <f>HLOOKUP(AN496,Data!$BW$28:$CF$31,4,FALSE)</f>
        <v>353</v>
      </c>
      <c r="BD496" s="44">
        <f t="shared" si="221"/>
        <v>0</v>
      </c>
      <c r="BE496" s="4" t="str">
        <f t="shared" si="222"/>
        <v>OK</v>
      </c>
      <c r="BF496" s="5">
        <f t="shared" si="223"/>
        <v>3572.8</v>
      </c>
      <c r="BG496" s="44">
        <f t="shared" si="224"/>
        <v>9.6752758578624778E-3</v>
      </c>
      <c r="BH496" s="4" t="str">
        <f t="shared" si="225"/>
        <v>OK</v>
      </c>
      <c r="BI496" s="53" t="str">
        <f t="shared" si="226"/>
        <v>Y</v>
      </c>
      <c r="BJ496" s="53">
        <f t="shared" si="227"/>
        <v>215</v>
      </c>
      <c r="BK496" s="38">
        <f t="shared" si="228"/>
        <v>171</v>
      </c>
      <c r="BL496" s="54">
        <f>noisuy1chieu(BK496/BJ496,Data!$BW$39:$CG$39,Data!$BW$40:$CG$40)</f>
        <v>9.6581399440765381E-2</v>
      </c>
      <c r="BM496" s="55">
        <f t="shared" si="229"/>
        <v>6.263279207262436E-4</v>
      </c>
      <c r="BN496" s="56">
        <f t="shared" si="230"/>
        <v>3.1598952303280976</v>
      </c>
      <c r="BO496" s="44">
        <f t="shared" si="231"/>
        <v>0.14363160137854988</v>
      </c>
      <c r="BP496" s="4" t="str">
        <f t="shared" si="232"/>
        <v>OK</v>
      </c>
      <c r="BQ496" s="56">
        <f t="shared" si="233"/>
        <v>304.99199999999996</v>
      </c>
      <c r="BR496" s="56">
        <f t="shared" si="234"/>
        <v>5.2102761354596856</v>
      </c>
      <c r="BS496" s="23">
        <f t="shared" si="235"/>
        <v>1.7083320662377E-2</v>
      </c>
      <c r="BT496" s="4" t="str">
        <f t="shared" si="236"/>
        <v>OK</v>
      </c>
      <c r="BU496" s="56">
        <f t="shared" si="237"/>
        <v>17.28391279248553</v>
      </c>
      <c r="BV496" s="54">
        <f t="shared" si="238"/>
        <v>3.4535224333200526E-2</v>
      </c>
      <c r="BW496" s="4" t="str">
        <f t="shared" si="239"/>
        <v>OK</v>
      </c>
      <c r="BX496" s="54">
        <f t="shared" si="240"/>
        <v>5.3842966016241804E-3</v>
      </c>
      <c r="BY496" s="4" t="str">
        <f t="shared" si="241"/>
        <v>OK</v>
      </c>
      <c r="DJ496" s="7"/>
      <c r="DK496" s="7"/>
      <c r="DL496" s="7"/>
      <c r="DM496" s="7"/>
      <c r="DN496" s="7"/>
      <c r="DO496" s="83"/>
      <c r="DP496" s="7"/>
      <c r="DQ496" s="7"/>
      <c r="DR496" s="7"/>
      <c r="DS496" s="7"/>
    </row>
    <row r="497" spans="27:123">
      <c r="AA497" s="29" t="s">
        <v>197</v>
      </c>
      <c r="AB497" s="29" t="s">
        <v>336</v>
      </c>
      <c r="AC497" s="29" t="s">
        <v>320</v>
      </c>
      <c r="AD497" s="30">
        <v>0</v>
      </c>
      <c r="AE497" s="24">
        <v>674</v>
      </c>
      <c r="AF497" s="24">
        <v>350</v>
      </c>
      <c r="AG497" s="24">
        <v>8</v>
      </c>
      <c r="AH497" s="24">
        <v>12</v>
      </c>
      <c r="AI497" s="24">
        <v>650</v>
      </c>
      <c r="AJ497" s="7">
        <f t="shared" si="213"/>
        <v>704</v>
      </c>
      <c r="AK497" s="7">
        <f t="shared" si="214"/>
        <v>350</v>
      </c>
      <c r="AL497" s="7">
        <f t="shared" si="215"/>
        <v>22</v>
      </c>
      <c r="AM497" s="7">
        <f t="shared" si="216"/>
        <v>6</v>
      </c>
      <c r="AN497" s="7">
        <f t="shared" si="217"/>
        <v>24</v>
      </c>
      <c r="AO497" s="83" t="str" cm="1">
        <f t="array" ref="AO497">_xll.Dce_Name_SectI(AE497,AE497,AF497,AG497,AH497,"x","-",$V$14)</f>
        <v>674x350x8x12</v>
      </c>
      <c r="AP497" s="7" t="str">
        <f t="shared" si="218"/>
        <v>704x350x22-6M24</v>
      </c>
      <c r="AQ497" s="7"/>
      <c r="AR497" s="7"/>
      <c r="AS497" s="7"/>
      <c r="AT497" s="29" t="s">
        <v>296</v>
      </c>
      <c r="AU497" s="60">
        <v>-40.279255533616038</v>
      </c>
      <c r="AV497" s="60">
        <v>3.7972200921444212</v>
      </c>
      <c r="AW497" s="25">
        <v>1.593612859154203E-3</v>
      </c>
      <c r="AX497" s="25">
        <v>0</v>
      </c>
      <c r="AY497" s="25">
        <v>0</v>
      </c>
      <c r="AZ497" s="25">
        <v>0</v>
      </c>
      <c r="BA497" s="56">
        <f t="shared" si="219"/>
        <v>0</v>
      </c>
      <c r="BB497" s="56">
        <f t="shared" si="220"/>
        <v>0</v>
      </c>
      <c r="BC497" s="4">
        <f>HLOOKUP(AN497,Data!$BW$28:$CF$31,4,FALSE)</f>
        <v>353</v>
      </c>
      <c r="BD497" s="44">
        <f t="shared" si="221"/>
        <v>0</v>
      </c>
      <c r="BE497" s="4" t="str">
        <f t="shared" si="222"/>
        <v>OK</v>
      </c>
      <c r="BF497" s="5">
        <f t="shared" si="223"/>
        <v>3572.8</v>
      </c>
      <c r="BG497" s="44">
        <f t="shared" si="224"/>
        <v>1.1273862386256167E-2</v>
      </c>
      <c r="BH497" s="4" t="str">
        <f t="shared" si="225"/>
        <v>OK</v>
      </c>
      <c r="BI497" s="53" t="str">
        <f t="shared" si="226"/>
        <v>Y</v>
      </c>
      <c r="BJ497" s="53">
        <f t="shared" si="227"/>
        <v>215</v>
      </c>
      <c r="BK497" s="38">
        <f t="shared" si="228"/>
        <v>171</v>
      </c>
      <c r="BL497" s="54">
        <f>noisuy1chieu(BK497/BJ497,Data!$BW$39:$CG$39,Data!$BW$40:$CG$40)</f>
        <v>9.6581399440765381E-2</v>
      </c>
      <c r="BM497" s="55">
        <f t="shared" si="229"/>
        <v>7.2981224418521375E-4</v>
      </c>
      <c r="BN497" s="56">
        <f t="shared" si="230"/>
        <v>3.4109658384068831</v>
      </c>
      <c r="BO497" s="44">
        <f t="shared" si="231"/>
        <v>0.1550439017457674</v>
      </c>
      <c r="BP497" s="4" t="str">
        <f t="shared" si="232"/>
        <v>OK</v>
      </c>
      <c r="BQ497" s="56">
        <f t="shared" si="233"/>
        <v>304.99199999999996</v>
      </c>
      <c r="BR497" s="56">
        <f t="shared" si="234"/>
        <v>3.7972204265471912</v>
      </c>
      <c r="BS497" s="23">
        <f t="shared" si="235"/>
        <v>1.2450229601259022E-2</v>
      </c>
      <c r="BT497" s="4" t="str">
        <f t="shared" si="236"/>
        <v>OK</v>
      </c>
      <c r="BU497" s="56">
        <f t="shared" si="237"/>
        <v>20.139627766808019</v>
      </c>
      <c r="BV497" s="54">
        <f t="shared" si="238"/>
        <v>4.0241267776834712E-2</v>
      </c>
      <c r="BW497" s="4" t="str">
        <f t="shared" si="239"/>
        <v>OK</v>
      </c>
      <c r="BX497" s="54">
        <f t="shared" si="240"/>
        <v>3.9240455796825304E-3</v>
      </c>
      <c r="BY497" s="4" t="str">
        <f t="shared" si="241"/>
        <v>OK</v>
      </c>
      <c r="DJ497" s="7"/>
      <c r="DK497" s="7"/>
      <c r="DL497" s="7"/>
      <c r="DM497" s="7"/>
      <c r="DN497" s="7"/>
      <c r="DO497" s="83"/>
      <c r="DP497" s="7"/>
      <c r="DQ497" s="7"/>
      <c r="DR497" s="7"/>
      <c r="DS497" s="7"/>
    </row>
    <row r="498" spans="27:123">
      <c r="AA498" s="29" t="s">
        <v>197</v>
      </c>
      <c r="AB498" s="29" t="s">
        <v>336</v>
      </c>
      <c r="AC498" s="29" t="s">
        <v>320</v>
      </c>
      <c r="AD498" s="30">
        <v>0</v>
      </c>
      <c r="AE498" s="24">
        <v>674</v>
      </c>
      <c r="AF498" s="24">
        <v>350</v>
      </c>
      <c r="AG498" s="24">
        <v>8</v>
      </c>
      <c r="AH498" s="24">
        <v>12</v>
      </c>
      <c r="AI498" s="24">
        <v>650</v>
      </c>
      <c r="AJ498" s="7">
        <f t="shared" si="213"/>
        <v>704</v>
      </c>
      <c r="AK498" s="7">
        <f t="shared" si="214"/>
        <v>350</v>
      </c>
      <c r="AL498" s="7">
        <f t="shared" si="215"/>
        <v>22</v>
      </c>
      <c r="AM498" s="7">
        <f t="shared" si="216"/>
        <v>6</v>
      </c>
      <c r="AN498" s="7">
        <f t="shared" si="217"/>
        <v>24</v>
      </c>
      <c r="AO498" s="83" t="str" cm="1">
        <f t="array" ref="AO498">_xll.Dce_Name_SectI(AE498,AE498,AF498,AG498,AH498,"x","-",$V$14)</f>
        <v>674x350x8x12</v>
      </c>
      <c r="AP498" s="7" t="str">
        <f t="shared" si="218"/>
        <v>704x350x22-6M24</v>
      </c>
      <c r="AQ498" s="7"/>
      <c r="AR498" s="7"/>
      <c r="AS498" s="7"/>
      <c r="AT498" s="29" t="s">
        <v>297</v>
      </c>
      <c r="AU498" s="60">
        <v>-51.551331355604276</v>
      </c>
      <c r="AV498" s="60">
        <v>6.1719214977478583</v>
      </c>
      <c r="AW498" s="25">
        <v>1.2531205681510114E-3</v>
      </c>
      <c r="AX498" s="25">
        <v>0</v>
      </c>
      <c r="AY498" s="25">
        <v>0</v>
      </c>
      <c r="AZ498" s="25">
        <v>0</v>
      </c>
      <c r="BA498" s="56">
        <f t="shared" si="219"/>
        <v>0</v>
      </c>
      <c r="BB498" s="56">
        <f t="shared" si="220"/>
        <v>0</v>
      </c>
      <c r="BC498" s="4">
        <f>HLOOKUP(AN498,Data!$BW$28:$CF$31,4,FALSE)</f>
        <v>353</v>
      </c>
      <c r="BD498" s="44">
        <f t="shared" si="221"/>
        <v>0</v>
      </c>
      <c r="BE498" s="4" t="str">
        <f t="shared" si="222"/>
        <v>OK</v>
      </c>
      <c r="BF498" s="5">
        <f t="shared" si="223"/>
        <v>3572.8</v>
      </c>
      <c r="BG498" s="44">
        <f t="shared" si="224"/>
        <v>1.442883210803971E-2</v>
      </c>
      <c r="BH498" s="4" t="str">
        <f t="shared" si="225"/>
        <v>OK</v>
      </c>
      <c r="BI498" s="53" t="str">
        <f t="shared" si="226"/>
        <v>Y</v>
      </c>
      <c r="BJ498" s="53">
        <f t="shared" si="227"/>
        <v>215</v>
      </c>
      <c r="BK498" s="38">
        <f t="shared" si="228"/>
        <v>171</v>
      </c>
      <c r="BL498" s="54">
        <f>noisuy1chieu(BK498/BJ498,Data!$BW$39:$CG$39,Data!$BW$40:$CG$40)</f>
        <v>9.6581399440765381E-2</v>
      </c>
      <c r="BM498" s="55">
        <f t="shared" si="229"/>
        <v>9.3404886284380588E-4</v>
      </c>
      <c r="BN498" s="56">
        <f t="shared" si="230"/>
        <v>3.8588384321368054</v>
      </c>
      <c r="BO498" s="44">
        <f t="shared" si="231"/>
        <v>0.17540174691530933</v>
      </c>
      <c r="BP498" s="4" t="str">
        <f t="shared" si="232"/>
        <v>OK</v>
      </c>
      <c r="BQ498" s="56">
        <f t="shared" si="233"/>
        <v>304.99199999999996</v>
      </c>
      <c r="BR498" s="56">
        <f t="shared" si="234"/>
        <v>6.1719216249619793</v>
      </c>
      <c r="BS498" s="23">
        <f t="shared" si="235"/>
        <v>2.0236339395662772E-2</v>
      </c>
      <c r="BT498" s="4" t="str">
        <f t="shared" si="236"/>
        <v>OK</v>
      </c>
      <c r="BU498" s="56">
        <f t="shared" si="237"/>
        <v>25.775665677802138</v>
      </c>
      <c r="BV498" s="54">
        <f t="shared" si="238"/>
        <v>5.1502712794726062E-2</v>
      </c>
      <c r="BW498" s="4" t="str">
        <f t="shared" si="239"/>
        <v>OK</v>
      </c>
      <c r="BX498" s="54">
        <f t="shared" si="240"/>
        <v>6.378060541668713E-3</v>
      </c>
      <c r="BY498" s="4" t="str">
        <f t="shared" si="241"/>
        <v>OK</v>
      </c>
      <c r="DJ498" s="7"/>
      <c r="DK498" s="7"/>
      <c r="DL498" s="7"/>
      <c r="DM498" s="7"/>
      <c r="DN498" s="7"/>
      <c r="DO498" s="83"/>
      <c r="DP498" s="7"/>
      <c r="DQ498" s="7"/>
      <c r="DR498" s="7"/>
      <c r="DS498" s="7"/>
    </row>
    <row r="499" spans="27:123">
      <c r="AA499" s="29" t="s">
        <v>197</v>
      </c>
      <c r="AB499" s="29" t="s">
        <v>336</v>
      </c>
      <c r="AC499" s="29" t="s">
        <v>320</v>
      </c>
      <c r="AD499" s="30">
        <v>0</v>
      </c>
      <c r="AE499" s="24">
        <v>674</v>
      </c>
      <c r="AF499" s="24">
        <v>350</v>
      </c>
      <c r="AG499" s="24">
        <v>8</v>
      </c>
      <c r="AH499" s="24">
        <v>12</v>
      </c>
      <c r="AI499" s="24">
        <v>650</v>
      </c>
      <c r="AJ499" s="7">
        <f t="shared" si="213"/>
        <v>704</v>
      </c>
      <c r="AK499" s="7">
        <f t="shared" si="214"/>
        <v>350</v>
      </c>
      <c r="AL499" s="7">
        <f t="shared" si="215"/>
        <v>22</v>
      </c>
      <c r="AM499" s="7">
        <f t="shared" si="216"/>
        <v>6</v>
      </c>
      <c r="AN499" s="7">
        <f t="shared" si="217"/>
        <v>24</v>
      </c>
      <c r="AO499" s="83" t="str" cm="1">
        <f t="array" ref="AO499">_xll.Dce_Name_SectI(AE499,AE499,AF499,AG499,AH499,"x","-",$V$14)</f>
        <v>674x350x8x12</v>
      </c>
      <c r="AP499" s="7" t="str">
        <f t="shared" si="218"/>
        <v>704x350x22-6M24</v>
      </c>
      <c r="AQ499" s="7"/>
      <c r="AR499" s="7"/>
      <c r="AS499" s="7"/>
      <c r="AT499" s="29" t="s">
        <v>298</v>
      </c>
      <c r="AU499" s="60">
        <v>-101.38078859060138</v>
      </c>
      <c r="AV499" s="60">
        <v>3.74117467849418</v>
      </c>
      <c r="AW499" s="25">
        <v>1.5595127510552578E-2</v>
      </c>
      <c r="AX499" s="25">
        <v>0</v>
      </c>
      <c r="AY499" s="25">
        <v>0</v>
      </c>
      <c r="AZ499" s="25">
        <v>0</v>
      </c>
      <c r="BA499" s="56">
        <f t="shared" si="219"/>
        <v>0</v>
      </c>
      <c r="BB499" s="56">
        <f t="shared" si="220"/>
        <v>0</v>
      </c>
      <c r="BC499" s="4">
        <f>HLOOKUP(AN499,Data!$BW$28:$CF$31,4,FALSE)</f>
        <v>353</v>
      </c>
      <c r="BD499" s="44">
        <f t="shared" si="221"/>
        <v>0</v>
      </c>
      <c r="BE499" s="4" t="str">
        <f t="shared" si="222"/>
        <v>OK</v>
      </c>
      <c r="BF499" s="5">
        <f t="shared" si="223"/>
        <v>3572.8</v>
      </c>
      <c r="BG499" s="44">
        <f t="shared" si="224"/>
        <v>2.8375724527149961E-2</v>
      </c>
      <c r="BH499" s="4" t="str">
        <f t="shared" si="225"/>
        <v>OK</v>
      </c>
      <c r="BI499" s="53" t="str">
        <f t="shared" si="226"/>
        <v>Y</v>
      </c>
      <c r="BJ499" s="53">
        <f t="shared" si="227"/>
        <v>215</v>
      </c>
      <c r="BK499" s="38">
        <f t="shared" si="228"/>
        <v>171</v>
      </c>
      <c r="BL499" s="54">
        <f>noisuy1chieu(BK499/BJ499,Data!$BW$39:$CG$39,Data!$BW$40:$CG$40)</f>
        <v>9.6581399440765381E-2</v>
      </c>
      <c r="BM499" s="55">
        <f t="shared" si="229"/>
        <v>1.8368994128211786E-3</v>
      </c>
      <c r="BN499" s="56">
        <f t="shared" si="230"/>
        <v>5.4114604020224037</v>
      </c>
      <c r="BO499" s="44">
        <f t="shared" si="231"/>
        <v>0.24597547281920018</v>
      </c>
      <c r="BP499" s="4" t="str">
        <f t="shared" si="232"/>
        <v>OK</v>
      </c>
      <c r="BQ499" s="56">
        <f t="shared" si="233"/>
        <v>304.99199999999996</v>
      </c>
      <c r="BR499" s="56">
        <f t="shared" si="234"/>
        <v>3.741207182582662</v>
      </c>
      <c r="BS499" s="23">
        <f t="shared" si="235"/>
        <v>1.2266574803872438E-2</v>
      </c>
      <c r="BT499" s="4" t="str">
        <f t="shared" si="236"/>
        <v>OK</v>
      </c>
      <c r="BU499" s="56">
        <f t="shared" si="237"/>
        <v>50.690394295300692</v>
      </c>
      <c r="BV499" s="54">
        <f t="shared" si="238"/>
        <v>0.10128517538503792</v>
      </c>
      <c r="BW499" s="4" t="str">
        <f t="shared" si="239"/>
        <v>OK</v>
      </c>
      <c r="BX499" s="54">
        <f t="shared" si="240"/>
        <v>3.8661615230062237E-3</v>
      </c>
      <c r="BY499" s="4" t="str">
        <f t="shared" si="241"/>
        <v>OK</v>
      </c>
      <c r="DJ499" s="7"/>
      <c r="DK499" s="7"/>
      <c r="DL499" s="7"/>
      <c r="DM499" s="7"/>
      <c r="DN499" s="7"/>
      <c r="DO499" s="83"/>
      <c r="DP499" s="7"/>
      <c r="DQ499" s="7"/>
      <c r="DR499" s="7"/>
      <c r="DS499" s="7"/>
    </row>
    <row r="500" spans="27:123">
      <c r="AA500" s="29" t="s">
        <v>197</v>
      </c>
      <c r="AB500" s="29" t="s">
        <v>336</v>
      </c>
      <c r="AC500" s="29" t="s">
        <v>320</v>
      </c>
      <c r="AD500" s="30">
        <v>0</v>
      </c>
      <c r="AE500" s="24">
        <v>674</v>
      </c>
      <c r="AF500" s="24">
        <v>350</v>
      </c>
      <c r="AG500" s="24">
        <v>8</v>
      </c>
      <c r="AH500" s="24">
        <v>12</v>
      </c>
      <c r="AI500" s="24">
        <v>650</v>
      </c>
      <c r="AJ500" s="7">
        <f t="shared" si="213"/>
        <v>704</v>
      </c>
      <c r="AK500" s="7">
        <f t="shared" si="214"/>
        <v>350</v>
      </c>
      <c r="AL500" s="7">
        <f t="shared" si="215"/>
        <v>22</v>
      </c>
      <c r="AM500" s="7">
        <f t="shared" si="216"/>
        <v>6</v>
      </c>
      <c r="AN500" s="7">
        <f t="shared" si="217"/>
        <v>24</v>
      </c>
      <c r="AO500" s="83" t="str" cm="1">
        <f t="array" ref="AO500">_xll.Dce_Name_SectI(AE500,AE500,AF500,AG500,AH500,"x","-",$V$14)</f>
        <v>674x350x8x12</v>
      </c>
      <c r="AP500" s="7" t="str">
        <f t="shared" si="218"/>
        <v>704x350x22-6M24</v>
      </c>
      <c r="AQ500" s="7"/>
      <c r="AR500" s="7"/>
      <c r="AS500" s="7"/>
      <c r="AT500" s="29" t="s">
        <v>299</v>
      </c>
      <c r="AU500" s="60">
        <v>-110.72881382279402</v>
      </c>
      <c r="AV500" s="60">
        <v>1.3094138117946403</v>
      </c>
      <c r="AW500" s="25">
        <v>7.9706124679505899E-3</v>
      </c>
      <c r="AX500" s="25">
        <v>0</v>
      </c>
      <c r="AY500" s="25">
        <v>0</v>
      </c>
      <c r="AZ500" s="25">
        <v>0</v>
      </c>
      <c r="BA500" s="56">
        <f t="shared" si="219"/>
        <v>0</v>
      </c>
      <c r="BB500" s="56">
        <f t="shared" si="220"/>
        <v>0</v>
      </c>
      <c r="BC500" s="4">
        <f>HLOOKUP(AN500,Data!$BW$28:$CF$31,4,FALSE)</f>
        <v>353</v>
      </c>
      <c r="BD500" s="44">
        <f t="shared" si="221"/>
        <v>0</v>
      </c>
      <c r="BE500" s="4" t="str">
        <f t="shared" si="222"/>
        <v>OK</v>
      </c>
      <c r="BF500" s="5">
        <f t="shared" si="223"/>
        <v>3572.8</v>
      </c>
      <c r="BG500" s="44">
        <f t="shared" si="224"/>
        <v>3.0992166878301058E-2</v>
      </c>
      <c r="BH500" s="4" t="str">
        <f t="shared" si="225"/>
        <v>OK</v>
      </c>
      <c r="BI500" s="53" t="str">
        <f t="shared" si="226"/>
        <v>Y</v>
      </c>
      <c r="BJ500" s="53">
        <f t="shared" si="227"/>
        <v>215</v>
      </c>
      <c r="BK500" s="38">
        <f t="shared" si="228"/>
        <v>171</v>
      </c>
      <c r="BL500" s="54">
        <f>noisuy1chieu(BK500/BJ500,Data!$BW$39:$CG$39,Data!$BW$40:$CG$40)</f>
        <v>9.6581399440765381E-2</v>
      </c>
      <c r="BM500" s="55">
        <f t="shared" si="229"/>
        <v>2.0062745212492076E-3</v>
      </c>
      <c r="BN500" s="56">
        <f t="shared" si="230"/>
        <v>5.6554475128533861</v>
      </c>
      <c r="BO500" s="44">
        <f t="shared" si="231"/>
        <v>0.25706579603879026</v>
      </c>
      <c r="BP500" s="4" t="str">
        <f t="shared" si="232"/>
        <v>OK</v>
      </c>
      <c r="BQ500" s="56">
        <f t="shared" si="233"/>
        <v>304.99199999999996</v>
      </c>
      <c r="BR500" s="56">
        <f t="shared" si="234"/>
        <v>1.3094380707699329</v>
      </c>
      <c r="BS500" s="23">
        <f t="shared" si="235"/>
        <v>4.2933521888112907E-3</v>
      </c>
      <c r="BT500" s="4" t="str">
        <f t="shared" si="236"/>
        <v>OK</v>
      </c>
      <c r="BU500" s="56">
        <f t="shared" si="237"/>
        <v>55.364406911397012</v>
      </c>
      <c r="BV500" s="54">
        <f t="shared" si="238"/>
        <v>0.11062438440391674</v>
      </c>
      <c r="BW500" s="4" t="str">
        <f t="shared" si="239"/>
        <v>OK</v>
      </c>
      <c r="BX500" s="54">
        <f t="shared" si="240"/>
        <v>1.3531726095092728E-3</v>
      </c>
      <c r="BY500" s="4" t="str">
        <f t="shared" si="241"/>
        <v>OK</v>
      </c>
      <c r="DJ500" s="7"/>
      <c r="DK500" s="7"/>
      <c r="DL500" s="7"/>
      <c r="DM500" s="7"/>
      <c r="DN500" s="7"/>
      <c r="DO500" s="83"/>
      <c r="DP500" s="7"/>
      <c r="DQ500" s="7"/>
      <c r="DR500" s="7"/>
      <c r="DS500" s="7"/>
    </row>
    <row r="501" spans="27:123">
      <c r="AA501" s="29" t="s">
        <v>197</v>
      </c>
      <c r="AB501" s="29" t="s">
        <v>336</v>
      </c>
      <c r="AC501" s="29" t="s">
        <v>320</v>
      </c>
      <c r="AD501" s="30">
        <v>0</v>
      </c>
      <c r="AE501" s="24">
        <v>674</v>
      </c>
      <c r="AF501" s="24">
        <v>350</v>
      </c>
      <c r="AG501" s="24">
        <v>8</v>
      </c>
      <c r="AH501" s="24">
        <v>12</v>
      </c>
      <c r="AI501" s="24">
        <v>650</v>
      </c>
      <c r="AJ501" s="7">
        <f t="shared" si="213"/>
        <v>704</v>
      </c>
      <c r="AK501" s="7">
        <f t="shared" si="214"/>
        <v>350</v>
      </c>
      <c r="AL501" s="7">
        <f t="shared" si="215"/>
        <v>22</v>
      </c>
      <c r="AM501" s="7">
        <f t="shared" si="216"/>
        <v>6</v>
      </c>
      <c r="AN501" s="7">
        <f t="shared" si="217"/>
        <v>24</v>
      </c>
      <c r="AO501" s="83" t="str" cm="1">
        <f t="array" ref="AO501">_xll.Dce_Name_SectI(AE501,AE501,AF501,AG501,AH501,"x","-",$V$14)</f>
        <v>674x350x8x12</v>
      </c>
      <c r="AP501" s="7" t="str">
        <f t="shared" si="218"/>
        <v>704x350x22-6M24</v>
      </c>
      <c r="AQ501" s="7"/>
      <c r="AR501" s="7"/>
      <c r="AS501" s="7"/>
      <c r="AT501" s="29" t="s">
        <v>300</v>
      </c>
      <c r="AU501" s="60">
        <v>-160.37791816514408</v>
      </c>
      <c r="AV501" s="60">
        <v>8.5918725281525852</v>
      </c>
      <c r="AW501" s="25">
        <v>7.2780904285279115</v>
      </c>
      <c r="AX501" s="25">
        <v>0</v>
      </c>
      <c r="AY501" s="25">
        <v>0</v>
      </c>
      <c r="AZ501" s="25">
        <v>0</v>
      </c>
      <c r="BA501" s="56">
        <f t="shared" si="219"/>
        <v>0</v>
      </c>
      <c r="BB501" s="56">
        <f t="shared" si="220"/>
        <v>0</v>
      </c>
      <c r="BC501" s="4">
        <f>HLOOKUP(AN501,Data!$BW$28:$CF$31,4,FALSE)</f>
        <v>353</v>
      </c>
      <c r="BD501" s="44">
        <f t="shared" si="221"/>
        <v>0</v>
      </c>
      <c r="BE501" s="4" t="str">
        <f t="shared" si="222"/>
        <v>OK</v>
      </c>
      <c r="BF501" s="5">
        <f t="shared" si="223"/>
        <v>3572.8</v>
      </c>
      <c r="BG501" s="44">
        <f t="shared" si="224"/>
        <v>4.4888579871569655E-2</v>
      </c>
      <c r="BH501" s="4" t="str">
        <f t="shared" si="225"/>
        <v>OK</v>
      </c>
      <c r="BI501" s="53" t="str">
        <f t="shared" si="226"/>
        <v>Y</v>
      </c>
      <c r="BJ501" s="53">
        <f t="shared" si="227"/>
        <v>215</v>
      </c>
      <c r="BK501" s="38">
        <f t="shared" si="228"/>
        <v>171</v>
      </c>
      <c r="BL501" s="54">
        <f>noisuy1chieu(BK501/BJ501,Data!$BW$39:$CG$39,Data!$BW$40:$CG$40)</f>
        <v>9.6581399440765381E-2</v>
      </c>
      <c r="BM501" s="55">
        <f t="shared" si="229"/>
        <v>2.9058572911352084E-3</v>
      </c>
      <c r="BN501" s="56">
        <f t="shared" si="230"/>
        <v>6.8062663159051509</v>
      </c>
      <c r="BO501" s="44">
        <f t="shared" si="231"/>
        <v>0.30937574163205234</v>
      </c>
      <c r="BP501" s="4" t="str">
        <f t="shared" si="232"/>
        <v>OK</v>
      </c>
      <c r="BQ501" s="56">
        <f t="shared" si="233"/>
        <v>304.99199999999996</v>
      </c>
      <c r="BR501" s="56">
        <f t="shared" si="234"/>
        <v>11.260145373211337</v>
      </c>
      <c r="BS501" s="23">
        <f t="shared" si="235"/>
        <v>3.6919477800110623E-2</v>
      </c>
      <c r="BT501" s="4" t="str">
        <f t="shared" si="236"/>
        <v>OK</v>
      </c>
      <c r="BU501" s="56">
        <f t="shared" si="237"/>
        <v>80.18895908257204</v>
      </c>
      <c r="BV501" s="54">
        <f t="shared" si="238"/>
        <v>0.16022666419414483</v>
      </c>
      <c r="BW501" s="4" t="str">
        <f t="shared" si="239"/>
        <v>OK</v>
      </c>
      <c r="BX501" s="54">
        <f t="shared" si="240"/>
        <v>1.1636228270927721E-2</v>
      </c>
      <c r="BY501" s="4" t="str">
        <f t="shared" si="241"/>
        <v>OK</v>
      </c>
      <c r="DJ501" s="7"/>
      <c r="DK501" s="7"/>
      <c r="DL501" s="7"/>
      <c r="DM501" s="7"/>
      <c r="DN501" s="7"/>
      <c r="DO501" s="83"/>
      <c r="DP501" s="7"/>
      <c r="DQ501" s="7"/>
      <c r="DR501" s="7"/>
      <c r="DS501" s="7"/>
    </row>
    <row r="502" spans="27:123">
      <c r="AA502" s="29" t="s">
        <v>197</v>
      </c>
      <c r="AB502" s="29" t="s">
        <v>336</v>
      </c>
      <c r="AC502" s="29" t="s">
        <v>320</v>
      </c>
      <c r="AD502" s="30">
        <v>0</v>
      </c>
      <c r="AE502" s="24">
        <v>674</v>
      </c>
      <c r="AF502" s="24">
        <v>350</v>
      </c>
      <c r="AG502" s="24">
        <v>8</v>
      </c>
      <c r="AH502" s="24">
        <v>12</v>
      </c>
      <c r="AI502" s="24">
        <v>650</v>
      </c>
      <c r="AJ502" s="7">
        <f t="shared" si="213"/>
        <v>704</v>
      </c>
      <c r="AK502" s="7">
        <f t="shared" si="214"/>
        <v>350</v>
      </c>
      <c r="AL502" s="7">
        <f t="shared" si="215"/>
        <v>22</v>
      </c>
      <c r="AM502" s="7">
        <f t="shared" si="216"/>
        <v>6</v>
      </c>
      <c r="AN502" s="7">
        <f t="shared" si="217"/>
        <v>24</v>
      </c>
      <c r="AO502" s="83" t="str" cm="1">
        <f t="array" ref="AO502">_xll.Dce_Name_SectI(AE502,AE502,AF502,AG502,AH502,"x","-",$V$14)</f>
        <v>674x350x8x12</v>
      </c>
      <c r="AP502" s="7" t="str">
        <f t="shared" si="218"/>
        <v>704x350x22-6M24</v>
      </c>
      <c r="AQ502" s="7"/>
      <c r="AR502" s="7"/>
      <c r="AS502" s="7"/>
      <c r="AT502" s="29" t="s">
        <v>301</v>
      </c>
      <c r="AU502" s="60">
        <v>-176.68355360268447</v>
      </c>
      <c r="AV502" s="60">
        <v>3.7741425747135113</v>
      </c>
      <c r="AW502" s="25">
        <v>2.9137594438225274</v>
      </c>
      <c r="AX502" s="25">
        <v>0</v>
      </c>
      <c r="AY502" s="25">
        <v>0</v>
      </c>
      <c r="AZ502" s="25">
        <v>0</v>
      </c>
      <c r="BA502" s="56">
        <f t="shared" si="219"/>
        <v>0</v>
      </c>
      <c r="BB502" s="56">
        <f t="shared" si="220"/>
        <v>0</v>
      </c>
      <c r="BC502" s="4">
        <f>HLOOKUP(AN502,Data!$BW$28:$CF$31,4,FALSE)</f>
        <v>353</v>
      </c>
      <c r="BD502" s="44">
        <f t="shared" si="221"/>
        <v>0</v>
      </c>
      <c r="BE502" s="4" t="str">
        <f t="shared" si="222"/>
        <v>OK</v>
      </c>
      <c r="BF502" s="5">
        <f t="shared" si="223"/>
        <v>3572.8</v>
      </c>
      <c r="BG502" s="44">
        <f t="shared" si="224"/>
        <v>4.945240528512216E-2</v>
      </c>
      <c r="BH502" s="4" t="str">
        <f t="shared" si="225"/>
        <v>OK</v>
      </c>
      <c r="BI502" s="53" t="str">
        <f t="shared" si="226"/>
        <v>Y</v>
      </c>
      <c r="BJ502" s="53">
        <f t="shared" si="227"/>
        <v>215</v>
      </c>
      <c r="BK502" s="38">
        <f t="shared" si="228"/>
        <v>171</v>
      </c>
      <c r="BL502" s="54">
        <f>noisuy1chieu(BK502/BJ502,Data!$BW$39:$CG$39,Data!$BW$40:$CG$40)</f>
        <v>9.6581399440765381E-2</v>
      </c>
      <c r="BM502" s="55">
        <f t="shared" si="229"/>
        <v>3.2012960283682198E-3</v>
      </c>
      <c r="BN502" s="56">
        <f t="shared" si="230"/>
        <v>7.1438892821372448</v>
      </c>
      <c r="BO502" s="44">
        <f t="shared" si="231"/>
        <v>0.32472224009714751</v>
      </c>
      <c r="BP502" s="4" t="str">
        <f t="shared" si="232"/>
        <v>OK</v>
      </c>
      <c r="BQ502" s="56">
        <f t="shared" si="233"/>
        <v>304.99199999999996</v>
      </c>
      <c r="BR502" s="56">
        <f t="shared" si="234"/>
        <v>4.7680337950490763</v>
      </c>
      <c r="BS502" s="23">
        <f t="shared" si="235"/>
        <v>1.5633307742659076E-2</v>
      </c>
      <c r="BT502" s="4" t="str">
        <f t="shared" si="236"/>
        <v>OK</v>
      </c>
      <c r="BU502" s="56">
        <f t="shared" si="237"/>
        <v>88.341776801342235</v>
      </c>
      <c r="BV502" s="54">
        <f t="shared" si="238"/>
        <v>0.17651692162866703</v>
      </c>
      <c r="BW502" s="4" t="str">
        <f t="shared" si="239"/>
        <v>OK</v>
      </c>
      <c r="BX502" s="54">
        <f t="shared" si="240"/>
        <v>4.9272836010345123E-3</v>
      </c>
      <c r="BY502" s="4" t="str">
        <f t="shared" si="241"/>
        <v>OK</v>
      </c>
      <c r="DJ502" s="7"/>
      <c r="DK502" s="7"/>
      <c r="DL502" s="7"/>
      <c r="DM502" s="7"/>
      <c r="DN502" s="7"/>
      <c r="DO502" s="83"/>
      <c r="DP502" s="7"/>
      <c r="DQ502" s="7"/>
      <c r="DR502" s="7"/>
      <c r="DS502" s="7"/>
    </row>
    <row r="503" spans="27:123">
      <c r="AA503" s="29" t="s">
        <v>197</v>
      </c>
      <c r="AB503" s="29" t="s">
        <v>336</v>
      </c>
      <c r="AC503" s="29" t="s">
        <v>320</v>
      </c>
      <c r="AD503" s="30">
        <v>0</v>
      </c>
      <c r="AE503" s="24">
        <v>674</v>
      </c>
      <c r="AF503" s="24">
        <v>350</v>
      </c>
      <c r="AG503" s="24">
        <v>8</v>
      </c>
      <c r="AH503" s="24">
        <v>12</v>
      </c>
      <c r="AI503" s="24">
        <v>650</v>
      </c>
      <c r="AJ503" s="7">
        <f t="shared" si="213"/>
        <v>704</v>
      </c>
      <c r="AK503" s="7">
        <f t="shared" si="214"/>
        <v>350</v>
      </c>
      <c r="AL503" s="7">
        <f t="shared" si="215"/>
        <v>22</v>
      </c>
      <c r="AM503" s="7">
        <f t="shared" si="216"/>
        <v>6</v>
      </c>
      <c r="AN503" s="7">
        <f t="shared" si="217"/>
        <v>24</v>
      </c>
      <c r="AO503" s="83" t="str" cm="1">
        <f t="array" ref="AO503">_xll.Dce_Name_SectI(AE503,AE503,AF503,AG503,AH503,"x","-",$V$14)</f>
        <v>674x350x8x12</v>
      </c>
      <c r="AP503" s="7" t="str">
        <f t="shared" si="218"/>
        <v>704x350x22-6M24</v>
      </c>
      <c r="AQ503" s="7"/>
      <c r="AR503" s="7"/>
      <c r="AS503" s="7"/>
      <c r="AT503" s="29" t="s">
        <v>302</v>
      </c>
      <c r="AU503" s="60">
        <v>65.834163619817275</v>
      </c>
      <c r="AV503" s="60">
        <v>8.9210464632515496</v>
      </c>
      <c r="AW503" s="25">
        <v>5.3281950429899769</v>
      </c>
      <c r="AX503" s="25">
        <v>0</v>
      </c>
      <c r="AY503" s="25">
        <v>0</v>
      </c>
      <c r="AZ503" s="25">
        <v>0</v>
      </c>
      <c r="BA503" s="56">
        <f t="shared" si="219"/>
        <v>10.97236060330288</v>
      </c>
      <c r="BB503" s="56">
        <f t="shared" si="220"/>
        <v>48.004077639450102</v>
      </c>
      <c r="BC503" s="4">
        <f>HLOOKUP(AN503,Data!$BW$28:$CF$31,4,FALSE)</f>
        <v>353</v>
      </c>
      <c r="BD503" s="44">
        <f t="shared" si="221"/>
        <v>0.13598888849702578</v>
      </c>
      <c r="BE503" s="4" t="str">
        <f t="shared" si="222"/>
        <v>OK</v>
      </c>
      <c r="BF503" s="5">
        <f t="shared" si="223"/>
        <v>3572.8</v>
      </c>
      <c r="BG503" s="44">
        <f t="shared" si="224"/>
        <v>0</v>
      </c>
      <c r="BH503" s="4" t="str">
        <f t="shared" si="225"/>
        <v>OK</v>
      </c>
      <c r="BI503" s="53" t="str">
        <f t="shared" si="226"/>
        <v>Y</v>
      </c>
      <c r="BJ503" s="53">
        <f t="shared" si="227"/>
        <v>215</v>
      </c>
      <c r="BK503" s="38">
        <f t="shared" si="228"/>
        <v>171</v>
      </c>
      <c r="BL503" s="54">
        <f>noisuy1chieu(BK503/BJ503,Data!$BW$39:$CG$39,Data!$BW$40:$CG$40)</f>
        <v>9.6581399440765381E-2</v>
      </c>
      <c r="BM503" s="55">
        <f t="shared" si="229"/>
        <v>0</v>
      </c>
      <c r="BN503" s="56">
        <f t="shared" si="230"/>
        <v>0</v>
      </c>
      <c r="BO503" s="44">
        <f t="shared" si="231"/>
        <v>0</v>
      </c>
      <c r="BP503" s="4" t="str">
        <f t="shared" si="232"/>
        <v>OK</v>
      </c>
      <c r="BQ503" s="56">
        <f t="shared" si="233"/>
        <v>304.99199999999996</v>
      </c>
      <c r="BR503" s="56">
        <f t="shared" si="234"/>
        <v>65.834163619817275</v>
      </c>
      <c r="BS503" s="23">
        <f t="shared" si="235"/>
        <v>0.21585537856670758</v>
      </c>
      <c r="BT503" s="4" t="str">
        <f t="shared" si="236"/>
        <v>OK</v>
      </c>
      <c r="BU503" s="56">
        <f t="shared" si="237"/>
        <v>32.917081809908638</v>
      </c>
      <c r="BV503" s="54">
        <f t="shared" si="238"/>
        <v>6.5772074781223808E-2</v>
      </c>
      <c r="BW503" s="4" t="str">
        <f t="shared" si="239"/>
        <v>OK</v>
      </c>
      <c r="BX503" s="54">
        <f t="shared" si="240"/>
        <v>1.0738145964657882E-2</v>
      </c>
      <c r="BY503" s="4" t="str">
        <f t="shared" si="241"/>
        <v>OK</v>
      </c>
      <c r="DJ503" s="7"/>
      <c r="DK503" s="7"/>
      <c r="DL503" s="7"/>
      <c r="DM503" s="7"/>
      <c r="DN503" s="7"/>
      <c r="DO503" s="83"/>
      <c r="DP503" s="7"/>
      <c r="DQ503" s="7"/>
      <c r="DR503" s="7"/>
      <c r="DS503" s="7"/>
    </row>
    <row r="504" spans="27:123">
      <c r="AA504" s="29" t="s">
        <v>197</v>
      </c>
      <c r="AB504" s="29" t="s">
        <v>336</v>
      </c>
      <c r="AC504" s="29" t="s">
        <v>320</v>
      </c>
      <c r="AD504" s="30">
        <v>0</v>
      </c>
      <c r="AE504" s="24">
        <v>674</v>
      </c>
      <c r="AF504" s="24">
        <v>350</v>
      </c>
      <c r="AG504" s="24">
        <v>8</v>
      </c>
      <c r="AH504" s="24">
        <v>12</v>
      </c>
      <c r="AI504" s="24">
        <v>650</v>
      </c>
      <c r="AJ504" s="7">
        <f t="shared" si="213"/>
        <v>704</v>
      </c>
      <c r="AK504" s="7">
        <f t="shared" si="214"/>
        <v>350</v>
      </c>
      <c r="AL504" s="7">
        <f t="shared" si="215"/>
        <v>22</v>
      </c>
      <c r="AM504" s="7">
        <f t="shared" si="216"/>
        <v>6</v>
      </c>
      <c r="AN504" s="7">
        <f t="shared" si="217"/>
        <v>24</v>
      </c>
      <c r="AO504" s="83" t="str" cm="1">
        <f t="array" ref="AO504">_xll.Dce_Name_SectI(AE504,AE504,AF504,AG504,AH504,"x","-",$V$14)</f>
        <v>674x350x8x12</v>
      </c>
      <c r="AP504" s="7" t="str">
        <f t="shared" si="218"/>
        <v>704x350x22-6M24</v>
      </c>
      <c r="AQ504" s="7"/>
      <c r="AR504" s="7"/>
      <c r="AS504" s="7"/>
      <c r="AT504" s="29" t="s">
        <v>303</v>
      </c>
      <c r="AU504" s="60">
        <v>42.688224113940507</v>
      </c>
      <c r="AV504" s="60">
        <v>4.1334310463013422</v>
      </c>
      <c r="AW504" s="25">
        <v>9.6984541898095049</v>
      </c>
      <c r="AX504" s="25">
        <v>0</v>
      </c>
      <c r="AY504" s="25">
        <v>0</v>
      </c>
      <c r="AZ504" s="25">
        <v>0</v>
      </c>
      <c r="BA504" s="56">
        <f t="shared" si="219"/>
        <v>7.1147040189900848</v>
      </c>
      <c r="BB504" s="56">
        <f t="shared" si="220"/>
        <v>31.126830083081622</v>
      </c>
      <c r="BC504" s="4">
        <f>HLOOKUP(AN504,Data!$BW$28:$CF$31,4,FALSE)</f>
        <v>353</v>
      </c>
      <c r="BD504" s="44">
        <f t="shared" si="221"/>
        <v>8.8177988903913943E-2</v>
      </c>
      <c r="BE504" s="4" t="str">
        <f t="shared" si="222"/>
        <v>OK</v>
      </c>
      <c r="BF504" s="5">
        <f t="shared" si="223"/>
        <v>3572.8</v>
      </c>
      <c r="BG504" s="44">
        <f t="shared" si="224"/>
        <v>0</v>
      </c>
      <c r="BH504" s="4" t="str">
        <f t="shared" si="225"/>
        <v>OK</v>
      </c>
      <c r="BI504" s="53" t="str">
        <f t="shared" si="226"/>
        <v>Y</v>
      </c>
      <c r="BJ504" s="53">
        <f t="shared" si="227"/>
        <v>215</v>
      </c>
      <c r="BK504" s="38">
        <f t="shared" si="228"/>
        <v>171</v>
      </c>
      <c r="BL504" s="54">
        <f>noisuy1chieu(BK504/BJ504,Data!$BW$39:$CG$39,Data!$BW$40:$CG$40)</f>
        <v>9.6581399440765381E-2</v>
      </c>
      <c r="BM504" s="55">
        <f t="shared" si="229"/>
        <v>0</v>
      </c>
      <c r="BN504" s="56">
        <f t="shared" si="230"/>
        <v>0</v>
      </c>
      <c r="BO504" s="44">
        <f t="shared" si="231"/>
        <v>0</v>
      </c>
      <c r="BP504" s="4" t="str">
        <f t="shared" si="232"/>
        <v>OK</v>
      </c>
      <c r="BQ504" s="56">
        <f t="shared" si="233"/>
        <v>304.99199999999996</v>
      </c>
      <c r="BR504" s="56">
        <f t="shared" si="234"/>
        <v>42.688224113940507</v>
      </c>
      <c r="BS504" s="23">
        <f t="shared" si="235"/>
        <v>0.13996506175224435</v>
      </c>
      <c r="BT504" s="4" t="str">
        <f t="shared" si="236"/>
        <v>OK</v>
      </c>
      <c r="BU504" s="56">
        <f t="shared" si="237"/>
        <v>21.344112056970253</v>
      </c>
      <c r="BV504" s="54">
        <f t="shared" si="238"/>
        <v>4.2647964435513386E-2</v>
      </c>
      <c r="BW504" s="4" t="str">
        <f t="shared" si="239"/>
        <v>OK</v>
      </c>
      <c r="BX504" s="54">
        <f t="shared" si="240"/>
        <v>1.0894660954709274E-2</v>
      </c>
      <c r="BY504" s="4" t="str">
        <f t="shared" si="241"/>
        <v>OK</v>
      </c>
      <c r="DJ504" s="7"/>
      <c r="DK504" s="7"/>
      <c r="DL504" s="7"/>
      <c r="DM504" s="7"/>
      <c r="DN504" s="7"/>
      <c r="DO504" s="83"/>
      <c r="DP504" s="7"/>
      <c r="DQ504" s="7"/>
      <c r="DR504" s="7"/>
      <c r="DS504" s="7"/>
    </row>
    <row r="505" spans="27:123">
      <c r="AA505" s="29" t="s">
        <v>197</v>
      </c>
      <c r="AB505" s="29" t="s">
        <v>336</v>
      </c>
      <c r="AC505" s="29" t="s">
        <v>320</v>
      </c>
      <c r="AD505" s="30">
        <v>0</v>
      </c>
      <c r="AE505" s="24">
        <v>674</v>
      </c>
      <c r="AF505" s="24">
        <v>350</v>
      </c>
      <c r="AG505" s="24">
        <v>8</v>
      </c>
      <c r="AH505" s="24">
        <v>12</v>
      </c>
      <c r="AI505" s="24">
        <v>650</v>
      </c>
      <c r="AJ505" s="7">
        <f t="shared" si="213"/>
        <v>704</v>
      </c>
      <c r="AK505" s="7">
        <f t="shared" si="214"/>
        <v>350</v>
      </c>
      <c r="AL505" s="7">
        <f t="shared" si="215"/>
        <v>22</v>
      </c>
      <c r="AM505" s="7">
        <f t="shared" si="216"/>
        <v>6</v>
      </c>
      <c r="AN505" s="7">
        <f t="shared" si="217"/>
        <v>24</v>
      </c>
      <c r="AO505" s="83" t="str" cm="1">
        <f t="array" ref="AO505">_xll.Dce_Name_SectI(AE505,AE505,AF505,AG505,AH505,"x","-",$V$14)</f>
        <v>674x350x8x12</v>
      </c>
      <c r="AP505" s="7" t="str">
        <f t="shared" si="218"/>
        <v>704x350x22-6M24</v>
      </c>
      <c r="AQ505" s="7"/>
      <c r="AR505" s="7"/>
      <c r="AS505" s="7"/>
      <c r="AT505" s="29" t="s">
        <v>304</v>
      </c>
      <c r="AU505" s="60">
        <v>31.307156029574362</v>
      </c>
      <c r="AV505" s="60">
        <v>6.749665300667643</v>
      </c>
      <c r="AW505" s="25">
        <v>7.8383058579293875E-3</v>
      </c>
      <c r="AX505" s="25">
        <v>0</v>
      </c>
      <c r="AY505" s="25">
        <v>0</v>
      </c>
      <c r="AZ505" s="25">
        <v>0</v>
      </c>
      <c r="BA505" s="56">
        <f t="shared" si="219"/>
        <v>5.2178593382623939</v>
      </c>
      <c r="BB505" s="56">
        <f t="shared" si="220"/>
        <v>22.828134604897976</v>
      </c>
      <c r="BC505" s="4">
        <f>HLOOKUP(AN505,Data!$BW$28:$CF$31,4,FALSE)</f>
        <v>353</v>
      </c>
      <c r="BD505" s="44">
        <f t="shared" si="221"/>
        <v>6.4668936557784634E-2</v>
      </c>
      <c r="BE505" s="4" t="str">
        <f t="shared" si="222"/>
        <v>OK</v>
      </c>
      <c r="BF505" s="5">
        <f t="shared" si="223"/>
        <v>3572.8</v>
      </c>
      <c r="BG505" s="44">
        <f t="shared" si="224"/>
        <v>0</v>
      </c>
      <c r="BH505" s="4" t="str">
        <f t="shared" si="225"/>
        <v>OK</v>
      </c>
      <c r="BI505" s="53" t="str">
        <f t="shared" si="226"/>
        <v>Y</v>
      </c>
      <c r="BJ505" s="53">
        <f t="shared" si="227"/>
        <v>215</v>
      </c>
      <c r="BK505" s="38">
        <f t="shared" si="228"/>
        <v>171</v>
      </c>
      <c r="BL505" s="54">
        <f>noisuy1chieu(BK505/BJ505,Data!$BW$39:$CG$39,Data!$BW$40:$CG$40)</f>
        <v>9.6581399440765381E-2</v>
      </c>
      <c r="BM505" s="55">
        <f t="shared" si="229"/>
        <v>0</v>
      </c>
      <c r="BN505" s="56">
        <f t="shared" si="230"/>
        <v>0</v>
      </c>
      <c r="BO505" s="44">
        <f t="shared" si="231"/>
        <v>0</v>
      </c>
      <c r="BP505" s="4" t="str">
        <f t="shared" si="232"/>
        <v>OK</v>
      </c>
      <c r="BQ505" s="56">
        <f t="shared" si="233"/>
        <v>304.99199999999996</v>
      </c>
      <c r="BR505" s="56">
        <f t="shared" si="234"/>
        <v>31.307156029574362</v>
      </c>
      <c r="BS505" s="23">
        <f t="shared" si="235"/>
        <v>0.10264910564727719</v>
      </c>
      <c r="BT505" s="4" t="str">
        <f t="shared" si="236"/>
        <v>OK</v>
      </c>
      <c r="BU505" s="56">
        <f t="shared" si="237"/>
        <v>15.653578014787181</v>
      </c>
      <c r="BV505" s="54">
        <f t="shared" si="238"/>
        <v>3.1277629946904487E-2</v>
      </c>
      <c r="BW505" s="4" t="str">
        <f t="shared" si="239"/>
        <v>OK</v>
      </c>
      <c r="BX505" s="54">
        <f t="shared" si="240"/>
        <v>6.9751052537323178E-3</v>
      </c>
      <c r="BY505" s="4" t="str">
        <f t="shared" si="241"/>
        <v>OK</v>
      </c>
      <c r="DJ505" s="7"/>
      <c r="DK505" s="7"/>
      <c r="DL505" s="7"/>
      <c r="DM505" s="7"/>
      <c r="DN505" s="7"/>
      <c r="DO505" s="83"/>
      <c r="DP505" s="7"/>
      <c r="DQ505" s="7"/>
      <c r="DR505" s="7"/>
      <c r="DS505" s="7"/>
    </row>
    <row r="506" spans="27:123">
      <c r="AA506" s="29" t="s">
        <v>197</v>
      </c>
      <c r="AB506" s="29" t="s">
        <v>336</v>
      </c>
      <c r="AC506" s="29" t="s">
        <v>320</v>
      </c>
      <c r="AD506" s="30">
        <v>0</v>
      </c>
      <c r="AE506" s="24">
        <v>674</v>
      </c>
      <c r="AF506" s="24">
        <v>350</v>
      </c>
      <c r="AG506" s="24">
        <v>8</v>
      </c>
      <c r="AH506" s="24">
        <v>12</v>
      </c>
      <c r="AI506" s="24">
        <v>650</v>
      </c>
      <c r="AJ506" s="7">
        <f t="shared" si="213"/>
        <v>704</v>
      </c>
      <c r="AK506" s="7">
        <f t="shared" si="214"/>
        <v>350</v>
      </c>
      <c r="AL506" s="7">
        <f t="shared" si="215"/>
        <v>22</v>
      </c>
      <c r="AM506" s="7">
        <f t="shared" si="216"/>
        <v>6</v>
      </c>
      <c r="AN506" s="7">
        <f t="shared" si="217"/>
        <v>24</v>
      </c>
      <c r="AO506" s="83" t="str" cm="1">
        <f t="array" ref="AO506">_xll.Dce_Name_SectI(AE506,AE506,AF506,AG506,AH506,"x","-",$V$14)</f>
        <v>674x350x8x12</v>
      </c>
      <c r="AP506" s="7" t="str">
        <f t="shared" si="218"/>
        <v>704x350x22-6M24</v>
      </c>
      <c r="AQ506" s="7"/>
      <c r="AR506" s="7"/>
      <c r="AS506" s="7"/>
      <c r="AT506" s="29" t="s">
        <v>305</v>
      </c>
      <c r="AU506" s="60">
        <v>3.8050734152663885</v>
      </c>
      <c r="AV506" s="60">
        <v>11.787266705492119</v>
      </c>
      <c r="AW506" s="25">
        <v>2.9744640014571487E-3</v>
      </c>
      <c r="AX506" s="25">
        <v>0</v>
      </c>
      <c r="AY506" s="25">
        <v>0</v>
      </c>
      <c r="AZ506" s="25">
        <v>0</v>
      </c>
      <c r="BA506" s="56">
        <f t="shared" si="219"/>
        <v>0.63417890254439813</v>
      </c>
      <c r="BB506" s="56">
        <f t="shared" si="220"/>
        <v>2.774532698631742</v>
      </c>
      <c r="BC506" s="4">
        <f>HLOOKUP(AN506,Data!$BW$28:$CF$31,4,FALSE)</f>
        <v>353</v>
      </c>
      <c r="BD506" s="44">
        <f t="shared" si="221"/>
        <v>7.859866001789638E-3</v>
      </c>
      <c r="BE506" s="4" t="str">
        <f t="shared" si="222"/>
        <v>OK</v>
      </c>
      <c r="BF506" s="5">
        <f t="shared" si="223"/>
        <v>3572.8</v>
      </c>
      <c r="BG506" s="44">
        <f t="shared" si="224"/>
        <v>0</v>
      </c>
      <c r="BH506" s="4" t="str">
        <f t="shared" si="225"/>
        <v>OK</v>
      </c>
      <c r="BI506" s="53" t="str">
        <f t="shared" si="226"/>
        <v>Y</v>
      </c>
      <c r="BJ506" s="53">
        <f t="shared" si="227"/>
        <v>215</v>
      </c>
      <c r="BK506" s="38">
        <f t="shared" si="228"/>
        <v>171</v>
      </c>
      <c r="BL506" s="54">
        <f>noisuy1chieu(BK506/BJ506,Data!$BW$39:$CG$39,Data!$BW$40:$CG$40)</f>
        <v>9.6581399440765381E-2</v>
      </c>
      <c r="BM506" s="55">
        <f t="shared" si="229"/>
        <v>0</v>
      </c>
      <c r="BN506" s="56">
        <f t="shared" si="230"/>
        <v>0</v>
      </c>
      <c r="BO506" s="44">
        <f t="shared" si="231"/>
        <v>0</v>
      </c>
      <c r="BP506" s="4" t="str">
        <f t="shared" si="232"/>
        <v>OK</v>
      </c>
      <c r="BQ506" s="56">
        <f t="shared" si="233"/>
        <v>304.99199999999996</v>
      </c>
      <c r="BR506" s="56">
        <f t="shared" si="234"/>
        <v>11.787267080788451</v>
      </c>
      <c r="BS506" s="23">
        <f t="shared" si="235"/>
        <v>3.8647791026612019E-2</v>
      </c>
      <c r="BT506" s="4" t="str">
        <f t="shared" si="236"/>
        <v>OK</v>
      </c>
      <c r="BU506" s="56">
        <f t="shared" si="237"/>
        <v>1.9025367076331943</v>
      </c>
      <c r="BV506" s="54">
        <f t="shared" si="238"/>
        <v>3.8014848136023482E-3</v>
      </c>
      <c r="BW506" s="4" t="str">
        <f t="shared" si="239"/>
        <v>OK</v>
      </c>
      <c r="BX506" s="54">
        <f t="shared" si="240"/>
        <v>1.2180955564637538E-2</v>
      </c>
      <c r="BY506" s="4" t="str">
        <f t="shared" si="241"/>
        <v>OK</v>
      </c>
      <c r="DJ506" s="7"/>
      <c r="DK506" s="7"/>
      <c r="DL506" s="7"/>
      <c r="DM506" s="7"/>
      <c r="DN506" s="7"/>
      <c r="DO506" s="83"/>
      <c r="DP506" s="7"/>
      <c r="DQ506" s="7"/>
      <c r="DR506" s="7"/>
      <c r="DS506" s="7"/>
    </row>
    <row r="507" spans="27:123">
      <c r="AA507" s="29" t="s">
        <v>197</v>
      </c>
      <c r="AB507" s="29" t="s">
        <v>336</v>
      </c>
      <c r="AC507" s="29" t="s">
        <v>320</v>
      </c>
      <c r="AD507" s="30">
        <v>0</v>
      </c>
      <c r="AE507" s="24">
        <v>674</v>
      </c>
      <c r="AF507" s="24">
        <v>350</v>
      </c>
      <c r="AG507" s="24">
        <v>8</v>
      </c>
      <c r="AH507" s="24">
        <v>12</v>
      </c>
      <c r="AI507" s="24">
        <v>650</v>
      </c>
      <c r="AJ507" s="7">
        <f t="shared" si="213"/>
        <v>704</v>
      </c>
      <c r="AK507" s="7">
        <f t="shared" si="214"/>
        <v>350</v>
      </c>
      <c r="AL507" s="7">
        <f t="shared" si="215"/>
        <v>22</v>
      </c>
      <c r="AM507" s="7">
        <f t="shared" si="216"/>
        <v>6</v>
      </c>
      <c r="AN507" s="7">
        <f t="shared" si="217"/>
        <v>24</v>
      </c>
      <c r="AO507" s="83" t="str" cm="1">
        <f t="array" ref="AO507">_xll.Dce_Name_SectI(AE507,AE507,AF507,AG507,AH507,"x","-",$V$14)</f>
        <v>674x350x8x12</v>
      </c>
      <c r="AP507" s="7" t="str">
        <f t="shared" si="218"/>
        <v>704x350x22-6M24</v>
      </c>
      <c r="AQ507" s="7"/>
      <c r="AR507" s="7"/>
      <c r="AS507" s="7"/>
      <c r="AT507" s="29" t="s">
        <v>306</v>
      </c>
      <c r="AU507" s="60">
        <v>-101.56646976679464</v>
      </c>
      <c r="AV507" s="60">
        <v>7.6228527645389992</v>
      </c>
      <c r="AW507" s="25">
        <v>2.3214430467352783E-3</v>
      </c>
      <c r="AX507" s="25">
        <v>0</v>
      </c>
      <c r="AY507" s="25">
        <v>0</v>
      </c>
      <c r="AZ507" s="25">
        <v>0</v>
      </c>
      <c r="BA507" s="56">
        <f t="shared" si="219"/>
        <v>0</v>
      </c>
      <c r="BB507" s="56">
        <f t="shared" si="220"/>
        <v>0</v>
      </c>
      <c r="BC507" s="4">
        <f>HLOOKUP(AN507,Data!$BW$28:$CF$31,4,FALSE)</f>
        <v>353</v>
      </c>
      <c r="BD507" s="44">
        <f t="shared" si="221"/>
        <v>0</v>
      </c>
      <c r="BE507" s="4" t="str">
        <f t="shared" si="222"/>
        <v>OK</v>
      </c>
      <c r="BF507" s="5">
        <f t="shared" si="223"/>
        <v>3572.8</v>
      </c>
      <c r="BG507" s="44">
        <f t="shared" si="224"/>
        <v>2.8427695299707411E-2</v>
      </c>
      <c r="BH507" s="4" t="str">
        <f t="shared" si="225"/>
        <v>OK</v>
      </c>
      <c r="BI507" s="53" t="str">
        <f t="shared" si="226"/>
        <v>Y</v>
      </c>
      <c r="BJ507" s="53">
        <f t="shared" si="227"/>
        <v>215</v>
      </c>
      <c r="BK507" s="38">
        <f t="shared" si="228"/>
        <v>171</v>
      </c>
      <c r="BL507" s="54">
        <f>noisuy1chieu(BK507/BJ507,Data!$BW$39:$CG$39,Data!$BW$40:$CG$40)</f>
        <v>9.6581399440765381E-2</v>
      </c>
      <c r="BM507" s="55">
        <f t="shared" si="229"/>
        <v>1.8402637350785117E-3</v>
      </c>
      <c r="BN507" s="56">
        <f t="shared" si="230"/>
        <v>5.4164137402528123</v>
      </c>
      <c r="BO507" s="44">
        <f t="shared" si="231"/>
        <v>0.24620062455694602</v>
      </c>
      <c r="BP507" s="4" t="str">
        <f t="shared" si="232"/>
        <v>OK</v>
      </c>
      <c r="BQ507" s="56">
        <f t="shared" si="233"/>
        <v>304.99199999999996</v>
      </c>
      <c r="BR507" s="56">
        <f t="shared" si="234"/>
        <v>7.6228531180219976</v>
      </c>
      <c r="BS507" s="23">
        <f t="shared" si="235"/>
        <v>2.4993616612966892E-2</v>
      </c>
      <c r="BT507" s="4" t="str">
        <f t="shared" si="236"/>
        <v>OK</v>
      </c>
      <c r="BU507" s="56">
        <f t="shared" si="237"/>
        <v>50.78323488339732</v>
      </c>
      <c r="BV507" s="54">
        <f t="shared" si="238"/>
        <v>0.10147068144351198</v>
      </c>
      <c r="BW507" s="4" t="str">
        <f t="shared" si="239"/>
        <v>OK</v>
      </c>
      <c r="BX507" s="54">
        <f t="shared" si="240"/>
        <v>7.8774523789083162E-3</v>
      </c>
      <c r="BY507" s="4" t="str">
        <f t="shared" si="241"/>
        <v>OK</v>
      </c>
      <c r="DJ507" s="7"/>
      <c r="DK507" s="7"/>
      <c r="DL507" s="7"/>
      <c r="DM507" s="7"/>
      <c r="DN507" s="7"/>
      <c r="DO507" s="83"/>
      <c r="DP507" s="7"/>
      <c r="DQ507" s="7"/>
      <c r="DR507" s="7"/>
      <c r="DS507" s="7"/>
    </row>
    <row r="508" spans="27:123">
      <c r="AA508" s="29" t="s">
        <v>197</v>
      </c>
      <c r="AB508" s="29" t="s">
        <v>336</v>
      </c>
      <c r="AC508" s="29" t="s">
        <v>320</v>
      </c>
      <c r="AD508" s="30">
        <v>0</v>
      </c>
      <c r="AE508" s="24">
        <v>674</v>
      </c>
      <c r="AF508" s="24">
        <v>350</v>
      </c>
      <c r="AG508" s="24">
        <v>8</v>
      </c>
      <c r="AH508" s="24">
        <v>12</v>
      </c>
      <c r="AI508" s="24">
        <v>650</v>
      </c>
      <c r="AJ508" s="7">
        <f t="shared" si="213"/>
        <v>704</v>
      </c>
      <c r="AK508" s="7">
        <f t="shared" si="214"/>
        <v>350</v>
      </c>
      <c r="AL508" s="7">
        <f t="shared" si="215"/>
        <v>22</v>
      </c>
      <c r="AM508" s="7">
        <f t="shared" si="216"/>
        <v>6</v>
      </c>
      <c r="AN508" s="7">
        <f t="shared" si="217"/>
        <v>24</v>
      </c>
      <c r="AO508" s="83" t="str" cm="1">
        <f t="array" ref="AO508">_xll.Dce_Name_SectI(AE508,AE508,AF508,AG508,AH508,"x","-",$V$14)</f>
        <v>674x350x8x12</v>
      </c>
      <c r="AP508" s="7" t="str">
        <f t="shared" si="218"/>
        <v>704x350x22-6M24</v>
      </c>
      <c r="AQ508" s="7"/>
      <c r="AR508" s="7"/>
      <c r="AS508" s="7"/>
      <c r="AT508" s="29" t="s">
        <v>307</v>
      </c>
      <c r="AU508" s="60">
        <v>-122.41928436247596</v>
      </c>
      <c r="AV508" s="60">
        <v>2.7345518271542524</v>
      </c>
      <c r="AW508" s="25">
        <v>9.0223427302810431E-3</v>
      </c>
      <c r="AX508" s="25">
        <v>0</v>
      </c>
      <c r="AY508" s="25">
        <v>0</v>
      </c>
      <c r="AZ508" s="25">
        <v>0</v>
      </c>
      <c r="BA508" s="56">
        <f t="shared" si="219"/>
        <v>0</v>
      </c>
      <c r="BB508" s="56">
        <f t="shared" si="220"/>
        <v>0</v>
      </c>
      <c r="BC508" s="4">
        <f>HLOOKUP(AN508,Data!$BW$28:$CF$31,4,FALSE)</f>
        <v>353</v>
      </c>
      <c r="BD508" s="44">
        <f t="shared" si="221"/>
        <v>0</v>
      </c>
      <c r="BE508" s="4" t="str">
        <f t="shared" si="222"/>
        <v>OK</v>
      </c>
      <c r="BF508" s="5">
        <f t="shared" si="223"/>
        <v>3572.8</v>
      </c>
      <c r="BG508" s="44">
        <f t="shared" si="224"/>
        <v>3.4264242152506702E-2</v>
      </c>
      <c r="BH508" s="4" t="str">
        <f t="shared" si="225"/>
        <v>OK</v>
      </c>
      <c r="BI508" s="53" t="str">
        <f t="shared" si="226"/>
        <v>Y</v>
      </c>
      <c r="BJ508" s="53">
        <f t="shared" si="227"/>
        <v>215</v>
      </c>
      <c r="BK508" s="38">
        <f t="shared" si="228"/>
        <v>171</v>
      </c>
      <c r="BL508" s="54">
        <f>noisuy1chieu(BK508/BJ508,Data!$BW$39:$CG$39,Data!$BW$40:$CG$40)</f>
        <v>9.6581399440765381E-2</v>
      </c>
      <c r="BM508" s="55">
        <f t="shared" si="229"/>
        <v>2.2180919549906518E-3</v>
      </c>
      <c r="BN508" s="56">
        <f t="shared" si="230"/>
        <v>5.9465020170669591</v>
      </c>
      <c r="BO508" s="44">
        <f t="shared" si="231"/>
        <v>0.27029554623031632</v>
      </c>
      <c r="BP508" s="4" t="str">
        <f t="shared" si="232"/>
        <v>OK</v>
      </c>
      <c r="BQ508" s="56">
        <f t="shared" si="233"/>
        <v>304.99199999999996</v>
      </c>
      <c r="BR508" s="56">
        <f t="shared" si="234"/>
        <v>2.7345667112105718</v>
      </c>
      <c r="BS508" s="23">
        <f t="shared" si="235"/>
        <v>8.9660276702686371E-3</v>
      </c>
      <c r="BT508" s="4" t="str">
        <f t="shared" si="236"/>
        <v>OK</v>
      </c>
      <c r="BU508" s="56">
        <f t="shared" si="237"/>
        <v>61.209642181237982</v>
      </c>
      <c r="BV508" s="54">
        <f t="shared" si="238"/>
        <v>0.12230382954738325</v>
      </c>
      <c r="BW508" s="4" t="str">
        <f t="shared" si="239"/>
        <v>OK</v>
      </c>
      <c r="BX508" s="54">
        <f t="shared" si="240"/>
        <v>2.8258997925043111E-3</v>
      </c>
      <c r="BY508" s="4" t="str">
        <f t="shared" si="241"/>
        <v>OK</v>
      </c>
      <c r="DJ508" s="7"/>
      <c r="DK508" s="7"/>
      <c r="DL508" s="7"/>
      <c r="DM508" s="7"/>
      <c r="DN508" s="7"/>
      <c r="DO508" s="83"/>
      <c r="DP508" s="7"/>
      <c r="DQ508" s="7"/>
      <c r="DR508" s="7"/>
      <c r="DS508" s="7"/>
    </row>
    <row r="509" spans="27:123">
      <c r="AA509" s="29" t="s">
        <v>197</v>
      </c>
      <c r="AB509" s="29" t="s">
        <v>336</v>
      </c>
      <c r="AC509" s="29" t="s">
        <v>320</v>
      </c>
      <c r="AD509" s="30">
        <v>0</v>
      </c>
      <c r="AE509" s="24">
        <v>674</v>
      </c>
      <c r="AF509" s="24">
        <v>350</v>
      </c>
      <c r="AG509" s="24">
        <v>8</v>
      </c>
      <c r="AH509" s="24">
        <v>12</v>
      </c>
      <c r="AI509" s="24">
        <v>650</v>
      </c>
      <c r="AJ509" s="7">
        <f t="shared" si="213"/>
        <v>704</v>
      </c>
      <c r="AK509" s="7">
        <f t="shared" si="214"/>
        <v>350</v>
      </c>
      <c r="AL509" s="7">
        <f t="shared" si="215"/>
        <v>22</v>
      </c>
      <c r="AM509" s="7">
        <f t="shared" si="216"/>
        <v>6</v>
      </c>
      <c r="AN509" s="7">
        <f t="shared" si="217"/>
        <v>24</v>
      </c>
      <c r="AO509" s="83" t="str" cm="1">
        <f t="array" ref="AO509">_xll.Dce_Name_SectI(AE509,AE509,AF509,AG509,AH509,"x","-",$V$14)</f>
        <v>674x350x8x12</v>
      </c>
      <c r="AP509" s="7" t="str">
        <f t="shared" si="218"/>
        <v>704x350x22-6M24</v>
      </c>
      <c r="AQ509" s="7"/>
      <c r="AR509" s="7"/>
      <c r="AS509" s="7"/>
      <c r="AT509" s="29" t="s">
        <v>308</v>
      </c>
      <c r="AU509" s="60">
        <v>-134.16100687003112</v>
      </c>
      <c r="AV509" s="60">
        <v>8.6098740562780236</v>
      </c>
      <c r="AW509" s="25">
        <v>7.2785228838228901</v>
      </c>
      <c r="AX509" s="25">
        <v>0</v>
      </c>
      <c r="AY509" s="25">
        <v>0</v>
      </c>
      <c r="AZ509" s="25">
        <v>0</v>
      </c>
      <c r="BA509" s="56">
        <f t="shared" si="219"/>
        <v>0</v>
      </c>
      <c r="BB509" s="56">
        <f t="shared" si="220"/>
        <v>0</v>
      </c>
      <c r="BC509" s="4">
        <f>HLOOKUP(AN509,Data!$BW$28:$CF$31,4,FALSE)</f>
        <v>353</v>
      </c>
      <c r="BD509" s="44">
        <f t="shared" si="221"/>
        <v>0</v>
      </c>
      <c r="BE509" s="4" t="str">
        <f t="shared" si="222"/>
        <v>OK</v>
      </c>
      <c r="BF509" s="5">
        <f t="shared" si="223"/>
        <v>3572.8</v>
      </c>
      <c r="BG509" s="44">
        <f t="shared" si="224"/>
        <v>3.7550662469220529E-2</v>
      </c>
      <c r="BH509" s="4" t="str">
        <f t="shared" si="225"/>
        <v>OK</v>
      </c>
      <c r="BI509" s="53" t="str">
        <f t="shared" si="226"/>
        <v>Y</v>
      </c>
      <c r="BJ509" s="53">
        <f t="shared" si="227"/>
        <v>215</v>
      </c>
      <c r="BK509" s="38">
        <f t="shared" si="228"/>
        <v>171</v>
      </c>
      <c r="BL509" s="54">
        <f>noisuy1chieu(BK509/BJ509,Data!$BW$39:$CG$39,Data!$BW$40:$CG$40)</f>
        <v>9.6581399440765381E-2</v>
      </c>
      <c r="BM509" s="55">
        <f t="shared" si="229"/>
        <v>2.4308380134843888E-3</v>
      </c>
      <c r="BN509" s="56">
        <f t="shared" si="230"/>
        <v>6.2251498030200834</v>
      </c>
      <c r="BO509" s="44">
        <f t="shared" si="231"/>
        <v>0.28296135468273104</v>
      </c>
      <c r="BP509" s="4" t="str">
        <f t="shared" si="232"/>
        <v>OK</v>
      </c>
      <c r="BQ509" s="56">
        <f t="shared" si="233"/>
        <v>304.99199999999996</v>
      </c>
      <c r="BR509" s="56">
        <f t="shared" si="234"/>
        <v>11.274166338816492</v>
      </c>
      <c r="BS509" s="23">
        <f t="shared" si="235"/>
        <v>3.6965449384955981E-2</v>
      </c>
      <c r="BT509" s="4" t="str">
        <f t="shared" si="236"/>
        <v>OK</v>
      </c>
      <c r="BU509" s="56">
        <f t="shared" si="237"/>
        <v>67.080503435015558</v>
      </c>
      <c r="BV509" s="54">
        <f t="shared" si="238"/>
        <v>0.13403447832249471</v>
      </c>
      <c r="BW509" s="4" t="str">
        <f t="shared" si="239"/>
        <v>OK</v>
      </c>
      <c r="BX509" s="54">
        <f t="shared" si="240"/>
        <v>1.1650717529365589E-2</v>
      </c>
      <c r="BY509" s="4" t="str">
        <f t="shared" si="241"/>
        <v>OK</v>
      </c>
      <c r="DJ509" s="7"/>
      <c r="DK509" s="7"/>
      <c r="DL509" s="7"/>
      <c r="DM509" s="7"/>
      <c r="DN509" s="7"/>
      <c r="DO509" s="83"/>
      <c r="DP509" s="7"/>
      <c r="DQ509" s="7"/>
      <c r="DR509" s="7"/>
      <c r="DS509" s="7"/>
    </row>
    <row r="510" spans="27:123">
      <c r="AA510" s="29" t="s">
        <v>197</v>
      </c>
      <c r="AB510" s="29" t="s">
        <v>336</v>
      </c>
      <c r="AC510" s="29" t="s">
        <v>320</v>
      </c>
      <c r="AD510" s="30">
        <v>0</v>
      </c>
      <c r="AE510" s="24">
        <v>674</v>
      </c>
      <c r="AF510" s="24">
        <v>350</v>
      </c>
      <c r="AG510" s="24">
        <v>8</v>
      </c>
      <c r="AH510" s="24">
        <v>12</v>
      </c>
      <c r="AI510" s="24">
        <v>650</v>
      </c>
      <c r="AJ510" s="7">
        <f t="shared" si="213"/>
        <v>704</v>
      </c>
      <c r="AK510" s="7">
        <f t="shared" si="214"/>
        <v>350</v>
      </c>
      <c r="AL510" s="7">
        <f t="shared" si="215"/>
        <v>22</v>
      </c>
      <c r="AM510" s="7">
        <f t="shared" si="216"/>
        <v>6</v>
      </c>
      <c r="AN510" s="7">
        <f t="shared" si="217"/>
        <v>24</v>
      </c>
      <c r="AO510" s="83" t="str" cm="1">
        <f t="array" ref="AO510">_xll.Dce_Name_SectI(AE510,AE510,AF510,AG510,AH510,"x","-",$V$14)</f>
        <v>674x350x8x12</v>
      </c>
      <c r="AP510" s="7" t="str">
        <f t="shared" si="218"/>
        <v>704x350x22-6M24</v>
      </c>
      <c r="AQ510" s="7"/>
      <c r="AR510" s="7"/>
      <c r="AS510" s="7"/>
      <c r="AT510" s="29" t="s">
        <v>309</v>
      </c>
      <c r="AU510" s="60">
        <v>-152.55045543551276</v>
      </c>
      <c r="AV510" s="60">
        <v>3.7950992022126244</v>
      </c>
      <c r="AW510" s="25">
        <v>2.9139661991099572</v>
      </c>
      <c r="AX510" s="25">
        <v>0</v>
      </c>
      <c r="AY510" s="25">
        <v>0</v>
      </c>
      <c r="AZ510" s="25">
        <v>0</v>
      </c>
      <c r="BA510" s="56">
        <f t="shared" si="219"/>
        <v>0</v>
      </c>
      <c r="BB510" s="56">
        <f t="shared" si="220"/>
        <v>0</v>
      </c>
      <c r="BC510" s="4">
        <f>HLOOKUP(AN510,Data!$BW$28:$CF$31,4,FALSE)</f>
        <v>353</v>
      </c>
      <c r="BD510" s="44">
        <f t="shared" si="221"/>
        <v>0</v>
      </c>
      <c r="BE510" s="4" t="str">
        <f t="shared" si="222"/>
        <v>OK</v>
      </c>
      <c r="BF510" s="5">
        <f t="shared" si="223"/>
        <v>3572.8</v>
      </c>
      <c r="BG510" s="44">
        <f t="shared" si="224"/>
        <v>4.2697731593011851E-2</v>
      </c>
      <c r="BH510" s="4" t="str">
        <f t="shared" si="225"/>
        <v>OK</v>
      </c>
      <c r="BI510" s="53" t="str">
        <f t="shared" si="226"/>
        <v>Y</v>
      </c>
      <c r="BJ510" s="53">
        <f t="shared" si="227"/>
        <v>215</v>
      </c>
      <c r="BK510" s="38">
        <f t="shared" si="228"/>
        <v>171</v>
      </c>
      <c r="BL510" s="54">
        <f>noisuy1chieu(BK510/BJ510,Data!$BW$39:$CG$39,Data!$BW$40:$CG$40)</f>
        <v>9.6581399440765381E-2</v>
      </c>
      <c r="BM510" s="55">
        <f t="shared" si="229"/>
        <v>2.7640329682844353E-3</v>
      </c>
      <c r="BN510" s="56">
        <f t="shared" si="230"/>
        <v>6.6380941313970618</v>
      </c>
      <c r="BO510" s="44">
        <f t="shared" si="231"/>
        <v>0.3017315514271392</v>
      </c>
      <c r="BP510" s="4" t="str">
        <f t="shared" si="232"/>
        <v>OK</v>
      </c>
      <c r="BQ510" s="56">
        <f t="shared" si="233"/>
        <v>304.99199999999996</v>
      </c>
      <c r="BR510" s="56">
        <f t="shared" si="234"/>
        <v>4.7847650897604401</v>
      </c>
      <c r="BS510" s="23">
        <f t="shared" si="235"/>
        <v>1.568816588553287E-2</v>
      </c>
      <c r="BT510" s="4" t="str">
        <f t="shared" si="236"/>
        <v>OK</v>
      </c>
      <c r="BU510" s="56">
        <f t="shared" si="237"/>
        <v>76.27522771775638</v>
      </c>
      <c r="BV510" s="54">
        <f t="shared" si="238"/>
        <v>0.15240658362057496</v>
      </c>
      <c r="BW510" s="4" t="str">
        <f t="shared" si="239"/>
        <v>OK</v>
      </c>
      <c r="BX510" s="54">
        <f t="shared" si="240"/>
        <v>4.9445737121366984E-3</v>
      </c>
      <c r="BY510" s="4" t="str">
        <f t="shared" si="241"/>
        <v>OK</v>
      </c>
      <c r="DJ510" s="7"/>
      <c r="DK510" s="7"/>
      <c r="DL510" s="7"/>
      <c r="DM510" s="7"/>
      <c r="DN510" s="7"/>
      <c r="DO510" s="83"/>
      <c r="DP510" s="7"/>
      <c r="DQ510" s="7"/>
      <c r="DR510" s="7"/>
      <c r="DS510" s="7"/>
    </row>
    <row r="511" spans="27:123">
      <c r="AA511" s="29" t="s">
        <v>197</v>
      </c>
      <c r="AB511" s="29" t="s">
        <v>336</v>
      </c>
      <c r="AC511" s="29" t="s">
        <v>320</v>
      </c>
      <c r="AD511" s="30">
        <v>0</v>
      </c>
      <c r="AE511" s="24">
        <v>674</v>
      </c>
      <c r="AF511" s="24">
        <v>350</v>
      </c>
      <c r="AG511" s="24">
        <v>8</v>
      </c>
      <c r="AH511" s="24">
        <v>12</v>
      </c>
      <c r="AI511" s="24">
        <v>650</v>
      </c>
      <c r="AJ511" s="7">
        <f t="shared" si="213"/>
        <v>704</v>
      </c>
      <c r="AK511" s="7">
        <f t="shared" si="214"/>
        <v>350</v>
      </c>
      <c r="AL511" s="7">
        <f t="shared" si="215"/>
        <v>22</v>
      </c>
      <c r="AM511" s="7">
        <f t="shared" si="216"/>
        <v>6</v>
      </c>
      <c r="AN511" s="7">
        <f t="shared" si="217"/>
        <v>24</v>
      </c>
      <c r="AO511" s="83" t="str" cm="1">
        <f t="array" ref="AO511">_xll.Dce_Name_SectI(AE511,AE511,AF511,AG511,AH511,"x","-",$V$14)</f>
        <v>674x350x8x12</v>
      </c>
      <c r="AP511" s="7" t="str">
        <f t="shared" si="218"/>
        <v>704x350x22-6M24</v>
      </c>
      <c r="AQ511" s="7"/>
      <c r="AR511" s="7"/>
      <c r="AS511" s="7"/>
      <c r="AT511" s="29" t="s">
        <v>310</v>
      </c>
      <c r="AU511" s="60">
        <v>92.460099917064881</v>
      </c>
      <c r="AV511" s="60">
        <v>9.1185576023311761</v>
      </c>
      <c r="AW511" s="25">
        <v>5.3216380862164216</v>
      </c>
      <c r="AX511" s="25">
        <v>0</v>
      </c>
      <c r="AY511" s="25">
        <v>0</v>
      </c>
      <c r="AZ511" s="25">
        <v>0</v>
      </c>
      <c r="BA511" s="56">
        <f t="shared" si="219"/>
        <v>15.410016652844147</v>
      </c>
      <c r="BB511" s="56">
        <f t="shared" si="220"/>
        <v>67.418822856193145</v>
      </c>
      <c r="BC511" s="4">
        <f>HLOOKUP(AN511,Data!$BW$28:$CF$31,4,FALSE)</f>
        <v>353</v>
      </c>
      <c r="BD511" s="44">
        <f t="shared" si="221"/>
        <v>0.19098816673142535</v>
      </c>
      <c r="BE511" s="4" t="str">
        <f t="shared" si="222"/>
        <v>OK</v>
      </c>
      <c r="BF511" s="5">
        <f t="shared" si="223"/>
        <v>3572.8</v>
      </c>
      <c r="BG511" s="44">
        <f t="shared" si="224"/>
        <v>0</v>
      </c>
      <c r="BH511" s="4" t="str">
        <f t="shared" si="225"/>
        <v>OK</v>
      </c>
      <c r="BI511" s="53" t="str">
        <f t="shared" si="226"/>
        <v>Y</v>
      </c>
      <c r="BJ511" s="53">
        <f t="shared" si="227"/>
        <v>215</v>
      </c>
      <c r="BK511" s="38">
        <f t="shared" si="228"/>
        <v>171</v>
      </c>
      <c r="BL511" s="54">
        <f>noisuy1chieu(BK511/BJ511,Data!$BW$39:$CG$39,Data!$BW$40:$CG$40)</f>
        <v>9.6581399440765381E-2</v>
      </c>
      <c r="BM511" s="55">
        <f t="shared" si="229"/>
        <v>0</v>
      </c>
      <c r="BN511" s="56">
        <f t="shared" si="230"/>
        <v>0</v>
      </c>
      <c r="BO511" s="44">
        <f t="shared" si="231"/>
        <v>0</v>
      </c>
      <c r="BP511" s="4" t="str">
        <f t="shared" si="232"/>
        <v>OK</v>
      </c>
      <c r="BQ511" s="56">
        <f t="shared" si="233"/>
        <v>304.99199999999996</v>
      </c>
      <c r="BR511" s="56">
        <f t="shared" si="234"/>
        <v>92.460099917064881</v>
      </c>
      <c r="BS511" s="23">
        <f t="shared" si="235"/>
        <v>0.30315582020861165</v>
      </c>
      <c r="BT511" s="4" t="str">
        <f t="shared" si="236"/>
        <v>OK</v>
      </c>
      <c r="BU511" s="56">
        <f t="shared" si="237"/>
        <v>46.23004995853244</v>
      </c>
      <c r="BV511" s="54">
        <f t="shared" si="238"/>
        <v>9.2372899899559713E-2</v>
      </c>
      <c r="BW511" s="4" t="str">
        <f t="shared" si="239"/>
        <v>OK</v>
      </c>
      <c r="BX511" s="54">
        <f t="shared" si="240"/>
        <v>1.0910463294397177E-2</v>
      </c>
      <c r="BY511" s="4" t="str">
        <f t="shared" si="241"/>
        <v>OK</v>
      </c>
      <c r="DJ511" s="7"/>
      <c r="DK511" s="7"/>
      <c r="DL511" s="7"/>
      <c r="DM511" s="7"/>
      <c r="DN511" s="7"/>
      <c r="DO511" s="83"/>
      <c r="DP511" s="7"/>
      <c r="DQ511" s="7"/>
      <c r="DR511" s="7"/>
      <c r="DS511" s="7"/>
    </row>
    <row r="512" spans="27:123">
      <c r="AA512" s="29" t="s">
        <v>197</v>
      </c>
      <c r="AB512" s="29" t="s">
        <v>336</v>
      </c>
      <c r="AC512" s="29" t="s">
        <v>320</v>
      </c>
      <c r="AD512" s="30">
        <v>0</v>
      </c>
      <c r="AE512" s="24">
        <v>674</v>
      </c>
      <c r="AF512" s="24">
        <v>350</v>
      </c>
      <c r="AG512" s="24">
        <v>8</v>
      </c>
      <c r="AH512" s="24">
        <v>12</v>
      </c>
      <c r="AI512" s="24">
        <v>650</v>
      </c>
      <c r="AJ512" s="7">
        <f t="shared" si="213"/>
        <v>704</v>
      </c>
      <c r="AK512" s="7">
        <f t="shared" si="214"/>
        <v>350</v>
      </c>
      <c r="AL512" s="7">
        <f t="shared" si="215"/>
        <v>22</v>
      </c>
      <c r="AM512" s="7">
        <f t="shared" si="216"/>
        <v>6</v>
      </c>
      <c r="AN512" s="7">
        <f t="shared" si="217"/>
        <v>24</v>
      </c>
      <c r="AO512" s="83" t="str" cm="1">
        <f t="array" ref="AO512">_xll.Dce_Name_SectI(AE512,AE512,AF512,AG512,AH512,"x","-",$V$14)</f>
        <v>674x350x8x12</v>
      </c>
      <c r="AP512" s="7" t="str">
        <f t="shared" si="218"/>
        <v>704x350x22-6M24</v>
      </c>
      <c r="AQ512" s="7"/>
      <c r="AR512" s="7"/>
      <c r="AS512" s="7"/>
      <c r="AT512" s="29" t="s">
        <v>311</v>
      </c>
      <c r="AU512" s="60">
        <v>69.140272614035155</v>
      </c>
      <c r="AV512" s="60">
        <v>4.3429366200548518</v>
      </c>
      <c r="AW512" s="25">
        <v>9.6921672362970277</v>
      </c>
      <c r="AX512" s="25">
        <v>0</v>
      </c>
      <c r="AY512" s="25">
        <v>0</v>
      </c>
      <c r="AZ512" s="25">
        <v>0</v>
      </c>
      <c r="BA512" s="56">
        <f t="shared" si="219"/>
        <v>11.523378769005859</v>
      </c>
      <c r="BB512" s="56">
        <f t="shared" si="220"/>
        <v>50.41478211440063</v>
      </c>
      <c r="BC512" s="4">
        <f>HLOOKUP(AN512,Data!$BW$28:$CF$31,4,FALSE)</f>
        <v>353</v>
      </c>
      <c r="BD512" s="44">
        <f t="shared" si="221"/>
        <v>0.14281807964419441</v>
      </c>
      <c r="BE512" s="4" t="str">
        <f t="shared" si="222"/>
        <v>OK</v>
      </c>
      <c r="BF512" s="5">
        <f t="shared" si="223"/>
        <v>3572.8</v>
      </c>
      <c r="BG512" s="44">
        <f t="shared" si="224"/>
        <v>0</v>
      </c>
      <c r="BH512" s="4" t="str">
        <f t="shared" si="225"/>
        <v>OK</v>
      </c>
      <c r="BI512" s="53" t="str">
        <f t="shared" si="226"/>
        <v>Y</v>
      </c>
      <c r="BJ512" s="53">
        <f t="shared" si="227"/>
        <v>215</v>
      </c>
      <c r="BK512" s="38">
        <f t="shared" si="228"/>
        <v>171</v>
      </c>
      <c r="BL512" s="54">
        <f>noisuy1chieu(BK512/BJ512,Data!$BW$39:$CG$39,Data!$BW$40:$CG$40)</f>
        <v>9.6581399440765381E-2</v>
      </c>
      <c r="BM512" s="55">
        <f t="shared" si="229"/>
        <v>0</v>
      </c>
      <c r="BN512" s="56">
        <f t="shared" si="230"/>
        <v>0</v>
      </c>
      <c r="BO512" s="44">
        <f t="shared" si="231"/>
        <v>0</v>
      </c>
      <c r="BP512" s="4" t="str">
        <f t="shared" si="232"/>
        <v>OK</v>
      </c>
      <c r="BQ512" s="56">
        <f t="shared" si="233"/>
        <v>304.99199999999996</v>
      </c>
      <c r="BR512" s="56">
        <f t="shared" si="234"/>
        <v>69.140272614035155</v>
      </c>
      <c r="BS512" s="23">
        <f t="shared" si="235"/>
        <v>0.22669536451459435</v>
      </c>
      <c r="BT512" s="4" t="str">
        <f t="shared" si="236"/>
        <v>OK</v>
      </c>
      <c r="BU512" s="56">
        <f t="shared" si="237"/>
        <v>34.570136307017577</v>
      </c>
      <c r="BV512" s="54">
        <f t="shared" si="238"/>
        <v>6.9075065751965314E-2</v>
      </c>
      <c r="BW512" s="4" t="str">
        <f t="shared" si="239"/>
        <v>OK</v>
      </c>
      <c r="BX512" s="54">
        <f t="shared" si="240"/>
        <v>1.0975422633935078E-2</v>
      </c>
      <c r="BY512" s="4" t="str">
        <f t="shared" si="241"/>
        <v>OK</v>
      </c>
      <c r="DJ512" s="7"/>
      <c r="DK512" s="7"/>
      <c r="DL512" s="7"/>
      <c r="DM512" s="7"/>
      <c r="DN512" s="7"/>
      <c r="DO512" s="83"/>
      <c r="DP512" s="7"/>
      <c r="DQ512" s="7"/>
      <c r="DR512" s="7"/>
      <c r="DS512" s="7"/>
    </row>
    <row r="513" spans="27:123">
      <c r="AA513" s="29" t="s">
        <v>197</v>
      </c>
      <c r="AB513" s="29" t="s">
        <v>336</v>
      </c>
      <c r="AC513" s="29" t="s">
        <v>320</v>
      </c>
      <c r="AD513" s="30">
        <v>0</v>
      </c>
      <c r="AE513" s="24">
        <v>674</v>
      </c>
      <c r="AF513" s="24">
        <v>350</v>
      </c>
      <c r="AG513" s="24">
        <v>8</v>
      </c>
      <c r="AH513" s="24">
        <v>12</v>
      </c>
      <c r="AI513" s="24">
        <v>650</v>
      </c>
      <c r="AJ513" s="7">
        <f t="shared" si="213"/>
        <v>704</v>
      </c>
      <c r="AK513" s="7">
        <f t="shared" si="214"/>
        <v>350</v>
      </c>
      <c r="AL513" s="7">
        <f t="shared" si="215"/>
        <v>22</v>
      </c>
      <c r="AM513" s="7">
        <f t="shared" si="216"/>
        <v>6</v>
      </c>
      <c r="AN513" s="7">
        <f t="shared" si="217"/>
        <v>24</v>
      </c>
      <c r="AO513" s="83" t="str" cm="1">
        <f t="array" ref="AO513">_xll.Dce_Name_SectI(AE513,AE513,AF513,AG513,AH513,"x","-",$V$14)</f>
        <v>674x350x8x12</v>
      </c>
      <c r="AP513" s="7" t="str">
        <f t="shared" si="218"/>
        <v>704x350x22-6M24</v>
      </c>
      <c r="AQ513" s="7"/>
      <c r="AR513" s="7"/>
      <c r="AS513" s="7"/>
      <c r="AT513" s="29" t="s">
        <v>312</v>
      </c>
      <c r="AU513" s="60">
        <v>58.595352415800939</v>
      </c>
      <c r="AV513" s="60">
        <v>6.5265999662367804</v>
      </c>
      <c r="AW513" s="25">
        <v>1.2833131025101941E-2</v>
      </c>
      <c r="AX513" s="25">
        <v>0</v>
      </c>
      <c r="AY513" s="25">
        <v>0</v>
      </c>
      <c r="AZ513" s="25">
        <v>0</v>
      </c>
      <c r="BA513" s="56">
        <f t="shared" si="219"/>
        <v>9.7658920693001559</v>
      </c>
      <c r="BB513" s="56">
        <f t="shared" si="220"/>
        <v>42.72577780318818</v>
      </c>
      <c r="BC513" s="4">
        <f>HLOOKUP(AN513,Data!$BW$28:$CF$31,4,FALSE)</f>
        <v>353</v>
      </c>
      <c r="BD513" s="44">
        <f t="shared" si="221"/>
        <v>0.12103619774274271</v>
      </c>
      <c r="BE513" s="4" t="str">
        <f t="shared" si="222"/>
        <v>OK</v>
      </c>
      <c r="BF513" s="5">
        <f t="shared" si="223"/>
        <v>3572.8</v>
      </c>
      <c r="BG513" s="44">
        <f t="shared" si="224"/>
        <v>0</v>
      </c>
      <c r="BH513" s="4" t="str">
        <f t="shared" si="225"/>
        <v>OK</v>
      </c>
      <c r="BI513" s="53" t="str">
        <f t="shared" si="226"/>
        <v>Y</v>
      </c>
      <c r="BJ513" s="53">
        <f t="shared" si="227"/>
        <v>215</v>
      </c>
      <c r="BK513" s="38">
        <f t="shared" si="228"/>
        <v>171</v>
      </c>
      <c r="BL513" s="54">
        <f>noisuy1chieu(BK513/BJ513,Data!$BW$39:$CG$39,Data!$BW$40:$CG$40)</f>
        <v>9.6581399440765381E-2</v>
      </c>
      <c r="BM513" s="55">
        <f t="shared" si="229"/>
        <v>0</v>
      </c>
      <c r="BN513" s="56">
        <f t="shared" si="230"/>
        <v>0</v>
      </c>
      <c r="BO513" s="44">
        <f t="shared" si="231"/>
        <v>0</v>
      </c>
      <c r="BP513" s="4" t="str">
        <f t="shared" si="232"/>
        <v>OK</v>
      </c>
      <c r="BQ513" s="56">
        <f t="shared" si="233"/>
        <v>304.99199999999996</v>
      </c>
      <c r="BR513" s="56">
        <f t="shared" si="234"/>
        <v>58.595352415800939</v>
      </c>
      <c r="BS513" s="23">
        <f t="shared" si="235"/>
        <v>0.19212094879800437</v>
      </c>
      <c r="BT513" s="4" t="str">
        <f t="shared" si="236"/>
        <v>OK</v>
      </c>
      <c r="BU513" s="56">
        <f t="shared" si="237"/>
        <v>29.297676207900469</v>
      </c>
      <c r="BV513" s="54">
        <f t="shared" si="238"/>
        <v>5.8540090570302579E-2</v>
      </c>
      <c r="BW513" s="4" t="str">
        <f t="shared" si="239"/>
        <v>OK</v>
      </c>
      <c r="BX513" s="54">
        <f t="shared" si="240"/>
        <v>6.7445979900348568E-3</v>
      </c>
      <c r="BY513" s="4" t="str">
        <f t="shared" si="241"/>
        <v>OK</v>
      </c>
      <c r="DJ513" s="7"/>
      <c r="DK513" s="7"/>
      <c r="DL513" s="7"/>
      <c r="DM513" s="7"/>
      <c r="DN513" s="7"/>
      <c r="DO513" s="83"/>
      <c r="DP513" s="7"/>
      <c r="DQ513" s="7"/>
      <c r="DR513" s="7"/>
      <c r="DS513" s="7"/>
    </row>
    <row r="514" spans="27:123">
      <c r="AA514" s="29" t="s">
        <v>197</v>
      </c>
      <c r="AB514" s="29" t="s">
        <v>336</v>
      </c>
      <c r="AC514" s="29" t="s">
        <v>320</v>
      </c>
      <c r="AD514" s="30">
        <v>0</v>
      </c>
      <c r="AE514" s="24">
        <v>674</v>
      </c>
      <c r="AF514" s="24">
        <v>350</v>
      </c>
      <c r="AG514" s="24">
        <v>8</v>
      </c>
      <c r="AH514" s="24">
        <v>12</v>
      </c>
      <c r="AI514" s="24">
        <v>650</v>
      </c>
      <c r="AJ514" s="7">
        <f t="shared" si="213"/>
        <v>704</v>
      </c>
      <c r="AK514" s="7">
        <f t="shared" si="214"/>
        <v>350</v>
      </c>
      <c r="AL514" s="7">
        <f t="shared" si="215"/>
        <v>22</v>
      </c>
      <c r="AM514" s="7">
        <f t="shared" si="216"/>
        <v>6</v>
      </c>
      <c r="AN514" s="7">
        <f t="shared" si="217"/>
        <v>24</v>
      </c>
      <c r="AO514" s="83" t="str" cm="1">
        <f t="array" ref="AO514">_xll.Dce_Name_SectI(AE514,AE514,AF514,AG514,AH514,"x","-",$V$14)</f>
        <v>674x350x8x12</v>
      </c>
      <c r="AP514" s="7" t="str">
        <f t="shared" si="218"/>
        <v>704x350x22-6M24</v>
      </c>
      <c r="AQ514" s="7"/>
      <c r="AR514" s="7"/>
      <c r="AS514" s="7"/>
      <c r="AT514" s="29" t="s">
        <v>313</v>
      </c>
      <c r="AU514" s="60">
        <v>29.534838823141243</v>
      </c>
      <c r="AV514" s="60">
        <v>11.593075961769387</v>
      </c>
      <c r="AW514" s="25">
        <v>5.41505949233341E-3</v>
      </c>
      <c r="AX514" s="25">
        <v>0</v>
      </c>
      <c r="AY514" s="25">
        <v>0</v>
      </c>
      <c r="AZ514" s="25">
        <v>0</v>
      </c>
      <c r="BA514" s="56">
        <f t="shared" si="219"/>
        <v>4.9224731371902068</v>
      </c>
      <c r="BB514" s="56">
        <f t="shared" si="220"/>
        <v>21.535819975207158</v>
      </c>
      <c r="BC514" s="4">
        <f>HLOOKUP(AN514,Data!$BW$28:$CF$31,4,FALSE)</f>
        <v>353</v>
      </c>
      <c r="BD514" s="44">
        <f t="shared" si="221"/>
        <v>6.1007988598320559E-2</v>
      </c>
      <c r="BE514" s="4" t="str">
        <f t="shared" si="222"/>
        <v>OK</v>
      </c>
      <c r="BF514" s="5">
        <f t="shared" si="223"/>
        <v>3572.8</v>
      </c>
      <c r="BG514" s="44">
        <f t="shared" si="224"/>
        <v>0</v>
      </c>
      <c r="BH514" s="4" t="str">
        <f t="shared" si="225"/>
        <v>OK</v>
      </c>
      <c r="BI514" s="53" t="str">
        <f t="shared" si="226"/>
        <v>Y</v>
      </c>
      <c r="BJ514" s="53">
        <f t="shared" si="227"/>
        <v>215</v>
      </c>
      <c r="BK514" s="38">
        <f t="shared" si="228"/>
        <v>171</v>
      </c>
      <c r="BL514" s="54">
        <f>noisuy1chieu(BK514/BJ514,Data!$BW$39:$CG$39,Data!$BW$40:$CG$40)</f>
        <v>9.6581399440765381E-2</v>
      </c>
      <c r="BM514" s="55">
        <f t="shared" si="229"/>
        <v>0</v>
      </c>
      <c r="BN514" s="56">
        <f t="shared" si="230"/>
        <v>0</v>
      </c>
      <c r="BO514" s="44">
        <f t="shared" si="231"/>
        <v>0</v>
      </c>
      <c r="BP514" s="4" t="str">
        <f t="shared" si="232"/>
        <v>OK</v>
      </c>
      <c r="BQ514" s="56">
        <f t="shared" si="233"/>
        <v>304.99199999999996</v>
      </c>
      <c r="BR514" s="56">
        <f t="shared" si="234"/>
        <v>29.534838823141243</v>
      </c>
      <c r="BS514" s="23">
        <f t="shared" si="235"/>
        <v>9.6838077140191367E-2</v>
      </c>
      <c r="BT514" s="4" t="str">
        <f t="shared" si="236"/>
        <v>OK</v>
      </c>
      <c r="BU514" s="56">
        <f t="shared" si="237"/>
        <v>14.767419411570621</v>
      </c>
      <c r="BV514" s="54">
        <f t="shared" si="238"/>
        <v>2.9506984230028101E-2</v>
      </c>
      <c r="BW514" s="4" t="str">
        <f t="shared" si="239"/>
        <v>OK</v>
      </c>
      <c r="BX514" s="54">
        <f t="shared" si="240"/>
        <v>1.1980279871900815E-2</v>
      </c>
      <c r="BY514" s="4" t="str">
        <f t="shared" si="241"/>
        <v>OK</v>
      </c>
      <c r="DJ514" s="7"/>
      <c r="DK514" s="7"/>
      <c r="DL514" s="7"/>
      <c r="DM514" s="7"/>
      <c r="DN514" s="7"/>
      <c r="DO514" s="83"/>
      <c r="DP514" s="7"/>
      <c r="DQ514" s="7"/>
      <c r="DR514" s="7"/>
      <c r="DS514" s="7"/>
    </row>
    <row r="515" spans="27:123">
      <c r="AA515" s="29" t="s">
        <v>197</v>
      </c>
      <c r="AB515" s="29" t="s">
        <v>336</v>
      </c>
      <c r="AC515" s="29" t="s">
        <v>320</v>
      </c>
      <c r="AD515" s="30">
        <v>0</v>
      </c>
      <c r="AE515" s="24">
        <v>674</v>
      </c>
      <c r="AF515" s="24">
        <v>350</v>
      </c>
      <c r="AG515" s="24">
        <v>8</v>
      </c>
      <c r="AH515" s="24">
        <v>12</v>
      </c>
      <c r="AI515" s="24">
        <v>650</v>
      </c>
      <c r="AJ515" s="7">
        <f t="shared" si="213"/>
        <v>704</v>
      </c>
      <c r="AK515" s="7">
        <f t="shared" si="214"/>
        <v>350</v>
      </c>
      <c r="AL515" s="7">
        <f t="shared" si="215"/>
        <v>22</v>
      </c>
      <c r="AM515" s="7">
        <f t="shared" si="216"/>
        <v>6</v>
      </c>
      <c r="AN515" s="7">
        <f t="shared" si="217"/>
        <v>24</v>
      </c>
      <c r="AO515" s="83" t="str" cm="1">
        <f t="array" ref="AO515">_xll.Dce_Name_SectI(AE515,AE515,AF515,AG515,AH515,"x","-",$V$14)</f>
        <v>674x350x8x12</v>
      </c>
      <c r="AP515" s="7" t="str">
        <f t="shared" si="218"/>
        <v>704x350x22-6M24</v>
      </c>
      <c r="AQ515" s="7"/>
      <c r="AR515" s="7"/>
      <c r="AS515" s="7"/>
      <c r="AT515" s="29" t="s">
        <v>314</v>
      </c>
      <c r="AU515" s="60">
        <v>-75.709596426642847</v>
      </c>
      <c r="AV515" s="60">
        <v>7.661282791357964</v>
      </c>
      <c r="AW515" s="25">
        <v>2.1580478652143669E-3</v>
      </c>
      <c r="AX515" s="25">
        <v>0</v>
      </c>
      <c r="AY515" s="25">
        <v>0</v>
      </c>
      <c r="AZ515" s="25">
        <v>0</v>
      </c>
      <c r="BA515" s="56">
        <f t="shared" si="219"/>
        <v>0</v>
      </c>
      <c r="BB515" s="56">
        <f t="shared" si="220"/>
        <v>0</v>
      </c>
      <c r="BC515" s="4">
        <f>HLOOKUP(AN515,Data!$BW$28:$CF$31,4,FALSE)</f>
        <v>353</v>
      </c>
      <c r="BD515" s="44">
        <f t="shared" si="221"/>
        <v>0</v>
      </c>
      <c r="BE515" s="4" t="str">
        <f t="shared" si="222"/>
        <v>OK</v>
      </c>
      <c r="BF515" s="5">
        <f t="shared" si="223"/>
        <v>3572.8</v>
      </c>
      <c r="BG515" s="44">
        <f t="shared" si="224"/>
        <v>2.1190549828325918E-2</v>
      </c>
      <c r="BH515" s="4" t="str">
        <f t="shared" si="225"/>
        <v>OK</v>
      </c>
      <c r="BI515" s="53" t="str">
        <f t="shared" si="226"/>
        <v>Y</v>
      </c>
      <c r="BJ515" s="53">
        <f t="shared" si="227"/>
        <v>215</v>
      </c>
      <c r="BK515" s="38">
        <f t="shared" si="228"/>
        <v>171</v>
      </c>
      <c r="BL515" s="54">
        <f>noisuy1chieu(BK515/BJ515,Data!$BW$39:$CG$39,Data!$BW$40:$CG$40)</f>
        <v>9.6581399440765381E-2</v>
      </c>
      <c r="BM515" s="55">
        <f t="shared" si="229"/>
        <v>1.3717679173184236E-3</v>
      </c>
      <c r="BN515" s="56">
        <f t="shared" si="230"/>
        <v>4.6764050187381354</v>
      </c>
      <c r="BO515" s="44">
        <f t="shared" si="231"/>
        <v>0.21256386448809705</v>
      </c>
      <c r="BP515" s="4" t="str">
        <f t="shared" si="232"/>
        <v>OK</v>
      </c>
      <c r="BQ515" s="56">
        <f t="shared" si="233"/>
        <v>304.99199999999996</v>
      </c>
      <c r="BR515" s="56">
        <f t="shared" si="234"/>
        <v>7.6612830952999165</v>
      </c>
      <c r="BS515" s="23">
        <f t="shared" si="235"/>
        <v>2.5119619843471032E-2</v>
      </c>
      <c r="BT515" s="4" t="str">
        <f t="shared" si="236"/>
        <v>OK</v>
      </c>
      <c r="BU515" s="56">
        <f t="shared" si="237"/>
        <v>37.854798213321423</v>
      </c>
      <c r="BV515" s="54">
        <f t="shared" si="238"/>
        <v>7.5638193971533735E-2</v>
      </c>
      <c r="BW515" s="4" t="str">
        <f t="shared" si="239"/>
        <v>OK</v>
      </c>
      <c r="BX515" s="54">
        <f t="shared" si="240"/>
        <v>7.9171658970939949E-3</v>
      </c>
      <c r="BY515" s="4" t="str">
        <f t="shared" si="241"/>
        <v>OK</v>
      </c>
      <c r="DJ515" s="7"/>
      <c r="DK515" s="7"/>
      <c r="DL515" s="7"/>
      <c r="DM515" s="7"/>
      <c r="DN515" s="7"/>
      <c r="DO515" s="83"/>
      <c r="DP515" s="7"/>
      <c r="DQ515" s="7"/>
      <c r="DR515" s="7"/>
      <c r="DS515" s="7"/>
    </row>
    <row r="516" spans="27:123">
      <c r="AA516" s="29" t="s">
        <v>197</v>
      </c>
      <c r="AB516" s="29" t="s">
        <v>336</v>
      </c>
      <c r="AC516" s="29" t="s">
        <v>320</v>
      </c>
      <c r="AD516" s="30">
        <v>0</v>
      </c>
      <c r="AE516" s="24">
        <v>674</v>
      </c>
      <c r="AF516" s="24">
        <v>350</v>
      </c>
      <c r="AG516" s="24">
        <v>8</v>
      </c>
      <c r="AH516" s="24">
        <v>12</v>
      </c>
      <c r="AI516" s="24">
        <v>650</v>
      </c>
      <c r="AJ516" s="7">
        <f t="shared" si="213"/>
        <v>704</v>
      </c>
      <c r="AK516" s="7">
        <f t="shared" si="214"/>
        <v>350</v>
      </c>
      <c r="AL516" s="7">
        <f t="shared" si="215"/>
        <v>22</v>
      </c>
      <c r="AM516" s="7">
        <f t="shared" si="216"/>
        <v>6</v>
      </c>
      <c r="AN516" s="7">
        <f t="shared" si="217"/>
        <v>24</v>
      </c>
      <c r="AO516" s="83" t="str" cm="1">
        <f t="array" ref="AO516">_xll.Dce_Name_SectI(AE516,AE516,AF516,AG516,AH516,"x","-",$V$14)</f>
        <v>674x350x8x12</v>
      </c>
      <c r="AP516" s="7" t="str">
        <f t="shared" si="218"/>
        <v>704x350x22-6M24</v>
      </c>
      <c r="AQ516" s="7"/>
      <c r="AR516" s="7"/>
      <c r="AS516" s="7"/>
      <c r="AT516" s="29" t="s">
        <v>315</v>
      </c>
      <c r="AU516" s="60">
        <v>-99.091169287596159</v>
      </c>
      <c r="AV516" s="60">
        <v>2.766427294766383</v>
      </c>
      <c r="AW516" s="25">
        <v>4.107022596405557E-3</v>
      </c>
      <c r="AX516" s="25">
        <v>0</v>
      </c>
      <c r="AY516" s="25">
        <v>0</v>
      </c>
      <c r="AZ516" s="25">
        <v>0</v>
      </c>
      <c r="BA516" s="56">
        <f t="shared" si="219"/>
        <v>0</v>
      </c>
      <c r="BB516" s="56">
        <f t="shared" si="220"/>
        <v>0</v>
      </c>
      <c r="BC516" s="4">
        <f>HLOOKUP(AN516,Data!$BW$28:$CF$31,4,FALSE)</f>
        <v>353</v>
      </c>
      <c r="BD516" s="44">
        <f t="shared" si="221"/>
        <v>0</v>
      </c>
      <c r="BE516" s="4" t="str">
        <f t="shared" si="222"/>
        <v>OK</v>
      </c>
      <c r="BF516" s="5">
        <f t="shared" si="223"/>
        <v>3572.8</v>
      </c>
      <c r="BG516" s="44">
        <f t="shared" si="224"/>
        <v>2.7734877207679174E-2</v>
      </c>
      <c r="BH516" s="4" t="str">
        <f t="shared" si="225"/>
        <v>OK</v>
      </c>
      <c r="BI516" s="53" t="str">
        <f t="shared" si="226"/>
        <v>Y</v>
      </c>
      <c r="BJ516" s="53">
        <f t="shared" si="227"/>
        <v>215</v>
      </c>
      <c r="BK516" s="38">
        <f t="shared" si="228"/>
        <v>171</v>
      </c>
      <c r="BL516" s="54">
        <f>noisuy1chieu(BK516/BJ516,Data!$BW$39:$CG$39,Data!$BW$40:$CG$40)</f>
        <v>9.6581399440765381E-2</v>
      </c>
      <c r="BM516" s="55">
        <f t="shared" si="229"/>
        <v>1.7954142319329303E-3</v>
      </c>
      <c r="BN516" s="56">
        <f t="shared" si="230"/>
        <v>5.3500042734998825</v>
      </c>
      <c r="BO516" s="44">
        <f t="shared" si="231"/>
        <v>0.24318201243181284</v>
      </c>
      <c r="BP516" s="4" t="str">
        <f t="shared" si="232"/>
        <v>OK</v>
      </c>
      <c r="BQ516" s="56">
        <f t="shared" si="233"/>
        <v>304.99199999999996</v>
      </c>
      <c r="BR516" s="56">
        <f t="shared" si="234"/>
        <v>2.7664303433961708</v>
      </c>
      <c r="BS516" s="23">
        <f t="shared" si="235"/>
        <v>9.0705013357601869E-3</v>
      </c>
      <c r="BT516" s="4" t="str">
        <f t="shared" si="236"/>
        <v>OK</v>
      </c>
      <c r="BU516" s="56">
        <f t="shared" si="237"/>
        <v>49.54558464379808</v>
      </c>
      <c r="BV516" s="54">
        <f t="shared" si="238"/>
        <v>9.899771544421683E-2</v>
      </c>
      <c r="BW516" s="4" t="str">
        <f t="shared" si="239"/>
        <v>OK</v>
      </c>
      <c r="BX516" s="54">
        <f t="shared" si="240"/>
        <v>2.8588276531458451E-3</v>
      </c>
      <c r="BY516" s="4" t="str">
        <f t="shared" si="241"/>
        <v>OK</v>
      </c>
      <c r="DJ516" s="7"/>
      <c r="DK516" s="7"/>
      <c r="DL516" s="7"/>
      <c r="DM516" s="7"/>
      <c r="DN516" s="7"/>
      <c r="DO516" s="83"/>
      <c r="DP516" s="7"/>
      <c r="DQ516" s="7"/>
      <c r="DR516" s="7"/>
      <c r="DS516" s="7"/>
    </row>
    <row r="517" spans="27:123">
      <c r="AA517" s="29" t="s">
        <v>197</v>
      </c>
      <c r="AB517" s="29" t="s">
        <v>337</v>
      </c>
      <c r="AC517" s="29" t="s">
        <v>320</v>
      </c>
      <c r="AD517" s="30">
        <v>0</v>
      </c>
      <c r="AE517" s="24">
        <v>674</v>
      </c>
      <c r="AF517" s="24">
        <v>350</v>
      </c>
      <c r="AG517" s="24">
        <v>8</v>
      </c>
      <c r="AH517" s="24">
        <v>12</v>
      </c>
      <c r="AI517" s="24">
        <v>650</v>
      </c>
      <c r="AJ517" s="7">
        <f t="shared" si="213"/>
        <v>704</v>
      </c>
      <c r="AK517" s="7">
        <f t="shared" si="214"/>
        <v>350</v>
      </c>
      <c r="AL517" s="7">
        <f t="shared" si="215"/>
        <v>22</v>
      </c>
      <c r="AM517" s="7">
        <f t="shared" si="216"/>
        <v>6</v>
      </c>
      <c r="AN517" s="7">
        <f t="shared" si="217"/>
        <v>24</v>
      </c>
      <c r="AO517" s="83" t="str" cm="1">
        <f t="array" ref="AO517">_xll.Dce_Name_SectI(AE517,AE517,AF517,AG517,AH517,"x","-",$V$14)</f>
        <v>674x350x8x12</v>
      </c>
      <c r="AP517" s="7" t="str">
        <f t="shared" si="218"/>
        <v>704x350x22-6M24</v>
      </c>
      <c r="AQ517" s="7"/>
      <c r="AR517" s="7"/>
      <c r="AS517" s="7"/>
      <c r="AT517" s="29" t="s">
        <v>290</v>
      </c>
      <c r="AU517" s="60">
        <v>-44.27183982335881</v>
      </c>
      <c r="AV517" s="60">
        <v>9.7144514654701197E-16</v>
      </c>
      <c r="AW517" s="25">
        <v>7.3169640777581337E-3</v>
      </c>
      <c r="AX517" s="25">
        <v>0</v>
      </c>
      <c r="AY517" s="25">
        <v>0</v>
      </c>
      <c r="AZ517" s="25">
        <v>0</v>
      </c>
      <c r="BA517" s="56">
        <f t="shared" si="219"/>
        <v>0</v>
      </c>
      <c r="BB517" s="56">
        <f t="shared" si="220"/>
        <v>0</v>
      </c>
      <c r="BC517" s="4">
        <f>HLOOKUP(AN517,Data!$BW$28:$CF$31,4,FALSE)</f>
        <v>353</v>
      </c>
      <c r="BD517" s="44">
        <f t="shared" si="221"/>
        <v>0</v>
      </c>
      <c r="BE517" s="4" t="str">
        <f t="shared" si="222"/>
        <v>OK</v>
      </c>
      <c r="BF517" s="5">
        <f t="shared" si="223"/>
        <v>3572.8</v>
      </c>
      <c r="BG517" s="44">
        <f t="shared" si="224"/>
        <v>1.2391356869502577E-2</v>
      </c>
      <c r="BH517" s="4" t="str">
        <f t="shared" si="225"/>
        <v>OK</v>
      </c>
      <c r="BI517" s="53" t="str">
        <f t="shared" si="226"/>
        <v>Y</v>
      </c>
      <c r="BJ517" s="53">
        <f t="shared" si="227"/>
        <v>215</v>
      </c>
      <c r="BK517" s="38">
        <f t="shared" si="228"/>
        <v>171</v>
      </c>
      <c r="BL517" s="54">
        <f>noisuy1chieu(BK517/BJ517,Data!$BW$39:$CG$39,Data!$BW$40:$CG$40)</f>
        <v>9.6581399440765381E-2</v>
      </c>
      <c r="BM517" s="55">
        <f t="shared" si="229"/>
        <v>8.0215312690495475E-4</v>
      </c>
      <c r="BN517" s="56">
        <f t="shared" si="230"/>
        <v>3.5760241050549508</v>
      </c>
      <c r="BO517" s="44">
        <f t="shared" si="231"/>
        <v>0.16254655022977049</v>
      </c>
      <c r="BP517" s="4" t="str">
        <f t="shared" si="232"/>
        <v>OK</v>
      </c>
      <c r="BQ517" s="56">
        <f t="shared" si="233"/>
        <v>304.99199999999996</v>
      </c>
      <c r="BR517" s="56">
        <f t="shared" si="234"/>
        <v>7.3169640777581337E-3</v>
      </c>
      <c r="BS517" s="23">
        <f t="shared" si="235"/>
        <v>2.3990675420201626E-5</v>
      </c>
      <c r="BT517" s="4" t="str">
        <f t="shared" si="236"/>
        <v>OK</v>
      </c>
      <c r="BU517" s="56">
        <f t="shared" si="237"/>
        <v>22.135919911679405</v>
      </c>
      <c r="BV517" s="54">
        <f t="shared" si="238"/>
        <v>4.4230086621588033E-2</v>
      </c>
      <c r="BW517" s="4" t="str">
        <f t="shared" si="239"/>
        <v>OK</v>
      </c>
      <c r="BX517" s="54">
        <f t="shared" si="240"/>
        <v>7.5613468065456913E-6</v>
      </c>
      <c r="BY517" s="4" t="str">
        <f t="shared" si="241"/>
        <v>OK</v>
      </c>
      <c r="DJ517" s="7"/>
      <c r="DK517" s="7"/>
      <c r="DL517" s="7"/>
      <c r="DM517" s="7"/>
      <c r="DN517" s="7"/>
      <c r="DO517" s="83"/>
      <c r="DP517" s="7"/>
      <c r="DQ517" s="7"/>
      <c r="DR517" s="7"/>
      <c r="DS517" s="7"/>
    </row>
    <row r="518" spans="27:123">
      <c r="AA518" s="29" t="s">
        <v>197</v>
      </c>
      <c r="AB518" s="29" t="s">
        <v>337</v>
      </c>
      <c r="AC518" s="29" t="s">
        <v>320</v>
      </c>
      <c r="AD518" s="30">
        <v>0</v>
      </c>
      <c r="AE518" s="24">
        <v>674</v>
      </c>
      <c r="AF518" s="24">
        <v>350</v>
      </c>
      <c r="AG518" s="24">
        <v>8</v>
      </c>
      <c r="AH518" s="24">
        <v>12</v>
      </c>
      <c r="AI518" s="24">
        <v>650</v>
      </c>
      <c r="AJ518" s="7">
        <f t="shared" si="213"/>
        <v>704</v>
      </c>
      <c r="AK518" s="7">
        <f t="shared" si="214"/>
        <v>350</v>
      </c>
      <c r="AL518" s="7">
        <f t="shared" si="215"/>
        <v>22</v>
      </c>
      <c r="AM518" s="7">
        <f t="shared" si="216"/>
        <v>6</v>
      </c>
      <c r="AN518" s="7">
        <f t="shared" si="217"/>
        <v>24</v>
      </c>
      <c r="AO518" s="83" t="str" cm="1">
        <f t="array" ref="AO518">_xll.Dce_Name_SectI(AE518,AE518,AF518,AG518,AH518,"x","-",$V$14)</f>
        <v>674x350x8x12</v>
      </c>
      <c r="AP518" s="7" t="str">
        <f t="shared" si="218"/>
        <v>704x350x22-6M24</v>
      </c>
      <c r="AQ518" s="7"/>
      <c r="AR518" s="7"/>
      <c r="AS518" s="7"/>
      <c r="AT518" s="29" t="s">
        <v>291</v>
      </c>
      <c r="AU518" s="60">
        <v>-43.842670346764095</v>
      </c>
      <c r="AV518" s="60">
        <v>1.0451708942760263E-15</v>
      </c>
      <c r="AW518" s="25">
        <v>1.202957549951247E-2</v>
      </c>
      <c r="AX518" s="25">
        <v>0</v>
      </c>
      <c r="AY518" s="25">
        <v>0</v>
      </c>
      <c r="AZ518" s="25">
        <v>0</v>
      </c>
      <c r="BA518" s="56">
        <f t="shared" si="219"/>
        <v>0</v>
      </c>
      <c r="BB518" s="56">
        <f t="shared" si="220"/>
        <v>0</v>
      </c>
      <c r="BC518" s="4">
        <f>HLOOKUP(AN518,Data!$BW$28:$CF$31,4,FALSE)</f>
        <v>353</v>
      </c>
      <c r="BD518" s="44">
        <f t="shared" si="221"/>
        <v>0</v>
      </c>
      <c r="BE518" s="4" t="str">
        <f t="shared" si="222"/>
        <v>OK</v>
      </c>
      <c r="BF518" s="5">
        <f t="shared" si="223"/>
        <v>3572.8</v>
      </c>
      <c r="BG518" s="44">
        <f t="shared" si="224"/>
        <v>1.2271235542645569E-2</v>
      </c>
      <c r="BH518" s="4" t="str">
        <f t="shared" si="225"/>
        <v>OK</v>
      </c>
      <c r="BI518" s="53" t="str">
        <f t="shared" si="226"/>
        <v>Y</v>
      </c>
      <c r="BJ518" s="53">
        <f t="shared" si="227"/>
        <v>215</v>
      </c>
      <c r="BK518" s="38">
        <f t="shared" si="228"/>
        <v>171</v>
      </c>
      <c r="BL518" s="54">
        <f>noisuy1chieu(BK518/BJ518,Data!$BW$39:$CG$39,Data!$BW$40:$CG$40)</f>
        <v>9.6581399440765381E-2</v>
      </c>
      <c r="BM518" s="55">
        <f t="shared" si="229"/>
        <v>7.9437708599506315E-4</v>
      </c>
      <c r="BN518" s="56">
        <f t="shared" si="230"/>
        <v>3.5586489754338064</v>
      </c>
      <c r="BO518" s="44">
        <f t="shared" si="231"/>
        <v>0.16175677161062757</v>
      </c>
      <c r="BP518" s="4" t="str">
        <f t="shared" si="232"/>
        <v>OK</v>
      </c>
      <c r="BQ518" s="56">
        <f t="shared" si="233"/>
        <v>304.99199999999996</v>
      </c>
      <c r="BR518" s="56">
        <f t="shared" si="234"/>
        <v>1.202957549951247E-2</v>
      </c>
      <c r="BS518" s="23">
        <f t="shared" si="235"/>
        <v>3.9442265697173931E-5</v>
      </c>
      <c r="BT518" s="4" t="str">
        <f t="shared" si="236"/>
        <v>OK</v>
      </c>
      <c r="BU518" s="56">
        <f t="shared" si="237"/>
        <v>21.921335173382047</v>
      </c>
      <c r="BV518" s="54">
        <f t="shared" si="238"/>
        <v>4.3801321898891549E-2</v>
      </c>
      <c r="BW518" s="4" t="str">
        <f t="shared" si="239"/>
        <v>OK</v>
      </c>
      <c r="BX518" s="54">
        <f t="shared" si="240"/>
        <v>1.2431356956341427E-5</v>
      </c>
      <c r="BY518" s="4" t="str">
        <f t="shared" si="241"/>
        <v>OK</v>
      </c>
      <c r="DJ518" s="7"/>
      <c r="DK518" s="7"/>
      <c r="DL518" s="7"/>
      <c r="DM518" s="7"/>
      <c r="DN518" s="7"/>
      <c r="DO518" s="83"/>
      <c r="DP518" s="7"/>
      <c r="DQ518" s="7"/>
      <c r="DR518" s="7"/>
      <c r="DS518" s="7"/>
    </row>
    <row r="519" spans="27:123">
      <c r="AA519" s="29" t="s">
        <v>197</v>
      </c>
      <c r="AB519" s="29" t="s">
        <v>337</v>
      </c>
      <c r="AC519" s="29" t="s">
        <v>320</v>
      </c>
      <c r="AD519" s="30">
        <v>0</v>
      </c>
      <c r="AE519" s="24">
        <v>674</v>
      </c>
      <c r="AF519" s="24">
        <v>350</v>
      </c>
      <c r="AG519" s="24">
        <v>8</v>
      </c>
      <c r="AH519" s="24">
        <v>12</v>
      </c>
      <c r="AI519" s="24">
        <v>650</v>
      </c>
      <c r="AJ519" s="7">
        <f t="shared" si="213"/>
        <v>704</v>
      </c>
      <c r="AK519" s="7">
        <f t="shared" si="214"/>
        <v>350</v>
      </c>
      <c r="AL519" s="7">
        <f t="shared" si="215"/>
        <v>22</v>
      </c>
      <c r="AM519" s="7">
        <f t="shared" si="216"/>
        <v>6</v>
      </c>
      <c r="AN519" s="7">
        <f t="shared" si="217"/>
        <v>24</v>
      </c>
      <c r="AO519" s="83" t="str" cm="1">
        <f t="array" ref="AO519">_xll.Dce_Name_SectI(AE519,AE519,AF519,AG519,AH519,"x","-",$V$14)</f>
        <v>674x350x8x12</v>
      </c>
      <c r="AP519" s="7" t="str">
        <f t="shared" si="218"/>
        <v>704x350x22-6M24</v>
      </c>
      <c r="AQ519" s="7"/>
      <c r="AR519" s="7"/>
      <c r="AS519" s="7"/>
      <c r="AT519" s="29" t="s">
        <v>292</v>
      </c>
      <c r="AU519" s="60">
        <v>-18.353569403895932</v>
      </c>
      <c r="AV519" s="60">
        <v>21.901036633663384</v>
      </c>
      <c r="AW519" s="25">
        <v>1.7728428276693436E-2</v>
      </c>
      <c r="AX519" s="25">
        <v>0</v>
      </c>
      <c r="AY519" s="25">
        <v>0</v>
      </c>
      <c r="AZ519" s="25">
        <v>0</v>
      </c>
      <c r="BA519" s="56">
        <f t="shared" si="219"/>
        <v>0</v>
      </c>
      <c r="BB519" s="56">
        <f t="shared" si="220"/>
        <v>0</v>
      </c>
      <c r="BC519" s="4">
        <f>HLOOKUP(AN519,Data!$BW$28:$CF$31,4,FALSE)</f>
        <v>353</v>
      </c>
      <c r="BD519" s="44">
        <f t="shared" si="221"/>
        <v>0</v>
      </c>
      <c r="BE519" s="4" t="str">
        <f t="shared" si="222"/>
        <v>OK</v>
      </c>
      <c r="BF519" s="5">
        <f t="shared" si="223"/>
        <v>3572.8</v>
      </c>
      <c r="BG519" s="44">
        <f t="shared" si="224"/>
        <v>5.1370268147939799E-3</v>
      </c>
      <c r="BH519" s="4" t="str">
        <f t="shared" si="225"/>
        <v>OK</v>
      </c>
      <c r="BI519" s="53" t="str">
        <f t="shared" si="226"/>
        <v>Y</v>
      </c>
      <c r="BJ519" s="53">
        <f t="shared" si="227"/>
        <v>215</v>
      </c>
      <c r="BK519" s="38">
        <f t="shared" si="228"/>
        <v>171</v>
      </c>
      <c r="BL519" s="54">
        <f>noisuy1chieu(BK519/BJ519,Data!$BW$39:$CG$39,Data!$BW$40:$CG$40)</f>
        <v>9.6581399440765381E-2</v>
      </c>
      <c r="BM519" s="55">
        <f t="shared" si="229"/>
        <v>3.3254486702932051E-4</v>
      </c>
      <c r="BN519" s="56">
        <f t="shared" si="230"/>
        <v>2.3024855936928428</v>
      </c>
      <c r="BO519" s="44">
        <f t="shared" si="231"/>
        <v>0.1046584360769474</v>
      </c>
      <c r="BP519" s="4" t="str">
        <f t="shared" si="232"/>
        <v>OK</v>
      </c>
      <c r="BQ519" s="56">
        <f t="shared" si="233"/>
        <v>304.99199999999996</v>
      </c>
      <c r="BR519" s="56">
        <f t="shared" si="234"/>
        <v>21.901043809057018</v>
      </c>
      <c r="BS519" s="23">
        <f t="shared" si="235"/>
        <v>7.1808584517157895E-2</v>
      </c>
      <c r="BT519" s="4" t="str">
        <f t="shared" si="236"/>
        <v>OK</v>
      </c>
      <c r="BU519" s="56">
        <f t="shared" si="237"/>
        <v>9.176784701947966</v>
      </c>
      <c r="BV519" s="54">
        <f t="shared" si="238"/>
        <v>1.8336259974480025E-2</v>
      </c>
      <c r="BW519" s="4" t="str">
        <f t="shared" si="239"/>
        <v>OK</v>
      </c>
      <c r="BX519" s="54">
        <f t="shared" si="240"/>
        <v>2.2632527084425657E-2</v>
      </c>
      <c r="BY519" s="4" t="str">
        <f t="shared" si="241"/>
        <v>OK</v>
      </c>
      <c r="DJ519" s="7"/>
      <c r="DK519" s="7"/>
      <c r="DL519" s="7"/>
      <c r="DM519" s="7"/>
      <c r="DN519" s="7"/>
      <c r="DO519" s="83"/>
      <c r="DP519" s="7"/>
      <c r="DQ519" s="7"/>
      <c r="DR519" s="7"/>
      <c r="DS519" s="7"/>
    </row>
    <row r="520" spans="27:123">
      <c r="AA520" s="29" t="s">
        <v>197</v>
      </c>
      <c r="AB520" s="29" t="s">
        <v>337</v>
      </c>
      <c r="AC520" s="29" t="s">
        <v>320</v>
      </c>
      <c r="AD520" s="30">
        <v>0</v>
      </c>
      <c r="AE520" s="24">
        <v>674</v>
      </c>
      <c r="AF520" s="24">
        <v>350</v>
      </c>
      <c r="AG520" s="24">
        <v>8</v>
      </c>
      <c r="AH520" s="24">
        <v>12</v>
      </c>
      <c r="AI520" s="24">
        <v>650</v>
      </c>
      <c r="AJ520" s="7">
        <f t="shared" si="213"/>
        <v>704</v>
      </c>
      <c r="AK520" s="7">
        <f t="shared" si="214"/>
        <v>350</v>
      </c>
      <c r="AL520" s="7">
        <f t="shared" si="215"/>
        <v>22</v>
      </c>
      <c r="AM520" s="7">
        <f t="shared" si="216"/>
        <v>6</v>
      </c>
      <c r="AN520" s="7">
        <f t="shared" si="217"/>
        <v>24</v>
      </c>
      <c r="AO520" s="83" t="str" cm="1">
        <f t="array" ref="AO520">_xll.Dce_Name_SectI(AE520,AE520,AF520,AG520,AH520,"x","-",$V$14)</f>
        <v>674x350x8x12</v>
      </c>
      <c r="AP520" s="7" t="str">
        <f t="shared" si="218"/>
        <v>704x350x22-6M24</v>
      </c>
      <c r="AQ520" s="7"/>
      <c r="AR520" s="7"/>
      <c r="AS520" s="7"/>
      <c r="AT520" s="29" t="s">
        <v>293</v>
      </c>
      <c r="AU520" s="60">
        <v>-23.074913407392174</v>
      </c>
      <c r="AV520" s="60">
        <v>4.9949732673267366</v>
      </c>
      <c r="AW520" s="25">
        <v>1.8365052070595852E-3</v>
      </c>
      <c r="AX520" s="25">
        <v>0</v>
      </c>
      <c r="AY520" s="25">
        <v>0</v>
      </c>
      <c r="AZ520" s="25">
        <v>0</v>
      </c>
      <c r="BA520" s="56">
        <f t="shared" si="219"/>
        <v>0</v>
      </c>
      <c r="BB520" s="56">
        <f t="shared" si="220"/>
        <v>0</v>
      </c>
      <c r="BC520" s="4">
        <f>HLOOKUP(AN520,Data!$BW$28:$CF$31,4,FALSE)</f>
        <v>353</v>
      </c>
      <c r="BD520" s="44">
        <f t="shared" si="221"/>
        <v>0</v>
      </c>
      <c r="BE520" s="4" t="str">
        <f t="shared" si="222"/>
        <v>OK</v>
      </c>
      <c r="BF520" s="5">
        <f t="shared" si="223"/>
        <v>3572.8</v>
      </c>
      <c r="BG520" s="44">
        <f t="shared" si="224"/>
        <v>6.4584956917241865E-3</v>
      </c>
      <c r="BH520" s="4" t="str">
        <f t="shared" si="225"/>
        <v>OK</v>
      </c>
      <c r="BI520" s="53" t="str">
        <f t="shared" si="226"/>
        <v>Y</v>
      </c>
      <c r="BJ520" s="53">
        <f t="shared" si="227"/>
        <v>215</v>
      </c>
      <c r="BK520" s="38">
        <f t="shared" si="228"/>
        <v>171</v>
      </c>
      <c r="BL520" s="54">
        <f>noisuy1chieu(BK520/BJ520,Data!$BW$39:$CG$39,Data!$BW$40:$CG$40)</f>
        <v>9.6581399440765381E-2</v>
      </c>
      <c r="BM520" s="55">
        <f t="shared" si="229"/>
        <v>4.1809000973649647E-4</v>
      </c>
      <c r="BN520" s="56">
        <f t="shared" si="230"/>
        <v>2.5817054544951938</v>
      </c>
      <c r="BO520" s="44">
        <f t="shared" si="231"/>
        <v>0.11735024793159972</v>
      </c>
      <c r="BP520" s="4" t="str">
        <f t="shared" si="232"/>
        <v>OK</v>
      </c>
      <c r="BQ520" s="56">
        <f t="shared" si="233"/>
        <v>304.99199999999996</v>
      </c>
      <c r="BR520" s="56">
        <f t="shared" si="234"/>
        <v>4.9949736049412827</v>
      </c>
      <c r="BS520" s="23">
        <f t="shared" si="235"/>
        <v>1.6377392210094963E-2</v>
      </c>
      <c r="BT520" s="4" t="str">
        <f t="shared" si="236"/>
        <v>OK</v>
      </c>
      <c r="BU520" s="56">
        <f t="shared" si="237"/>
        <v>11.537456703696087</v>
      </c>
      <c r="BV520" s="54">
        <f t="shared" si="238"/>
        <v>2.3053151232628577E-2</v>
      </c>
      <c r="BW520" s="4" t="str">
        <f t="shared" si="239"/>
        <v>OK</v>
      </c>
      <c r="BX520" s="54">
        <f t="shared" si="240"/>
        <v>5.1618030805031453E-3</v>
      </c>
      <c r="BY520" s="4" t="str">
        <f t="shared" si="241"/>
        <v>OK</v>
      </c>
      <c r="DJ520" s="7"/>
      <c r="DK520" s="7"/>
      <c r="DL520" s="7"/>
      <c r="DM520" s="7"/>
      <c r="DN520" s="7"/>
      <c r="DO520" s="83"/>
      <c r="DP520" s="7"/>
      <c r="DQ520" s="7"/>
      <c r="DR520" s="7"/>
      <c r="DS520" s="7"/>
    </row>
    <row r="521" spans="27:123">
      <c r="AA521" s="29" t="s">
        <v>197</v>
      </c>
      <c r="AB521" s="29" t="s">
        <v>337</v>
      </c>
      <c r="AC521" s="29" t="s">
        <v>320</v>
      </c>
      <c r="AD521" s="30">
        <v>0</v>
      </c>
      <c r="AE521" s="24">
        <v>674</v>
      </c>
      <c r="AF521" s="24">
        <v>350</v>
      </c>
      <c r="AG521" s="24">
        <v>8</v>
      </c>
      <c r="AH521" s="24">
        <v>12</v>
      </c>
      <c r="AI521" s="24">
        <v>650</v>
      </c>
      <c r="AJ521" s="7">
        <f t="shared" si="213"/>
        <v>704</v>
      </c>
      <c r="AK521" s="7">
        <f t="shared" si="214"/>
        <v>350</v>
      </c>
      <c r="AL521" s="7">
        <f t="shared" si="215"/>
        <v>22</v>
      </c>
      <c r="AM521" s="7">
        <f t="shared" si="216"/>
        <v>6</v>
      </c>
      <c r="AN521" s="7">
        <f t="shared" si="217"/>
        <v>24</v>
      </c>
      <c r="AO521" s="83" t="str" cm="1">
        <f t="array" ref="AO521">_xll.Dce_Name_SectI(AE521,AE521,AF521,AG521,AH521,"x","-",$V$14)</f>
        <v>674x350x8x12</v>
      </c>
      <c r="AP521" s="7" t="str">
        <f t="shared" si="218"/>
        <v>704x350x22-6M24</v>
      </c>
      <c r="AQ521" s="7"/>
      <c r="AR521" s="7"/>
      <c r="AS521" s="7"/>
      <c r="AT521" s="29" t="s">
        <v>294</v>
      </c>
      <c r="AU521" s="60">
        <v>-43.694182481145418</v>
      </c>
      <c r="AV521" s="60">
        <v>10.374175247524768</v>
      </c>
      <c r="AW521" s="25">
        <v>7.4577393023901629E-3</v>
      </c>
      <c r="AX521" s="25">
        <v>0</v>
      </c>
      <c r="AY521" s="25">
        <v>0</v>
      </c>
      <c r="AZ521" s="25">
        <v>0</v>
      </c>
      <c r="BA521" s="56">
        <f t="shared" si="219"/>
        <v>0</v>
      </c>
      <c r="BB521" s="56">
        <f t="shared" si="220"/>
        <v>0</v>
      </c>
      <c r="BC521" s="4">
        <f>HLOOKUP(AN521,Data!$BW$28:$CF$31,4,FALSE)</f>
        <v>353</v>
      </c>
      <c r="BD521" s="44">
        <f t="shared" si="221"/>
        <v>0</v>
      </c>
      <c r="BE521" s="4" t="str">
        <f t="shared" si="222"/>
        <v>OK</v>
      </c>
      <c r="BF521" s="5">
        <f t="shared" si="223"/>
        <v>3572.8</v>
      </c>
      <c r="BG521" s="44">
        <f t="shared" si="224"/>
        <v>1.2229674899559286E-2</v>
      </c>
      <c r="BH521" s="4" t="str">
        <f t="shared" si="225"/>
        <v>OK</v>
      </c>
      <c r="BI521" s="53" t="str">
        <f t="shared" si="226"/>
        <v>Y</v>
      </c>
      <c r="BJ521" s="53">
        <f t="shared" si="227"/>
        <v>215</v>
      </c>
      <c r="BK521" s="38">
        <f t="shared" si="228"/>
        <v>171</v>
      </c>
      <c r="BL521" s="54">
        <f>noisuy1chieu(BK521/BJ521,Data!$BW$39:$CG$39,Data!$BW$40:$CG$40)</f>
        <v>9.6581399440765381E-2</v>
      </c>
      <c r="BM521" s="55">
        <f t="shared" si="229"/>
        <v>7.9168666232645778E-4</v>
      </c>
      <c r="BN521" s="56">
        <f t="shared" si="230"/>
        <v>3.5526175868291654</v>
      </c>
      <c r="BO521" s="44">
        <f t="shared" si="231"/>
        <v>0.16148261758314389</v>
      </c>
      <c r="BP521" s="4" t="str">
        <f t="shared" si="232"/>
        <v>OK</v>
      </c>
      <c r="BQ521" s="56">
        <f t="shared" si="233"/>
        <v>304.99199999999996</v>
      </c>
      <c r="BR521" s="56">
        <f t="shared" si="234"/>
        <v>10.374177928117055</v>
      </c>
      <c r="BS521" s="23">
        <f t="shared" si="235"/>
        <v>3.4014590310949326E-2</v>
      </c>
      <c r="BT521" s="4" t="str">
        <f t="shared" si="236"/>
        <v>OK</v>
      </c>
      <c r="BU521" s="56">
        <f t="shared" si="237"/>
        <v>21.847091240572709</v>
      </c>
      <c r="BV521" s="54">
        <f t="shared" si="238"/>
        <v>4.3652974073619927E-2</v>
      </c>
      <c r="BW521" s="4" t="str">
        <f t="shared" si="239"/>
        <v>OK</v>
      </c>
      <c r="BX521" s="54">
        <f t="shared" si="240"/>
        <v>1.0720669981933134E-2</v>
      </c>
      <c r="BY521" s="4" t="str">
        <f t="shared" si="241"/>
        <v>OK</v>
      </c>
      <c r="DJ521" s="7"/>
      <c r="DK521" s="7"/>
      <c r="DL521" s="7"/>
      <c r="DM521" s="7"/>
      <c r="DN521" s="7"/>
      <c r="DO521" s="83"/>
      <c r="DP521" s="7"/>
      <c r="DQ521" s="7"/>
      <c r="DR521" s="7"/>
      <c r="DS521" s="7"/>
    </row>
    <row r="522" spans="27:123">
      <c r="AA522" s="29" t="s">
        <v>197</v>
      </c>
      <c r="AB522" s="29" t="s">
        <v>337</v>
      </c>
      <c r="AC522" s="29" t="s">
        <v>320</v>
      </c>
      <c r="AD522" s="30">
        <v>0</v>
      </c>
      <c r="AE522" s="24">
        <v>674</v>
      </c>
      <c r="AF522" s="24">
        <v>350</v>
      </c>
      <c r="AG522" s="24">
        <v>8</v>
      </c>
      <c r="AH522" s="24">
        <v>12</v>
      </c>
      <c r="AI522" s="24">
        <v>650</v>
      </c>
      <c r="AJ522" s="7">
        <f t="shared" si="213"/>
        <v>704</v>
      </c>
      <c r="AK522" s="7">
        <f t="shared" si="214"/>
        <v>350</v>
      </c>
      <c r="AL522" s="7">
        <f t="shared" si="215"/>
        <v>22</v>
      </c>
      <c r="AM522" s="7">
        <f t="shared" si="216"/>
        <v>6</v>
      </c>
      <c r="AN522" s="7">
        <f t="shared" si="217"/>
        <v>24</v>
      </c>
      <c r="AO522" s="83" t="str" cm="1">
        <f t="array" ref="AO522">_xll.Dce_Name_SectI(AE522,AE522,AF522,AG522,AH522,"x","-",$V$14)</f>
        <v>674x350x8x12</v>
      </c>
      <c r="AP522" s="7" t="str">
        <f t="shared" si="218"/>
        <v>704x350x22-6M24</v>
      </c>
      <c r="AQ522" s="7"/>
      <c r="AR522" s="7"/>
      <c r="AS522" s="7"/>
      <c r="AT522" s="29" t="s">
        <v>295</v>
      </c>
      <c r="AU522" s="60">
        <v>-50.156225374364901</v>
      </c>
      <c r="AV522" s="60">
        <v>27.280238613861421</v>
      </c>
      <c r="AW522" s="25">
        <v>1.5569750068805642E-3</v>
      </c>
      <c r="AX522" s="25">
        <v>0</v>
      </c>
      <c r="AY522" s="25">
        <v>0</v>
      </c>
      <c r="AZ522" s="25">
        <v>0</v>
      </c>
      <c r="BA522" s="56">
        <f t="shared" si="219"/>
        <v>0</v>
      </c>
      <c r="BB522" s="56">
        <f t="shared" si="220"/>
        <v>0</v>
      </c>
      <c r="BC522" s="4">
        <f>HLOOKUP(AN522,Data!$BW$28:$CF$31,4,FALSE)</f>
        <v>353</v>
      </c>
      <c r="BD522" s="44">
        <f t="shared" si="221"/>
        <v>0</v>
      </c>
      <c r="BE522" s="4" t="str">
        <f t="shared" si="222"/>
        <v>OK</v>
      </c>
      <c r="BF522" s="5">
        <f t="shared" si="223"/>
        <v>3572.8</v>
      </c>
      <c r="BG522" s="44">
        <f t="shared" si="224"/>
        <v>1.4038352377509208E-2</v>
      </c>
      <c r="BH522" s="4" t="str">
        <f t="shared" si="225"/>
        <v>OK</v>
      </c>
      <c r="BI522" s="53" t="str">
        <f t="shared" si="226"/>
        <v>Y</v>
      </c>
      <c r="BJ522" s="53">
        <f t="shared" si="227"/>
        <v>215</v>
      </c>
      <c r="BK522" s="38">
        <f t="shared" si="228"/>
        <v>171</v>
      </c>
      <c r="BL522" s="54">
        <f>noisuy1chieu(BK522/BJ522,Data!$BW$39:$CG$39,Data!$BW$40:$CG$40)</f>
        <v>9.6581399440765381E-2</v>
      </c>
      <c r="BM522" s="55">
        <f t="shared" si="229"/>
        <v>9.0877120034592795E-4</v>
      </c>
      <c r="BN522" s="56">
        <f t="shared" si="230"/>
        <v>3.8062654685543151</v>
      </c>
      <c r="BO522" s="44">
        <f t="shared" si="231"/>
        <v>0.17301206675246886</v>
      </c>
      <c r="BP522" s="4" t="str">
        <f t="shared" si="232"/>
        <v>OK</v>
      </c>
      <c r="BQ522" s="56">
        <f t="shared" si="233"/>
        <v>304.99199999999996</v>
      </c>
      <c r="BR522" s="56">
        <f t="shared" si="234"/>
        <v>27.280238658292323</v>
      </c>
      <c r="BS522" s="23">
        <f t="shared" si="235"/>
        <v>8.9445751555097597E-2</v>
      </c>
      <c r="BT522" s="4" t="str">
        <f t="shared" si="236"/>
        <v>OK</v>
      </c>
      <c r="BU522" s="56">
        <f t="shared" si="237"/>
        <v>25.07811268718245</v>
      </c>
      <c r="BV522" s="54">
        <f t="shared" si="238"/>
        <v>5.0108922551476309E-2</v>
      </c>
      <c r="BW522" s="4" t="str">
        <f t="shared" si="239"/>
        <v>OK</v>
      </c>
      <c r="BX522" s="54">
        <f t="shared" si="240"/>
        <v>2.8191384195490578E-2</v>
      </c>
      <c r="BY522" s="4" t="str">
        <f t="shared" si="241"/>
        <v>OK</v>
      </c>
      <c r="DJ522" s="7"/>
      <c r="DK522" s="7"/>
      <c r="DL522" s="7"/>
      <c r="DM522" s="7"/>
      <c r="DN522" s="7"/>
      <c r="DO522" s="83"/>
      <c r="DP522" s="7"/>
      <c r="DQ522" s="7"/>
      <c r="DR522" s="7"/>
      <c r="DS522" s="7"/>
    </row>
    <row r="523" spans="27:123">
      <c r="AA523" s="29" t="s">
        <v>197</v>
      </c>
      <c r="AB523" s="29" t="s">
        <v>337</v>
      </c>
      <c r="AC523" s="29" t="s">
        <v>320</v>
      </c>
      <c r="AD523" s="30">
        <v>0</v>
      </c>
      <c r="AE523" s="24">
        <v>674</v>
      </c>
      <c r="AF523" s="24">
        <v>350</v>
      </c>
      <c r="AG523" s="24">
        <v>8</v>
      </c>
      <c r="AH523" s="24">
        <v>12</v>
      </c>
      <c r="AI523" s="24">
        <v>650</v>
      </c>
      <c r="AJ523" s="7">
        <f t="shared" si="213"/>
        <v>704</v>
      </c>
      <c r="AK523" s="7">
        <f t="shared" si="214"/>
        <v>350</v>
      </c>
      <c r="AL523" s="7">
        <f t="shared" si="215"/>
        <v>22</v>
      </c>
      <c r="AM523" s="7">
        <f t="shared" si="216"/>
        <v>6</v>
      </c>
      <c r="AN523" s="7">
        <f t="shared" si="217"/>
        <v>24</v>
      </c>
      <c r="AO523" s="83" t="str" cm="1">
        <f t="array" ref="AO523">_xll.Dce_Name_SectI(AE523,AE523,AF523,AG523,AH523,"x","-",$V$14)</f>
        <v>674x350x8x12</v>
      </c>
      <c r="AP523" s="7" t="str">
        <f t="shared" si="218"/>
        <v>704x350x22-6M24</v>
      </c>
      <c r="AQ523" s="7"/>
      <c r="AR523" s="7"/>
      <c r="AS523" s="7"/>
      <c r="AT523" s="29" t="s">
        <v>296</v>
      </c>
      <c r="AU523" s="60">
        <v>-62.030313283907454</v>
      </c>
      <c r="AV523" s="60">
        <v>1.717376241217039E-16</v>
      </c>
      <c r="AW523" s="25">
        <v>5.2936416840756451E-3</v>
      </c>
      <c r="AX523" s="25">
        <v>0</v>
      </c>
      <c r="AY523" s="25">
        <v>0</v>
      </c>
      <c r="AZ523" s="25">
        <v>0</v>
      </c>
      <c r="BA523" s="56">
        <f t="shared" si="219"/>
        <v>0</v>
      </c>
      <c r="BB523" s="56">
        <f t="shared" si="220"/>
        <v>0</v>
      </c>
      <c r="BC523" s="4">
        <f>HLOOKUP(AN523,Data!$BW$28:$CF$31,4,FALSE)</f>
        <v>353</v>
      </c>
      <c r="BD523" s="44">
        <f t="shared" si="221"/>
        <v>0</v>
      </c>
      <c r="BE523" s="4" t="str">
        <f t="shared" si="222"/>
        <v>OK</v>
      </c>
      <c r="BF523" s="5">
        <f t="shared" si="223"/>
        <v>3572.8</v>
      </c>
      <c r="BG523" s="44">
        <f t="shared" si="224"/>
        <v>1.7361820780314445E-2</v>
      </c>
      <c r="BH523" s="4" t="str">
        <f t="shared" si="225"/>
        <v>OK</v>
      </c>
      <c r="BI523" s="53" t="str">
        <f t="shared" si="226"/>
        <v>Y</v>
      </c>
      <c r="BJ523" s="53">
        <f t="shared" si="227"/>
        <v>215</v>
      </c>
      <c r="BK523" s="38">
        <f t="shared" si="228"/>
        <v>171</v>
      </c>
      <c r="BL523" s="54">
        <f>noisuy1chieu(BK523/BJ523,Data!$BW$39:$CG$39,Data!$BW$40:$CG$40)</f>
        <v>9.6581399440765381E-2</v>
      </c>
      <c r="BM523" s="55">
        <f t="shared" si="229"/>
        <v>1.1239155626264932E-3</v>
      </c>
      <c r="BN523" s="56">
        <f t="shared" si="230"/>
        <v>4.2329061502299155</v>
      </c>
      <c r="BO523" s="44">
        <f t="shared" si="231"/>
        <v>0.1924048250104507</v>
      </c>
      <c r="BP523" s="4" t="str">
        <f t="shared" si="232"/>
        <v>OK</v>
      </c>
      <c r="BQ523" s="56">
        <f t="shared" si="233"/>
        <v>304.99199999999996</v>
      </c>
      <c r="BR523" s="56">
        <f t="shared" si="234"/>
        <v>5.2936416840756451E-3</v>
      </c>
      <c r="BS523" s="23">
        <f t="shared" si="235"/>
        <v>1.7356657499461121E-5</v>
      </c>
      <c r="BT523" s="4" t="str">
        <f t="shared" si="236"/>
        <v>OK</v>
      </c>
      <c r="BU523" s="56">
        <f t="shared" si="237"/>
        <v>31.015156641953727</v>
      </c>
      <c r="BV523" s="54">
        <f t="shared" si="238"/>
        <v>6.1971811893480014E-2</v>
      </c>
      <c r="BW523" s="4" t="str">
        <f t="shared" si="239"/>
        <v>OK</v>
      </c>
      <c r="BX523" s="54">
        <f t="shared" si="240"/>
        <v>5.4704465154551561E-6</v>
      </c>
      <c r="BY523" s="4" t="str">
        <f t="shared" si="241"/>
        <v>OK</v>
      </c>
      <c r="DJ523" s="7"/>
      <c r="DK523" s="7"/>
      <c r="DL523" s="7"/>
      <c r="DM523" s="7"/>
      <c r="DN523" s="7"/>
      <c r="DO523" s="83"/>
      <c r="DP523" s="7"/>
      <c r="DQ523" s="7"/>
      <c r="DR523" s="7"/>
      <c r="DS523" s="7"/>
    </row>
    <row r="524" spans="27:123">
      <c r="AA524" s="29" t="s">
        <v>197</v>
      </c>
      <c r="AB524" s="29" t="s">
        <v>337</v>
      </c>
      <c r="AC524" s="29" t="s">
        <v>320</v>
      </c>
      <c r="AD524" s="30">
        <v>0</v>
      </c>
      <c r="AE524" s="24">
        <v>674</v>
      </c>
      <c r="AF524" s="24">
        <v>350</v>
      </c>
      <c r="AG524" s="24">
        <v>8</v>
      </c>
      <c r="AH524" s="24">
        <v>12</v>
      </c>
      <c r="AI524" s="24">
        <v>650</v>
      </c>
      <c r="AJ524" s="7">
        <f t="shared" si="213"/>
        <v>704</v>
      </c>
      <c r="AK524" s="7">
        <f t="shared" si="214"/>
        <v>350</v>
      </c>
      <c r="AL524" s="7">
        <f t="shared" si="215"/>
        <v>22</v>
      </c>
      <c r="AM524" s="7">
        <f t="shared" si="216"/>
        <v>6</v>
      </c>
      <c r="AN524" s="7">
        <f t="shared" si="217"/>
        <v>24</v>
      </c>
      <c r="AO524" s="83" t="str" cm="1">
        <f t="array" ref="AO524">_xll.Dce_Name_SectI(AE524,AE524,AF524,AG524,AH524,"x","-",$V$14)</f>
        <v>674x350x8x12</v>
      </c>
      <c r="AP524" s="7" t="str">
        <f t="shared" si="218"/>
        <v>704x350x22-6M24</v>
      </c>
      <c r="AQ524" s="7"/>
      <c r="AR524" s="7"/>
      <c r="AS524" s="7"/>
      <c r="AT524" s="29" t="s">
        <v>297</v>
      </c>
      <c r="AU524" s="60">
        <v>-67.457776529478878</v>
      </c>
      <c r="AV524" s="60">
        <v>6.0281640790194047E-16</v>
      </c>
      <c r="AW524" s="25">
        <v>6.8475869411363521E-3</v>
      </c>
      <c r="AX524" s="25">
        <v>0</v>
      </c>
      <c r="AY524" s="25">
        <v>0</v>
      </c>
      <c r="AZ524" s="25">
        <v>0</v>
      </c>
      <c r="BA524" s="56">
        <f t="shared" si="219"/>
        <v>0</v>
      </c>
      <c r="BB524" s="56">
        <f t="shared" si="220"/>
        <v>0</v>
      </c>
      <c r="BC524" s="4">
        <f>HLOOKUP(AN524,Data!$BW$28:$CF$31,4,FALSE)</f>
        <v>353</v>
      </c>
      <c r="BD524" s="44">
        <f t="shared" si="221"/>
        <v>0</v>
      </c>
      <c r="BE524" s="4" t="str">
        <f t="shared" si="222"/>
        <v>OK</v>
      </c>
      <c r="BF524" s="5">
        <f t="shared" si="223"/>
        <v>3572.8</v>
      </c>
      <c r="BG524" s="44">
        <f t="shared" si="224"/>
        <v>1.8880927152227629E-2</v>
      </c>
      <c r="BH524" s="4" t="str">
        <f t="shared" si="225"/>
        <v>OK</v>
      </c>
      <c r="BI524" s="53" t="str">
        <f t="shared" si="226"/>
        <v>Y</v>
      </c>
      <c r="BJ524" s="53">
        <f t="shared" si="227"/>
        <v>215</v>
      </c>
      <c r="BK524" s="38">
        <f t="shared" si="228"/>
        <v>171</v>
      </c>
      <c r="BL524" s="54">
        <f>noisuy1chieu(BK524/BJ524,Data!$BW$39:$CG$39,Data!$BW$40:$CG$40)</f>
        <v>9.6581399440765381E-2</v>
      </c>
      <c r="BM524" s="55">
        <f t="shared" si="229"/>
        <v>1.222254746879228E-3</v>
      </c>
      <c r="BN524" s="56">
        <f t="shared" si="230"/>
        <v>4.4142066787161749</v>
      </c>
      <c r="BO524" s="44">
        <f t="shared" si="231"/>
        <v>0.2006457581234625</v>
      </c>
      <c r="BP524" s="4" t="str">
        <f t="shared" si="232"/>
        <v>OK</v>
      </c>
      <c r="BQ524" s="56">
        <f t="shared" si="233"/>
        <v>304.99199999999996</v>
      </c>
      <c r="BR524" s="56">
        <f t="shared" si="234"/>
        <v>6.8475869411363521E-3</v>
      </c>
      <c r="BS524" s="23">
        <f t="shared" si="235"/>
        <v>2.245169362191911E-5</v>
      </c>
      <c r="BT524" s="4" t="str">
        <f t="shared" si="236"/>
        <v>OK</v>
      </c>
      <c r="BU524" s="56">
        <f t="shared" si="237"/>
        <v>33.728888264739439</v>
      </c>
      <c r="BV524" s="54">
        <f t="shared" si="238"/>
        <v>6.7394156445794065E-2</v>
      </c>
      <c r="BW524" s="4" t="str">
        <f t="shared" si="239"/>
        <v>OK</v>
      </c>
      <c r="BX524" s="54">
        <f t="shared" si="240"/>
        <v>7.076292721908434E-6</v>
      </c>
      <c r="BY524" s="4" t="str">
        <f t="shared" si="241"/>
        <v>OK</v>
      </c>
      <c r="DJ524" s="7"/>
      <c r="DK524" s="7"/>
      <c r="DL524" s="7"/>
      <c r="DM524" s="7"/>
      <c r="DN524" s="7"/>
      <c r="DO524" s="83"/>
      <c r="DP524" s="7"/>
      <c r="DQ524" s="7"/>
      <c r="DR524" s="7"/>
      <c r="DS524" s="7"/>
    </row>
    <row r="525" spans="27:123">
      <c r="AA525" s="29" t="s">
        <v>197</v>
      </c>
      <c r="AB525" s="29" t="s">
        <v>337</v>
      </c>
      <c r="AC525" s="29" t="s">
        <v>320</v>
      </c>
      <c r="AD525" s="30">
        <v>0</v>
      </c>
      <c r="AE525" s="24">
        <v>674</v>
      </c>
      <c r="AF525" s="24">
        <v>350</v>
      </c>
      <c r="AG525" s="24">
        <v>8</v>
      </c>
      <c r="AH525" s="24">
        <v>12</v>
      </c>
      <c r="AI525" s="24">
        <v>650</v>
      </c>
      <c r="AJ525" s="7">
        <f t="shared" si="213"/>
        <v>704</v>
      </c>
      <c r="AK525" s="7">
        <f t="shared" si="214"/>
        <v>350</v>
      </c>
      <c r="AL525" s="7">
        <f t="shared" si="215"/>
        <v>22</v>
      </c>
      <c r="AM525" s="7">
        <f t="shared" si="216"/>
        <v>6</v>
      </c>
      <c r="AN525" s="7">
        <f t="shared" si="217"/>
        <v>24</v>
      </c>
      <c r="AO525" s="83" t="str" cm="1">
        <f t="array" ref="AO525">_xll.Dce_Name_SectI(AE525,AE525,AF525,AG525,AH525,"x","-",$V$14)</f>
        <v>674x350x8x12</v>
      </c>
      <c r="AP525" s="7" t="str">
        <f t="shared" si="218"/>
        <v>704x350x22-6M24</v>
      </c>
      <c r="AQ525" s="7"/>
      <c r="AR525" s="7"/>
      <c r="AS525" s="7"/>
      <c r="AT525" s="29" t="s">
        <v>298</v>
      </c>
      <c r="AU525" s="60">
        <v>-15.362244061030397</v>
      </c>
      <c r="AV525" s="60">
        <v>3.8337388819087437E-16</v>
      </c>
      <c r="AW525" s="25">
        <v>3.4821544867668364E-3</v>
      </c>
      <c r="AX525" s="25">
        <v>0</v>
      </c>
      <c r="AY525" s="25">
        <v>0</v>
      </c>
      <c r="AZ525" s="25">
        <v>0</v>
      </c>
      <c r="BA525" s="56">
        <f t="shared" si="219"/>
        <v>0</v>
      </c>
      <c r="BB525" s="56">
        <f t="shared" si="220"/>
        <v>0</v>
      </c>
      <c r="BC525" s="4">
        <f>HLOOKUP(AN525,Data!$BW$28:$CF$31,4,FALSE)</f>
        <v>353</v>
      </c>
      <c r="BD525" s="44">
        <f t="shared" si="221"/>
        <v>0</v>
      </c>
      <c r="BE525" s="4" t="str">
        <f t="shared" si="222"/>
        <v>OK</v>
      </c>
      <c r="BF525" s="5">
        <f t="shared" si="223"/>
        <v>3572.8</v>
      </c>
      <c r="BG525" s="44">
        <f t="shared" si="224"/>
        <v>4.2997772226350192E-3</v>
      </c>
      <c r="BH525" s="4" t="str">
        <f t="shared" si="225"/>
        <v>OK</v>
      </c>
      <c r="BI525" s="53" t="str">
        <f t="shared" si="226"/>
        <v>Y</v>
      </c>
      <c r="BJ525" s="53">
        <f t="shared" si="227"/>
        <v>215</v>
      </c>
      <c r="BK525" s="38">
        <f t="shared" si="228"/>
        <v>171</v>
      </c>
      <c r="BL525" s="54">
        <f>noisuy1chieu(BK525/BJ525,Data!$BW$39:$CG$39,Data!$BW$40:$CG$40)</f>
        <v>9.6581399440765381E-2</v>
      </c>
      <c r="BM525" s="55">
        <f t="shared" si="229"/>
        <v>2.7834560657519328E-4</v>
      </c>
      <c r="BN525" s="56">
        <f t="shared" si="230"/>
        <v>2.1065122188134415</v>
      </c>
      <c r="BO525" s="44">
        <f t="shared" si="231"/>
        <v>9.5750555400610976E-2</v>
      </c>
      <c r="BP525" s="4" t="str">
        <f t="shared" si="232"/>
        <v>OK</v>
      </c>
      <c r="BQ525" s="56">
        <f t="shared" si="233"/>
        <v>304.99199999999996</v>
      </c>
      <c r="BR525" s="56">
        <f t="shared" si="234"/>
        <v>3.4821544867668364E-3</v>
      </c>
      <c r="BS525" s="23">
        <f t="shared" si="235"/>
        <v>1.1417199424138459E-5</v>
      </c>
      <c r="BT525" s="4" t="str">
        <f t="shared" si="236"/>
        <v>OK</v>
      </c>
      <c r="BU525" s="56">
        <f t="shared" si="237"/>
        <v>7.6811220305151986</v>
      </c>
      <c r="BV525" s="54">
        <f t="shared" si="238"/>
        <v>1.5347755779574481E-2</v>
      </c>
      <c r="BW525" s="4" t="str">
        <f t="shared" si="239"/>
        <v>OK</v>
      </c>
      <c r="BX525" s="54">
        <f t="shared" si="240"/>
        <v>3.5984566042150677E-6</v>
      </c>
      <c r="BY525" s="4" t="str">
        <f t="shared" si="241"/>
        <v>OK</v>
      </c>
      <c r="DJ525" s="7"/>
      <c r="DK525" s="7"/>
      <c r="DL525" s="7"/>
      <c r="DM525" s="7"/>
      <c r="DN525" s="7"/>
      <c r="DO525" s="83"/>
      <c r="DP525" s="7"/>
      <c r="DQ525" s="7"/>
      <c r="DR525" s="7"/>
      <c r="DS525" s="7"/>
    </row>
    <row r="526" spans="27:123">
      <c r="AA526" s="29" t="s">
        <v>197</v>
      </c>
      <c r="AB526" s="29" t="s">
        <v>337</v>
      </c>
      <c r="AC526" s="29" t="s">
        <v>320</v>
      </c>
      <c r="AD526" s="30">
        <v>0</v>
      </c>
      <c r="AE526" s="24">
        <v>674</v>
      </c>
      <c r="AF526" s="24">
        <v>350</v>
      </c>
      <c r="AG526" s="24">
        <v>8</v>
      </c>
      <c r="AH526" s="24">
        <v>12</v>
      </c>
      <c r="AI526" s="24">
        <v>650</v>
      </c>
      <c r="AJ526" s="7">
        <f t="shared" si="213"/>
        <v>704</v>
      </c>
      <c r="AK526" s="7">
        <f t="shared" si="214"/>
        <v>350</v>
      </c>
      <c r="AL526" s="7">
        <f t="shared" si="215"/>
        <v>22</v>
      </c>
      <c r="AM526" s="7">
        <f t="shared" si="216"/>
        <v>6</v>
      </c>
      <c r="AN526" s="7">
        <f t="shared" si="217"/>
        <v>24</v>
      </c>
      <c r="AO526" s="83" t="str" cm="1">
        <f t="array" ref="AO526">_xll.Dce_Name_SectI(AE526,AE526,AF526,AG526,AH526,"x","-",$V$14)</f>
        <v>674x350x8x12</v>
      </c>
      <c r="AP526" s="7" t="str">
        <f t="shared" si="218"/>
        <v>704x350x22-6M24</v>
      </c>
      <c r="AQ526" s="7"/>
      <c r="AR526" s="7"/>
      <c r="AS526" s="7"/>
      <c r="AT526" s="29" t="s">
        <v>299</v>
      </c>
      <c r="AU526" s="60">
        <v>-19.253543215349204</v>
      </c>
      <c r="AV526" s="60">
        <v>2.2985086056692694E-16</v>
      </c>
      <c r="AW526" s="25">
        <v>1.2900115018397038E-2</v>
      </c>
      <c r="AX526" s="25">
        <v>0</v>
      </c>
      <c r="AY526" s="25">
        <v>0</v>
      </c>
      <c r="AZ526" s="25">
        <v>0</v>
      </c>
      <c r="BA526" s="56">
        <f t="shared" si="219"/>
        <v>0</v>
      </c>
      <c r="BB526" s="56">
        <f t="shared" si="220"/>
        <v>0</v>
      </c>
      <c r="BC526" s="4">
        <f>HLOOKUP(AN526,Data!$BW$28:$CF$31,4,FALSE)</f>
        <v>353</v>
      </c>
      <c r="BD526" s="44">
        <f t="shared" si="221"/>
        <v>0</v>
      </c>
      <c r="BE526" s="4" t="str">
        <f t="shared" si="222"/>
        <v>OK</v>
      </c>
      <c r="BF526" s="5">
        <f t="shared" si="223"/>
        <v>3572.8</v>
      </c>
      <c r="BG526" s="44">
        <f t="shared" si="224"/>
        <v>5.3889227539602562E-3</v>
      </c>
      <c r="BH526" s="4" t="str">
        <f t="shared" si="225"/>
        <v>OK</v>
      </c>
      <c r="BI526" s="53" t="str">
        <f t="shared" si="226"/>
        <v>Y</v>
      </c>
      <c r="BJ526" s="53">
        <f t="shared" si="227"/>
        <v>215</v>
      </c>
      <c r="BK526" s="38">
        <f t="shared" si="228"/>
        <v>171</v>
      </c>
      <c r="BL526" s="54">
        <f>noisuy1chieu(BK526/BJ526,Data!$BW$39:$CG$39,Data!$BW$40:$CG$40)</f>
        <v>9.6581399440765381E-2</v>
      </c>
      <c r="BM526" s="55">
        <f t="shared" si="229"/>
        <v>3.4885132300382259E-4</v>
      </c>
      <c r="BN526" s="56">
        <f t="shared" si="230"/>
        <v>2.3582616273347394</v>
      </c>
      <c r="BO526" s="44">
        <f t="shared" si="231"/>
        <v>0.10719371033339725</v>
      </c>
      <c r="BP526" s="4" t="str">
        <f t="shared" si="232"/>
        <v>OK</v>
      </c>
      <c r="BQ526" s="56">
        <f t="shared" si="233"/>
        <v>304.99199999999996</v>
      </c>
      <c r="BR526" s="56">
        <f t="shared" si="234"/>
        <v>1.2900115018397038E-2</v>
      </c>
      <c r="BS526" s="23">
        <f t="shared" si="235"/>
        <v>4.2296568494901636E-5</v>
      </c>
      <c r="BT526" s="4" t="str">
        <f t="shared" si="236"/>
        <v>OK</v>
      </c>
      <c r="BU526" s="56">
        <f t="shared" si="237"/>
        <v>9.6267716076746019</v>
      </c>
      <c r="BV526" s="54">
        <f t="shared" si="238"/>
        <v>1.9235385011897973E-2</v>
      </c>
      <c r="BW526" s="4" t="str">
        <f t="shared" si="239"/>
        <v>OK</v>
      </c>
      <c r="BX526" s="54">
        <f t="shared" si="240"/>
        <v>1.333097203455382E-5</v>
      </c>
      <c r="BY526" s="4" t="str">
        <f t="shared" si="241"/>
        <v>OK</v>
      </c>
      <c r="DJ526" s="7"/>
      <c r="DK526" s="7"/>
      <c r="DL526" s="7"/>
      <c r="DM526" s="7"/>
      <c r="DN526" s="7"/>
      <c r="DO526" s="83"/>
      <c r="DP526" s="7"/>
      <c r="DQ526" s="7"/>
      <c r="DR526" s="7"/>
      <c r="DS526" s="7"/>
    </row>
    <row r="527" spans="27:123">
      <c r="AA527" s="29" t="s">
        <v>197</v>
      </c>
      <c r="AB527" s="29" t="s">
        <v>337</v>
      </c>
      <c r="AC527" s="29" t="s">
        <v>320</v>
      </c>
      <c r="AD527" s="30">
        <v>0</v>
      </c>
      <c r="AE527" s="24">
        <v>674</v>
      </c>
      <c r="AF527" s="24">
        <v>350</v>
      </c>
      <c r="AG527" s="24">
        <v>8</v>
      </c>
      <c r="AH527" s="24">
        <v>12</v>
      </c>
      <c r="AI527" s="24">
        <v>650</v>
      </c>
      <c r="AJ527" s="7">
        <f t="shared" si="213"/>
        <v>704</v>
      </c>
      <c r="AK527" s="7">
        <f t="shared" si="214"/>
        <v>350</v>
      </c>
      <c r="AL527" s="7">
        <f t="shared" si="215"/>
        <v>22</v>
      </c>
      <c r="AM527" s="7">
        <f t="shared" si="216"/>
        <v>6</v>
      </c>
      <c r="AN527" s="7">
        <f t="shared" si="217"/>
        <v>24</v>
      </c>
      <c r="AO527" s="83" t="str" cm="1">
        <f t="array" ref="AO527">_xll.Dce_Name_SectI(AE527,AE527,AF527,AG527,AH527,"x","-",$V$14)</f>
        <v>674x350x8x12</v>
      </c>
      <c r="AP527" s="7" t="str">
        <f t="shared" si="218"/>
        <v>704x350x22-6M24</v>
      </c>
      <c r="AQ527" s="7"/>
      <c r="AR527" s="7"/>
      <c r="AS527" s="7"/>
      <c r="AT527" s="29" t="s">
        <v>300</v>
      </c>
      <c r="AU527" s="60">
        <v>9.5713133811152318</v>
      </c>
      <c r="AV527" s="60">
        <v>43.802073267326797</v>
      </c>
      <c r="AW527" s="25">
        <v>3.7898767243402853E-2</v>
      </c>
      <c r="AX527" s="25">
        <v>0</v>
      </c>
      <c r="AY527" s="25">
        <v>0</v>
      </c>
      <c r="AZ527" s="25">
        <v>0</v>
      </c>
      <c r="BA527" s="56">
        <f t="shared" si="219"/>
        <v>1.5952188968525387</v>
      </c>
      <c r="BB527" s="56">
        <f t="shared" si="220"/>
        <v>6.9790826737298577</v>
      </c>
      <c r="BC527" s="4">
        <f>HLOOKUP(AN527,Data!$BW$28:$CF$31,4,FALSE)</f>
        <v>353</v>
      </c>
      <c r="BD527" s="44">
        <f t="shared" si="221"/>
        <v>1.9770772446826793E-2</v>
      </c>
      <c r="BE527" s="4" t="str">
        <f t="shared" si="222"/>
        <v>OK</v>
      </c>
      <c r="BF527" s="5">
        <f t="shared" si="223"/>
        <v>3572.8</v>
      </c>
      <c r="BG527" s="44">
        <f t="shared" si="224"/>
        <v>0</v>
      </c>
      <c r="BH527" s="4" t="str">
        <f t="shared" si="225"/>
        <v>OK</v>
      </c>
      <c r="BI527" s="53" t="str">
        <f t="shared" si="226"/>
        <v>Y</v>
      </c>
      <c r="BJ527" s="53">
        <f t="shared" si="227"/>
        <v>215</v>
      </c>
      <c r="BK527" s="38">
        <f t="shared" si="228"/>
        <v>171</v>
      </c>
      <c r="BL527" s="54">
        <f>noisuy1chieu(BK527/BJ527,Data!$BW$39:$CG$39,Data!$BW$40:$CG$40)</f>
        <v>9.6581399440765381E-2</v>
      </c>
      <c r="BM527" s="55">
        <f t="shared" si="229"/>
        <v>0</v>
      </c>
      <c r="BN527" s="56">
        <f t="shared" si="230"/>
        <v>0</v>
      </c>
      <c r="BO527" s="44">
        <f t="shared" si="231"/>
        <v>0</v>
      </c>
      <c r="BP527" s="4" t="str">
        <f t="shared" si="232"/>
        <v>OK</v>
      </c>
      <c r="BQ527" s="56">
        <f t="shared" si="233"/>
        <v>304.99199999999996</v>
      </c>
      <c r="BR527" s="56">
        <f t="shared" si="234"/>
        <v>43.802089662855394</v>
      </c>
      <c r="BS527" s="23">
        <f t="shared" si="235"/>
        <v>0.14361717573856167</v>
      </c>
      <c r="BT527" s="4" t="str">
        <f t="shared" si="236"/>
        <v>OK</v>
      </c>
      <c r="BU527" s="56">
        <f t="shared" si="237"/>
        <v>4.7856566905576159</v>
      </c>
      <c r="BV527" s="54">
        <f t="shared" si="238"/>
        <v>9.5622865825812763E-3</v>
      </c>
      <c r="BW527" s="4" t="str">
        <f t="shared" si="239"/>
        <v>OK</v>
      </c>
      <c r="BX527" s="54">
        <f t="shared" si="240"/>
        <v>4.5265056281885957E-2</v>
      </c>
      <c r="BY527" s="4" t="str">
        <f t="shared" si="241"/>
        <v>OK</v>
      </c>
      <c r="DJ527" s="7"/>
      <c r="DK527" s="7"/>
      <c r="DL527" s="7"/>
      <c r="DM527" s="7"/>
      <c r="DN527" s="7"/>
      <c r="DO527" s="83"/>
      <c r="DP527" s="7"/>
      <c r="DQ527" s="7"/>
      <c r="DR527" s="7"/>
      <c r="DS527" s="7"/>
    </row>
    <row r="528" spans="27:123">
      <c r="AA528" s="29" t="s">
        <v>197</v>
      </c>
      <c r="AB528" s="29" t="s">
        <v>337</v>
      </c>
      <c r="AC528" s="29" t="s">
        <v>320</v>
      </c>
      <c r="AD528" s="30">
        <v>0</v>
      </c>
      <c r="AE528" s="24">
        <v>674</v>
      </c>
      <c r="AF528" s="24">
        <v>350</v>
      </c>
      <c r="AG528" s="24">
        <v>8</v>
      </c>
      <c r="AH528" s="24">
        <v>12</v>
      </c>
      <c r="AI528" s="24">
        <v>650</v>
      </c>
      <c r="AJ528" s="7">
        <f t="shared" si="213"/>
        <v>704</v>
      </c>
      <c r="AK528" s="7">
        <f t="shared" si="214"/>
        <v>350</v>
      </c>
      <c r="AL528" s="7">
        <f t="shared" si="215"/>
        <v>22</v>
      </c>
      <c r="AM528" s="7">
        <f t="shared" si="216"/>
        <v>6</v>
      </c>
      <c r="AN528" s="7">
        <f t="shared" si="217"/>
        <v>24</v>
      </c>
      <c r="AO528" s="83" t="str" cm="1">
        <f t="array" ref="AO528">_xll.Dce_Name_SectI(AE528,AE528,AF528,AG528,AH528,"x","-",$V$14)</f>
        <v>674x350x8x12</v>
      </c>
      <c r="AP528" s="7" t="str">
        <f t="shared" si="218"/>
        <v>704x350x22-6M24</v>
      </c>
      <c r="AQ528" s="7"/>
      <c r="AR528" s="7"/>
      <c r="AS528" s="7"/>
      <c r="AT528" s="29" t="s">
        <v>301</v>
      </c>
      <c r="AU528" s="60">
        <v>1.7271395733667583</v>
      </c>
      <c r="AV528" s="60">
        <v>9.9899465346534768</v>
      </c>
      <c r="AW528" s="25">
        <v>8.1021372303983659E-3</v>
      </c>
      <c r="AX528" s="25">
        <v>0</v>
      </c>
      <c r="AY528" s="25">
        <v>0</v>
      </c>
      <c r="AZ528" s="25">
        <v>0</v>
      </c>
      <c r="BA528" s="56">
        <f t="shared" si="219"/>
        <v>0.28785659556112636</v>
      </c>
      <c r="BB528" s="56">
        <f t="shared" si="220"/>
        <v>1.2593726055799279</v>
      </c>
      <c r="BC528" s="4">
        <f>HLOOKUP(AN528,Data!$BW$28:$CF$31,4,FALSE)</f>
        <v>353</v>
      </c>
      <c r="BD528" s="44">
        <f t="shared" si="221"/>
        <v>3.5676277778468211E-3</v>
      </c>
      <c r="BE528" s="4" t="str">
        <f t="shared" si="222"/>
        <v>OK</v>
      </c>
      <c r="BF528" s="5">
        <f t="shared" si="223"/>
        <v>3572.8</v>
      </c>
      <c r="BG528" s="44">
        <f t="shared" si="224"/>
        <v>0</v>
      </c>
      <c r="BH528" s="4" t="str">
        <f t="shared" si="225"/>
        <v>OK</v>
      </c>
      <c r="BI528" s="53" t="str">
        <f t="shared" si="226"/>
        <v>Y</v>
      </c>
      <c r="BJ528" s="53">
        <f t="shared" si="227"/>
        <v>215</v>
      </c>
      <c r="BK528" s="38">
        <f t="shared" si="228"/>
        <v>171</v>
      </c>
      <c r="BL528" s="54">
        <f>noisuy1chieu(BK528/BJ528,Data!$BW$39:$CG$39,Data!$BW$40:$CG$40)</f>
        <v>9.6581399440765381E-2</v>
      </c>
      <c r="BM528" s="55">
        <f t="shared" si="229"/>
        <v>0</v>
      </c>
      <c r="BN528" s="56">
        <f t="shared" si="230"/>
        <v>0</v>
      </c>
      <c r="BO528" s="44">
        <f t="shared" si="231"/>
        <v>0</v>
      </c>
      <c r="BP528" s="4" t="str">
        <f t="shared" si="232"/>
        <v>OK</v>
      </c>
      <c r="BQ528" s="56">
        <f t="shared" si="233"/>
        <v>304.99199999999996</v>
      </c>
      <c r="BR528" s="56">
        <f t="shared" si="234"/>
        <v>9.9899498201874231</v>
      </c>
      <c r="BS528" s="23">
        <f t="shared" si="235"/>
        <v>3.2754792978790997E-2</v>
      </c>
      <c r="BT528" s="4" t="str">
        <f t="shared" si="236"/>
        <v>OK</v>
      </c>
      <c r="BU528" s="56">
        <f t="shared" si="237"/>
        <v>0.86356978668337914</v>
      </c>
      <c r="BV528" s="54">
        <f t="shared" si="238"/>
        <v>1.7255106912741956E-3</v>
      </c>
      <c r="BW528" s="4" t="str">
        <f t="shared" si="239"/>
        <v>OK</v>
      </c>
      <c r="BX528" s="54">
        <f t="shared" si="240"/>
        <v>1.0323608858493949E-2</v>
      </c>
      <c r="BY528" s="4" t="str">
        <f t="shared" si="241"/>
        <v>OK</v>
      </c>
      <c r="DJ528" s="7"/>
      <c r="DK528" s="7"/>
      <c r="DL528" s="7"/>
      <c r="DM528" s="7"/>
      <c r="DN528" s="7"/>
      <c r="DO528" s="83"/>
      <c r="DP528" s="7"/>
      <c r="DQ528" s="7"/>
      <c r="DR528" s="7"/>
      <c r="DS528" s="7"/>
    </row>
    <row r="529" spans="27:123">
      <c r="AA529" s="29" t="s">
        <v>197</v>
      </c>
      <c r="AB529" s="29" t="s">
        <v>337</v>
      </c>
      <c r="AC529" s="29" t="s">
        <v>320</v>
      </c>
      <c r="AD529" s="30">
        <v>0</v>
      </c>
      <c r="AE529" s="24">
        <v>674</v>
      </c>
      <c r="AF529" s="24">
        <v>350</v>
      </c>
      <c r="AG529" s="24">
        <v>8</v>
      </c>
      <c r="AH529" s="24">
        <v>12</v>
      </c>
      <c r="AI529" s="24">
        <v>650</v>
      </c>
      <c r="AJ529" s="7">
        <f t="shared" si="213"/>
        <v>704</v>
      </c>
      <c r="AK529" s="7">
        <f t="shared" si="214"/>
        <v>350</v>
      </c>
      <c r="AL529" s="7">
        <f t="shared" si="215"/>
        <v>22</v>
      </c>
      <c r="AM529" s="7">
        <f t="shared" si="216"/>
        <v>6</v>
      </c>
      <c r="AN529" s="7">
        <f t="shared" si="217"/>
        <v>24</v>
      </c>
      <c r="AO529" s="83" t="str" cm="1">
        <f t="array" ref="AO529">_xll.Dce_Name_SectI(AE529,AE529,AF529,AG529,AH529,"x","-",$V$14)</f>
        <v>674x350x8x12</v>
      </c>
      <c r="AP529" s="7" t="str">
        <f t="shared" si="218"/>
        <v>704x350x22-6M24</v>
      </c>
      <c r="AQ529" s="7"/>
      <c r="AR529" s="7"/>
      <c r="AS529" s="7"/>
      <c r="AT529" s="29" t="s">
        <v>302</v>
      </c>
      <c r="AU529" s="60">
        <v>-48.150832579176928</v>
      </c>
      <c r="AV529" s="60">
        <v>20.748350495049522</v>
      </c>
      <c r="AW529" s="25">
        <v>1.6745048412273696E-2</v>
      </c>
      <c r="AX529" s="25">
        <v>0</v>
      </c>
      <c r="AY529" s="25">
        <v>0</v>
      </c>
      <c r="AZ529" s="25">
        <v>0</v>
      </c>
      <c r="BA529" s="56">
        <f t="shared" si="219"/>
        <v>0</v>
      </c>
      <c r="BB529" s="56">
        <f t="shared" si="220"/>
        <v>0</v>
      </c>
      <c r="BC529" s="4">
        <f>HLOOKUP(AN529,Data!$BW$28:$CF$31,4,FALSE)</f>
        <v>353</v>
      </c>
      <c r="BD529" s="44">
        <f t="shared" si="221"/>
        <v>0</v>
      </c>
      <c r="BE529" s="4" t="str">
        <f t="shared" si="222"/>
        <v>OK</v>
      </c>
      <c r="BF529" s="5">
        <f t="shared" si="223"/>
        <v>3572.8</v>
      </c>
      <c r="BG529" s="44">
        <f t="shared" si="224"/>
        <v>1.3477057931923681E-2</v>
      </c>
      <c r="BH529" s="4" t="str">
        <f t="shared" si="225"/>
        <v>OK</v>
      </c>
      <c r="BI529" s="53" t="str">
        <f t="shared" si="226"/>
        <v>Y</v>
      </c>
      <c r="BJ529" s="53">
        <f t="shared" si="227"/>
        <v>215</v>
      </c>
      <c r="BK529" s="38">
        <f t="shared" si="228"/>
        <v>171</v>
      </c>
      <c r="BL529" s="54">
        <f>noisuy1chieu(BK529/BJ529,Data!$BW$39:$CG$39,Data!$BW$40:$CG$40)</f>
        <v>9.6581399440765381E-2</v>
      </c>
      <c r="BM529" s="55">
        <f t="shared" si="229"/>
        <v>8.724358660171308E-4</v>
      </c>
      <c r="BN529" s="56">
        <f t="shared" si="230"/>
        <v>3.7293964476897892</v>
      </c>
      <c r="BO529" s="44">
        <f t="shared" si="231"/>
        <v>0.16951802034953586</v>
      </c>
      <c r="BP529" s="4" t="str">
        <f t="shared" si="232"/>
        <v>OK</v>
      </c>
      <c r="BQ529" s="56">
        <f t="shared" si="233"/>
        <v>304.99199999999996</v>
      </c>
      <c r="BR529" s="56">
        <f t="shared" si="234"/>
        <v>20.748357252131264</v>
      </c>
      <c r="BS529" s="23">
        <f t="shared" si="235"/>
        <v>6.8029185198730677E-2</v>
      </c>
      <c r="BT529" s="4" t="str">
        <f t="shared" si="236"/>
        <v>OK</v>
      </c>
      <c r="BU529" s="56">
        <f t="shared" si="237"/>
        <v>24.075416289588464</v>
      </c>
      <c r="BV529" s="54">
        <f t="shared" si="238"/>
        <v>4.81054210616947E-2</v>
      </c>
      <c r="BW529" s="4" t="str">
        <f t="shared" si="239"/>
        <v>OK</v>
      </c>
      <c r="BX529" s="54">
        <f t="shared" si="240"/>
        <v>2.144134140638565E-2</v>
      </c>
      <c r="BY529" s="4" t="str">
        <f t="shared" si="241"/>
        <v>OK</v>
      </c>
      <c r="DJ529" s="7"/>
      <c r="DK529" s="7"/>
      <c r="DL529" s="7"/>
      <c r="DM529" s="7"/>
      <c r="DN529" s="7"/>
      <c r="DO529" s="83"/>
      <c r="DP529" s="7"/>
      <c r="DQ529" s="7"/>
      <c r="DR529" s="7"/>
      <c r="DS529" s="7"/>
    </row>
    <row r="530" spans="27:123">
      <c r="AA530" s="29" t="s">
        <v>197</v>
      </c>
      <c r="AB530" s="29" t="s">
        <v>337</v>
      </c>
      <c r="AC530" s="29" t="s">
        <v>320</v>
      </c>
      <c r="AD530" s="30">
        <v>0</v>
      </c>
      <c r="AE530" s="24">
        <v>674</v>
      </c>
      <c r="AF530" s="24">
        <v>350</v>
      </c>
      <c r="AG530" s="24">
        <v>8</v>
      </c>
      <c r="AH530" s="24">
        <v>12</v>
      </c>
      <c r="AI530" s="24">
        <v>650</v>
      </c>
      <c r="AJ530" s="7">
        <f t="shared" si="213"/>
        <v>704</v>
      </c>
      <c r="AK530" s="7">
        <f t="shared" si="214"/>
        <v>350</v>
      </c>
      <c r="AL530" s="7">
        <f t="shared" si="215"/>
        <v>22</v>
      </c>
      <c r="AM530" s="7">
        <f t="shared" si="216"/>
        <v>6</v>
      </c>
      <c r="AN530" s="7">
        <f t="shared" si="217"/>
        <v>24</v>
      </c>
      <c r="AO530" s="83" t="str" cm="1">
        <f t="array" ref="AO530">_xll.Dce_Name_SectI(AE530,AE530,AF530,AG530,AH530,"x","-",$V$14)</f>
        <v>674x350x8x12</v>
      </c>
      <c r="AP530" s="7" t="str">
        <f t="shared" si="218"/>
        <v>704x350x22-6M24</v>
      </c>
      <c r="AQ530" s="7"/>
      <c r="AR530" s="7"/>
      <c r="AS530" s="7"/>
      <c r="AT530" s="29" t="s">
        <v>303</v>
      </c>
      <c r="AU530" s="60">
        <v>-55.810465477967398</v>
      </c>
      <c r="AV530" s="60">
        <v>54.560477227722821</v>
      </c>
      <c r="AW530" s="25">
        <v>1.6485354582968067E-2</v>
      </c>
      <c r="AX530" s="25">
        <v>0</v>
      </c>
      <c r="AY530" s="25">
        <v>0</v>
      </c>
      <c r="AZ530" s="25">
        <v>0</v>
      </c>
      <c r="BA530" s="56">
        <f t="shared" si="219"/>
        <v>0</v>
      </c>
      <c r="BB530" s="56">
        <f t="shared" si="220"/>
        <v>0</v>
      </c>
      <c r="BC530" s="4">
        <f>HLOOKUP(AN530,Data!$BW$28:$CF$31,4,FALSE)</f>
        <v>353</v>
      </c>
      <c r="BD530" s="44">
        <f t="shared" si="221"/>
        <v>0</v>
      </c>
      <c r="BE530" s="4" t="str">
        <f t="shared" si="222"/>
        <v>OK</v>
      </c>
      <c r="BF530" s="5">
        <f t="shared" si="223"/>
        <v>3572.8</v>
      </c>
      <c r="BG530" s="44">
        <f t="shared" si="224"/>
        <v>1.5620931895982813E-2</v>
      </c>
      <c r="BH530" s="4" t="str">
        <f t="shared" si="225"/>
        <v>OK</v>
      </c>
      <c r="BI530" s="53" t="str">
        <f t="shared" si="226"/>
        <v>Y</v>
      </c>
      <c r="BJ530" s="53">
        <f t="shared" si="227"/>
        <v>215</v>
      </c>
      <c r="BK530" s="38">
        <f t="shared" si="228"/>
        <v>171</v>
      </c>
      <c r="BL530" s="54">
        <f>noisuy1chieu(BK530/BJ530,Data!$BW$39:$CG$39,Data!$BW$40:$CG$40)</f>
        <v>9.6581399440765381E-2</v>
      </c>
      <c r="BM530" s="55">
        <f t="shared" si="229"/>
        <v>1.0112193117746081E-3</v>
      </c>
      <c r="BN530" s="56">
        <f t="shared" si="230"/>
        <v>4.0150825121055105</v>
      </c>
      <c r="BO530" s="44">
        <f t="shared" si="231"/>
        <v>0.18250375055025048</v>
      </c>
      <c r="BP530" s="4" t="str">
        <f t="shared" si="232"/>
        <v>OK</v>
      </c>
      <c r="BQ530" s="56">
        <f t="shared" si="233"/>
        <v>304.99199999999996</v>
      </c>
      <c r="BR530" s="56">
        <f t="shared" si="234"/>
        <v>54.560479718233566</v>
      </c>
      <c r="BS530" s="23">
        <f t="shared" si="235"/>
        <v>0.1788915109846605</v>
      </c>
      <c r="BT530" s="4" t="str">
        <f t="shared" si="236"/>
        <v>OK</v>
      </c>
      <c r="BU530" s="56">
        <f t="shared" si="237"/>
        <v>27.905232738983699</v>
      </c>
      <c r="BV530" s="54">
        <f t="shared" si="238"/>
        <v>5.5757830086365874E-2</v>
      </c>
      <c r="BW530" s="4" t="str">
        <f t="shared" si="239"/>
        <v>OK</v>
      </c>
      <c r="BX530" s="54">
        <f t="shared" si="240"/>
        <v>5.6382770872843886E-2</v>
      </c>
      <c r="BY530" s="4" t="str">
        <f t="shared" si="241"/>
        <v>OK</v>
      </c>
      <c r="DJ530" s="7"/>
      <c r="DK530" s="7"/>
      <c r="DL530" s="7"/>
      <c r="DM530" s="7"/>
      <c r="DN530" s="7"/>
      <c r="DO530" s="83"/>
      <c r="DP530" s="7"/>
      <c r="DQ530" s="7"/>
      <c r="DR530" s="7"/>
      <c r="DS530" s="7"/>
    </row>
    <row r="531" spans="27:123">
      <c r="AA531" s="29" t="s">
        <v>197</v>
      </c>
      <c r="AB531" s="29" t="s">
        <v>337</v>
      </c>
      <c r="AC531" s="29" t="s">
        <v>320</v>
      </c>
      <c r="AD531" s="30">
        <v>0</v>
      </c>
      <c r="AE531" s="24">
        <v>674</v>
      </c>
      <c r="AF531" s="24">
        <v>350</v>
      </c>
      <c r="AG531" s="24">
        <v>8</v>
      </c>
      <c r="AH531" s="24">
        <v>12</v>
      </c>
      <c r="AI531" s="24">
        <v>650</v>
      </c>
      <c r="AJ531" s="7">
        <f t="shared" si="213"/>
        <v>704</v>
      </c>
      <c r="AK531" s="7">
        <f t="shared" si="214"/>
        <v>350</v>
      </c>
      <c r="AL531" s="7">
        <f t="shared" si="215"/>
        <v>22</v>
      </c>
      <c r="AM531" s="7">
        <f t="shared" si="216"/>
        <v>6</v>
      </c>
      <c r="AN531" s="7">
        <f t="shared" si="217"/>
        <v>24</v>
      </c>
      <c r="AO531" s="83" t="str" cm="1">
        <f t="array" ref="AO531">_xll.Dce_Name_SectI(AE531,AE531,AF531,AG531,AH531,"x","-",$V$14)</f>
        <v>674x350x8x12</v>
      </c>
      <c r="AP531" s="7" t="str">
        <f t="shared" si="218"/>
        <v>704x350x22-6M24</v>
      </c>
      <c r="AQ531" s="7"/>
      <c r="AR531" s="7"/>
      <c r="AS531" s="7"/>
      <c r="AT531" s="29" t="s">
        <v>304</v>
      </c>
      <c r="AU531" s="60">
        <v>-80.418224113158885</v>
      </c>
      <c r="AV531" s="60">
        <v>1.3444106938820255E-16</v>
      </c>
      <c r="AW531" s="25">
        <v>7.9199096123740709E-3</v>
      </c>
      <c r="AX531" s="25">
        <v>0</v>
      </c>
      <c r="AY531" s="25">
        <v>0</v>
      </c>
      <c r="AZ531" s="25">
        <v>0</v>
      </c>
      <c r="BA531" s="56">
        <f t="shared" si="219"/>
        <v>0</v>
      </c>
      <c r="BB531" s="56">
        <f t="shared" si="220"/>
        <v>0</v>
      </c>
      <c r="BC531" s="4">
        <f>HLOOKUP(AN531,Data!$BW$28:$CF$31,4,FALSE)</f>
        <v>353</v>
      </c>
      <c r="BD531" s="44">
        <f t="shared" si="221"/>
        <v>0</v>
      </c>
      <c r="BE531" s="4" t="str">
        <f t="shared" si="222"/>
        <v>OK</v>
      </c>
      <c r="BF531" s="5">
        <f t="shared" si="223"/>
        <v>3572.8</v>
      </c>
      <c r="BG531" s="44">
        <f t="shared" si="224"/>
        <v>2.2508459503235243E-2</v>
      </c>
      <c r="BH531" s="4" t="str">
        <f t="shared" si="225"/>
        <v>OK</v>
      </c>
      <c r="BI531" s="53" t="str">
        <f t="shared" si="226"/>
        <v>Y</v>
      </c>
      <c r="BJ531" s="53">
        <f t="shared" si="227"/>
        <v>215</v>
      </c>
      <c r="BK531" s="38">
        <f t="shared" si="228"/>
        <v>171</v>
      </c>
      <c r="BL531" s="54">
        <f>noisuy1chieu(BK531/BJ531,Data!$BW$39:$CG$39,Data!$BW$40:$CG$40)</f>
        <v>9.6581399440765381E-2</v>
      </c>
      <c r="BM531" s="55">
        <f t="shared" si="229"/>
        <v>1.4570826554734264E-3</v>
      </c>
      <c r="BN531" s="56">
        <f t="shared" si="230"/>
        <v>4.8196321361528449</v>
      </c>
      <c r="BO531" s="44">
        <f t="shared" si="231"/>
        <v>0.2190741880069475</v>
      </c>
      <c r="BP531" s="4" t="str">
        <f t="shared" si="232"/>
        <v>OK</v>
      </c>
      <c r="BQ531" s="56">
        <f t="shared" si="233"/>
        <v>304.99199999999996</v>
      </c>
      <c r="BR531" s="56">
        <f t="shared" si="234"/>
        <v>7.9199096123740709E-3</v>
      </c>
      <c r="BS531" s="23">
        <f t="shared" si="235"/>
        <v>2.5967597879203625E-5</v>
      </c>
      <c r="BT531" s="4" t="str">
        <f t="shared" si="236"/>
        <v>OK</v>
      </c>
      <c r="BU531" s="56">
        <f t="shared" si="237"/>
        <v>40.209112056579443</v>
      </c>
      <c r="BV531" s="54">
        <f t="shared" si="238"/>
        <v>8.0342380905584015E-2</v>
      </c>
      <c r="BW531" s="4" t="str">
        <f t="shared" si="239"/>
        <v>OK</v>
      </c>
      <c r="BX531" s="54">
        <f t="shared" si="240"/>
        <v>8.184430402998999E-6</v>
      </c>
      <c r="BY531" s="4" t="str">
        <f t="shared" si="241"/>
        <v>OK</v>
      </c>
      <c r="DJ531" s="7"/>
      <c r="DK531" s="7"/>
      <c r="DL531" s="7"/>
      <c r="DM531" s="7"/>
      <c r="DN531" s="7"/>
      <c r="DO531" s="83"/>
      <c r="DP531" s="7"/>
      <c r="DQ531" s="7"/>
      <c r="DR531" s="7"/>
      <c r="DS531" s="7"/>
    </row>
    <row r="532" spans="27:123">
      <c r="AA532" s="29" t="s">
        <v>197</v>
      </c>
      <c r="AB532" s="29" t="s">
        <v>337</v>
      </c>
      <c r="AC532" s="29" t="s">
        <v>320</v>
      </c>
      <c r="AD532" s="30">
        <v>0</v>
      </c>
      <c r="AE532" s="24">
        <v>674</v>
      </c>
      <c r="AF532" s="24">
        <v>350</v>
      </c>
      <c r="AG532" s="24">
        <v>8</v>
      </c>
      <c r="AH532" s="24">
        <v>12</v>
      </c>
      <c r="AI532" s="24">
        <v>650</v>
      </c>
      <c r="AJ532" s="7">
        <f t="shared" si="213"/>
        <v>704</v>
      </c>
      <c r="AK532" s="7">
        <f t="shared" si="214"/>
        <v>350</v>
      </c>
      <c r="AL532" s="7">
        <f t="shared" si="215"/>
        <v>22</v>
      </c>
      <c r="AM532" s="7">
        <f t="shared" si="216"/>
        <v>6</v>
      </c>
      <c r="AN532" s="7">
        <f t="shared" si="217"/>
        <v>24</v>
      </c>
      <c r="AO532" s="83" t="str" cm="1">
        <f t="array" ref="AO532">_xll.Dce_Name_SectI(AE532,AE532,AF532,AG532,AH532,"x","-",$V$14)</f>
        <v>674x350x8x12</v>
      </c>
      <c r="AP532" s="7" t="str">
        <f t="shared" si="218"/>
        <v>704x350x22-6M24</v>
      </c>
      <c r="AQ532" s="7"/>
      <c r="AR532" s="7"/>
      <c r="AS532" s="7"/>
      <c r="AT532" s="29" t="s">
        <v>305</v>
      </c>
      <c r="AU532" s="60">
        <v>-87.247625651558195</v>
      </c>
      <c r="AV532" s="60">
        <v>1.0928757898653885E-16</v>
      </c>
      <c r="AW532" s="25">
        <v>4.371149119173634E-4</v>
      </c>
      <c r="AX532" s="25">
        <v>0</v>
      </c>
      <c r="AY532" s="25">
        <v>0</v>
      </c>
      <c r="AZ532" s="25">
        <v>0</v>
      </c>
      <c r="BA532" s="56">
        <f t="shared" si="219"/>
        <v>0</v>
      </c>
      <c r="BB532" s="56">
        <f t="shared" si="220"/>
        <v>0</v>
      </c>
      <c r="BC532" s="4">
        <f>HLOOKUP(AN532,Data!$BW$28:$CF$31,4,FALSE)</f>
        <v>353</v>
      </c>
      <c r="BD532" s="44">
        <f t="shared" si="221"/>
        <v>0</v>
      </c>
      <c r="BE532" s="4" t="str">
        <f t="shared" si="222"/>
        <v>OK</v>
      </c>
      <c r="BF532" s="5">
        <f t="shared" si="223"/>
        <v>3572.8</v>
      </c>
      <c r="BG532" s="44">
        <f t="shared" si="224"/>
        <v>2.4419957918595553E-2</v>
      </c>
      <c r="BH532" s="4" t="str">
        <f t="shared" si="225"/>
        <v>OK</v>
      </c>
      <c r="BI532" s="53" t="str">
        <f t="shared" si="226"/>
        <v>Y</v>
      </c>
      <c r="BJ532" s="53">
        <f t="shared" si="227"/>
        <v>215</v>
      </c>
      <c r="BK532" s="38">
        <f t="shared" si="228"/>
        <v>171</v>
      </c>
      <c r="BL532" s="54">
        <f>noisuy1chieu(BK532/BJ532,Data!$BW$39:$CG$39,Data!$BW$40:$CG$40)</f>
        <v>9.6581399440765381E-2</v>
      </c>
      <c r="BM532" s="55">
        <f t="shared" si="229"/>
        <v>1.5808232955908058E-3</v>
      </c>
      <c r="BN532" s="56">
        <f t="shared" si="230"/>
        <v>5.0201126281462773</v>
      </c>
      <c r="BO532" s="44">
        <f t="shared" si="231"/>
        <v>0.22818693764301259</v>
      </c>
      <c r="BP532" s="4" t="str">
        <f t="shared" si="232"/>
        <v>OK</v>
      </c>
      <c r="BQ532" s="56">
        <f t="shared" si="233"/>
        <v>304.99199999999996</v>
      </c>
      <c r="BR532" s="56">
        <f t="shared" si="234"/>
        <v>4.371149119173634E-4</v>
      </c>
      <c r="BS532" s="23">
        <f t="shared" si="235"/>
        <v>1.4332012377943141E-6</v>
      </c>
      <c r="BT532" s="4" t="str">
        <f t="shared" si="236"/>
        <v>OK</v>
      </c>
      <c r="BU532" s="56">
        <f t="shared" si="237"/>
        <v>43.623812825779098</v>
      </c>
      <c r="BV532" s="54">
        <f t="shared" si="238"/>
        <v>8.7165341569116955E-2</v>
      </c>
      <c r="BW532" s="4" t="str">
        <f t="shared" si="239"/>
        <v>OK</v>
      </c>
      <c r="BX532" s="54">
        <f t="shared" si="240"/>
        <v>4.5171431869767225E-7</v>
      </c>
      <c r="BY532" s="4" t="str">
        <f t="shared" si="241"/>
        <v>OK</v>
      </c>
      <c r="DJ532" s="7"/>
      <c r="DK532" s="7"/>
      <c r="DL532" s="7"/>
      <c r="DM532" s="7"/>
      <c r="DN532" s="7"/>
      <c r="DO532" s="83"/>
      <c r="DP532" s="7"/>
      <c r="DQ532" s="7"/>
      <c r="DR532" s="7"/>
      <c r="DS532" s="7"/>
    </row>
    <row r="533" spans="27:123">
      <c r="AA533" s="29" t="s">
        <v>197</v>
      </c>
      <c r="AB533" s="29" t="s">
        <v>337</v>
      </c>
      <c r="AC533" s="29" t="s">
        <v>320</v>
      </c>
      <c r="AD533" s="30">
        <v>0</v>
      </c>
      <c r="AE533" s="24">
        <v>674</v>
      </c>
      <c r="AF533" s="24">
        <v>350</v>
      </c>
      <c r="AG533" s="24">
        <v>8</v>
      </c>
      <c r="AH533" s="24">
        <v>12</v>
      </c>
      <c r="AI533" s="24">
        <v>650</v>
      </c>
      <c r="AJ533" s="7">
        <f t="shared" si="213"/>
        <v>704</v>
      </c>
      <c r="AK533" s="7">
        <f t="shared" si="214"/>
        <v>350</v>
      </c>
      <c r="AL533" s="7">
        <f t="shared" si="215"/>
        <v>22</v>
      </c>
      <c r="AM533" s="7">
        <f t="shared" si="216"/>
        <v>6</v>
      </c>
      <c r="AN533" s="7">
        <f t="shared" si="217"/>
        <v>24</v>
      </c>
      <c r="AO533" s="83" t="str" cm="1">
        <f t="array" ref="AO533">_xll.Dce_Name_SectI(AE533,AE533,AF533,AG533,AH533,"x","-",$V$14)</f>
        <v>674x350x8x12</v>
      </c>
      <c r="AP533" s="7" t="str">
        <f t="shared" si="218"/>
        <v>704x350x22-6M24</v>
      </c>
      <c r="AQ533" s="7"/>
      <c r="AR533" s="7"/>
      <c r="AS533" s="7"/>
      <c r="AT533" s="29" t="s">
        <v>306</v>
      </c>
      <c r="AU533" s="60">
        <v>20.368756565417975</v>
      </c>
      <c r="AV533" s="60">
        <v>1.1709383462843448E-16</v>
      </c>
      <c r="AW533" s="25">
        <v>1.880130934580998E-2</v>
      </c>
      <c r="AX533" s="25">
        <v>0</v>
      </c>
      <c r="AY533" s="25">
        <v>0</v>
      </c>
      <c r="AZ533" s="25">
        <v>0</v>
      </c>
      <c r="BA533" s="56">
        <f t="shared" si="219"/>
        <v>3.394792760902996</v>
      </c>
      <c r="BB533" s="56">
        <f t="shared" si="220"/>
        <v>14.852218328950608</v>
      </c>
      <c r="BC533" s="4">
        <f>HLOOKUP(AN533,Data!$BW$28:$CF$31,4,FALSE)</f>
        <v>353</v>
      </c>
      <c r="BD533" s="44">
        <f t="shared" si="221"/>
        <v>4.2074272886545631E-2</v>
      </c>
      <c r="BE533" s="4" t="str">
        <f t="shared" si="222"/>
        <v>OK</v>
      </c>
      <c r="BF533" s="5">
        <f t="shared" si="223"/>
        <v>3572.8</v>
      </c>
      <c r="BG533" s="44">
        <f t="shared" si="224"/>
        <v>0</v>
      </c>
      <c r="BH533" s="4" t="str">
        <f t="shared" si="225"/>
        <v>OK</v>
      </c>
      <c r="BI533" s="53" t="str">
        <f t="shared" si="226"/>
        <v>Y</v>
      </c>
      <c r="BJ533" s="53">
        <f t="shared" si="227"/>
        <v>215</v>
      </c>
      <c r="BK533" s="38">
        <f t="shared" si="228"/>
        <v>171</v>
      </c>
      <c r="BL533" s="54">
        <f>noisuy1chieu(BK533/BJ533,Data!$BW$39:$CG$39,Data!$BW$40:$CG$40)</f>
        <v>9.6581399440765381E-2</v>
      </c>
      <c r="BM533" s="55">
        <f t="shared" si="229"/>
        <v>0</v>
      </c>
      <c r="BN533" s="56">
        <f t="shared" si="230"/>
        <v>0</v>
      </c>
      <c r="BO533" s="44">
        <f t="shared" si="231"/>
        <v>0</v>
      </c>
      <c r="BP533" s="4" t="str">
        <f t="shared" si="232"/>
        <v>OK</v>
      </c>
      <c r="BQ533" s="56">
        <f t="shared" si="233"/>
        <v>304.99199999999996</v>
      </c>
      <c r="BR533" s="56">
        <f t="shared" si="234"/>
        <v>20.368756565417975</v>
      </c>
      <c r="BS533" s="23">
        <f t="shared" si="235"/>
        <v>6.6784560137374022E-2</v>
      </c>
      <c r="BT533" s="4" t="str">
        <f t="shared" si="236"/>
        <v>OK</v>
      </c>
      <c r="BU533" s="56">
        <f t="shared" si="237"/>
        <v>10.184378282708987</v>
      </c>
      <c r="BV533" s="54">
        <f t="shared" si="238"/>
        <v>2.0349546593433774E-2</v>
      </c>
      <c r="BW533" s="4" t="str">
        <f t="shared" si="239"/>
        <v>OK</v>
      </c>
      <c r="BX533" s="54">
        <f t="shared" si="240"/>
        <v>1.9429263130177311E-5</v>
      </c>
      <c r="BY533" s="4" t="str">
        <f t="shared" si="241"/>
        <v>OK</v>
      </c>
      <c r="DJ533" s="7"/>
      <c r="DK533" s="7"/>
      <c r="DL533" s="7"/>
      <c r="DM533" s="7"/>
      <c r="DN533" s="7"/>
      <c r="DO533" s="83"/>
      <c r="DP533" s="7"/>
      <c r="DQ533" s="7"/>
      <c r="DR533" s="7"/>
      <c r="DS533" s="7"/>
    </row>
    <row r="534" spans="27:123">
      <c r="AA534" s="29" t="s">
        <v>197</v>
      </c>
      <c r="AB534" s="29" t="s">
        <v>337</v>
      </c>
      <c r="AC534" s="29" t="s">
        <v>320</v>
      </c>
      <c r="AD534" s="30">
        <v>0</v>
      </c>
      <c r="AE534" s="24">
        <v>674</v>
      </c>
      <c r="AF534" s="24">
        <v>350</v>
      </c>
      <c r="AG534" s="24">
        <v>8</v>
      </c>
      <c r="AH534" s="24">
        <v>12</v>
      </c>
      <c r="AI534" s="24">
        <v>650</v>
      </c>
      <c r="AJ534" s="7">
        <f t="shared" si="213"/>
        <v>704</v>
      </c>
      <c r="AK534" s="7">
        <f t="shared" si="214"/>
        <v>350</v>
      </c>
      <c r="AL534" s="7">
        <f t="shared" si="215"/>
        <v>22</v>
      </c>
      <c r="AM534" s="7">
        <f t="shared" si="216"/>
        <v>6</v>
      </c>
      <c r="AN534" s="7">
        <f t="shared" si="217"/>
        <v>24</v>
      </c>
      <c r="AO534" s="83" t="str" cm="1">
        <f t="array" ref="AO534">_xll.Dce_Name_SectI(AE534,AE534,AF534,AG534,AH534,"x","-",$V$14)</f>
        <v>674x350x8x12</v>
      </c>
      <c r="AP534" s="7" t="str">
        <f t="shared" si="218"/>
        <v>704x350x22-6M24</v>
      </c>
      <c r="AQ534" s="7"/>
      <c r="AR534" s="7"/>
      <c r="AS534" s="7"/>
      <c r="AT534" s="29" t="s">
        <v>307</v>
      </c>
      <c r="AU534" s="60">
        <v>14.282179966364261</v>
      </c>
      <c r="AV534" s="60">
        <v>1.6913553890773869E-16</v>
      </c>
      <c r="AW534" s="25">
        <v>1.928033492338857E-2</v>
      </c>
      <c r="AX534" s="25">
        <v>0</v>
      </c>
      <c r="AY534" s="25">
        <v>0</v>
      </c>
      <c r="AZ534" s="25">
        <v>0</v>
      </c>
      <c r="BA534" s="56">
        <f t="shared" si="219"/>
        <v>2.3803633277273768</v>
      </c>
      <c r="BB534" s="56">
        <f t="shared" si="220"/>
        <v>10.414089558807273</v>
      </c>
      <c r="BC534" s="4">
        <f>HLOOKUP(AN534,Data!$BW$28:$CF$31,4,FALSE)</f>
        <v>353</v>
      </c>
      <c r="BD534" s="44">
        <f t="shared" si="221"/>
        <v>2.9501670138264231E-2</v>
      </c>
      <c r="BE534" s="4" t="str">
        <f t="shared" si="222"/>
        <v>OK</v>
      </c>
      <c r="BF534" s="5">
        <f t="shared" si="223"/>
        <v>3572.8</v>
      </c>
      <c r="BG534" s="44">
        <f t="shared" si="224"/>
        <v>0</v>
      </c>
      <c r="BH534" s="4" t="str">
        <f t="shared" si="225"/>
        <v>OK</v>
      </c>
      <c r="BI534" s="53" t="str">
        <f t="shared" si="226"/>
        <v>Y</v>
      </c>
      <c r="BJ534" s="53">
        <f t="shared" si="227"/>
        <v>215</v>
      </c>
      <c r="BK534" s="38">
        <f t="shared" si="228"/>
        <v>171</v>
      </c>
      <c r="BL534" s="54">
        <f>noisuy1chieu(BK534/BJ534,Data!$BW$39:$CG$39,Data!$BW$40:$CG$40)</f>
        <v>9.6581399440765381E-2</v>
      </c>
      <c r="BM534" s="55">
        <f t="shared" si="229"/>
        <v>0</v>
      </c>
      <c r="BN534" s="56">
        <f t="shared" si="230"/>
        <v>0</v>
      </c>
      <c r="BO534" s="44">
        <f t="shared" si="231"/>
        <v>0</v>
      </c>
      <c r="BP534" s="4" t="str">
        <f t="shared" si="232"/>
        <v>OK</v>
      </c>
      <c r="BQ534" s="56">
        <f t="shared" si="233"/>
        <v>304.99199999999996</v>
      </c>
      <c r="BR534" s="56">
        <f t="shared" si="234"/>
        <v>14.282179966364261</v>
      </c>
      <c r="BS534" s="23">
        <f t="shared" si="235"/>
        <v>4.6828047838514658E-2</v>
      </c>
      <c r="BT534" s="4" t="str">
        <f t="shared" si="236"/>
        <v>OK</v>
      </c>
      <c r="BU534" s="56">
        <f t="shared" si="237"/>
        <v>7.1410899831821304</v>
      </c>
      <c r="BV534" s="54">
        <f t="shared" si="238"/>
        <v>1.426871030383744E-2</v>
      </c>
      <c r="BW534" s="4" t="str">
        <f t="shared" si="239"/>
        <v>OK</v>
      </c>
      <c r="BX534" s="54">
        <f t="shared" si="240"/>
        <v>1.9924287908594339E-5</v>
      </c>
      <c r="BY534" s="4" t="str">
        <f t="shared" si="241"/>
        <v>OK</v>
      </c>
      <c r="DJ534" s="7"/>
      <c r="DK534" s="7"/>
      <c r="DL534" s="7"/>
      <c r="DM534" s="7"/>
      <c r="DN534" s="7"/>
      <c r="DO534" s="83"/>
      <c r="DP534" s="7"/>
      <c r="DQ534" s="7"/>
      <c r="DR534" s="7"/>
      <c r="DS534" s="7"/>
    </row>
    <row r="535" spans="27:123">
      <c r="AA535" s="29" t="s">
        <v>197</v>
      </c>
      <c r="AB535" s="29" t="s">
        <v>337</v>
      </c>
      <c r="AC535" s="29" t="s">
        <v>320</v>
      </c>
      <c r="AD535" s="30">
        <v>0</v>
      </c>
      <c r="AE535" s="24">
        <v>674</v>
      </c>
      <c r="AF535" s="24">
        <v>350</v>
      </c>
      <c r="AG535" s="24">
        <v>8</v>
      </c>
      <c r="AH535" s="24">
        <v>12</v>
      </c>
      <c r="AI535" s="24">
        <v>650</v>
      </c>
      <c r="AJ535" s="7">
        <f t="shared" si="213"/>
        <v>704</v>
      </c>
      <c r="AK535" s="7">
        <f t="shared" si="214"/>
        <v>350</v>
      </c>
      <c r="AL535" s="7">
        <f t="shared" si="215"/>
        <v>22</v>
      </c>
      <c r="AM535" s="7">
        <f t="shared" si="216"/>
        <v>6</v>
      </c>
      <c r="AN535" s="7">
        <f t="shared" si="217"/>
        <v>24</v>
      </c>
      <c r="AO535" s="83" t="str" cm="1">
        <f t="array" ref="AO535">_xll.Dce_Name_SectI(AE535,AE535,AF535,AG535,AH535,"x","-",$V$14)</f>
        <v>674x350x8x12</v>
      </c>
      <c r="AP535" s="7" t="str">
        <f t="shared" si="218"/>
        <v>704x350x22-6M24</v>
      </c>
      <c r="AQ535" s="7"/>
      <c r="AR535" s="7"/>
      <c r="AS535" s="7"/>
      <c r="AT535" s="29" t="s">
        <v>308</v>
      </c>
      <c r="AU535" s="60">
        <v>19.232968049648502</v>
      </c>
      <c r="AV535" s="60">
        <v>43.802073267326769</v>
      </c>
      <c r="AW535" s="25">
        <v>3.4261043728464599E-2</v>
      </c>
      <c r="AX535" s="25">
        <v>0</v>
      </c>
      <c r="AY535" s="25">
        <v>0</v>
      </c>
      <c r="AZ535" s="25">
        <v>0</v>
      </c>
      <c r="BA535" s="56">
        <f t="shared" si="219"/>
        <v>3.2054946749414168</v>
      </c>
      <c r="BB535" s="56">
        <f t="shared" si="220"/>
        <v>14.024039202868698</v>
      </c>
      <c r="BC535" s="4">
        <f>HLOOKUP(AN535,Data!$BW$28:$CF$31,4,FALSE)</f>
        <v>353</v>
      </c>
      <c r="BD535" s="44">
        <f t="shared" si="221"/>
        <v>3.9728156382064297E-2</v>
      </c>
      <c r="BE535" s="4" t="str">
        <f t="shared" si="222"/>
        <v>OK</v>
      </c>
      <c r="BF535" s="5">
        <f t="shared" si="223"/>
        <v>3572.8</v>
      </c>
      <c r="BG535" s="44">
        <f t="shared" si="224"/>
        <v>0</v>
      </c>
      <c r="BH535" s="4" t="str">
        <f t="shared" si="225"/>
        <v>OK</v>
      </c>
      <c r="BI535" s="53" t="str">
        <f t="shared" si="226"/>
        <v>Y</v>
      </c>
      <c r="BJ535" s="53">
        <f t="shared" si="227"/>
        <v>215</v>
      </c>
      <c r="BK535" s="38">
        <f t="shared" si="228"/>
        <v>171</v>
      </c>
      <c r="BL535" s="54">
        <f>noisuy1chieu(BK535/BJ535,Data!$BW$39:$CG$39,Data!$BW$40:$CG$40)</f>
        <v>9.6581399440765381E-2</v>
      </c>
      <c r="BM535" s="55">
        <f t="shared" si="229"/>
        <v>0</v>
      </c>
      <c r="BN535" s="56">
        <f t="shared" si="230"/>
        <v>0</v>
      </c>
      <c r="BO535" s="44">
        <f t="shared" si="231"/>
        <v>0</v>
      </c>
      <c r="BP535" s="4" t="str">
        <f t="shared" si="232"/>
        <v>OK</v>
      </c>
      <c r="BQ535" s="56">
        <f t="shared" si="233"/>
        <v>304.99199999999996</v>
      </c>
      <c r="BR535" s="56">
        <f t="shared" si="234"/>
        <v>43.802086666452084</v>
      </c>
      <c r="BS535" s="23">
        <f t="shared" si="235"/>
        <v>0.14361716591403081</v>
      </c>
      <c r="BT535" s="4" t="str">
        <f t="shared" si="236"/>
        <v>OK</v>
      </c>
      <c r="BU535" s="56">
        <f t="shared" si="237"/>
        <v>9.6164840248242509</v>
      </c>
      <c r="BV535" s="54">
        <f t="shared" si="238"/>
        <v>1.9214829250835716E-2</v>
      </c>
      <c r="BW535" s="4" t="str">
        <f t="shared" si="239"/>
        <v>OK</v>
      </c>
      <c r="BX535" s="54">
        <f t="shared" si="240"/>
        <v>4.5265053185404358E-2</v>
      </c>
      <c r="BY535" s="4" t="str">
        <f t="shared" si="241"/>
        <v>OK</v>
      </c>
      <c r="DJ535" s="7"/>
      <c r="DK535" s="7"/>
      <c r="DL535" s="7"/>
      <c r="DM535" s="7"/>
      <c r="DN535" s="7"/>
      <c r="DO535" s="83"/>
      <c r="DP535" s="7"/>
      <c r="DQ535" s="7"/>
      <c r="DR535" s="7"/>
      <c r="DS535" s="7"/>
    </row>
    <row r="536" spans="27:123">
      <c r="AA536" s="29" t="s">
        <v>197</v>
      </c>
      <c r="AB536" s="29" t="s">
        <v>337</v>
      </c>
      <c r="AC536" s="29" t="s">
        <v>320</v>
      </c>
      <c r="AD536" s="30">
        <v>0</v>
      </c>
      <c r="AE536" s="24">
        <v>674</v>
      </c>
      <c r="AF536" s="24">
        <v>350</v>
      </c>
      <c r="AG536" s="24">
        <v>8</v>
      </c>
      <c r="AH536" s="24">
        <v>12</v>
      </c>
      <c r="AI536" s="24">
        <v>650</v>
      </c>
      <c r="AJ536" s="7">
        <f t="shared" ref="AJ536:AJ599" si="242">AE536+2*$E$13</f>
        <v>704</v>
      </c>
      <c r="AK536" s="7">
        <f t="shared" ref="AK536:AK599" si="243">INDEX($A$23:$A$33,IFERROR(MATCH(AF536,$A$23:$A$33,0),MATCH(AF536,$A$23:$A$33,1)+1))</f>
        <v>350</v>
      </c>
      <c r="AL536" s="7">
        <f t="shared" ref="AL536:AL599" si="244">INDEX($E$23:$E$40,IFERROR(MATCH(AE536,$B$23:$B$40,0),MATCH(AE536,$B$23:$B$40,1)+1))</f>
        <v>22</v>
      </c>
      <c r="AM536" s="7">
        <f t="shared" ref="AM536:AM599" si="245">INDEX($C$23:$C$40,IFERROR(MATCH(AE536,$B$23:$B$40,0),MATCH(AE536,$B$23:$B$40,1)+1))</f>
        <v>6</v>
      </c>
      <c r="AN536" s="7">
        <f t="shared" ref="AN536:AN599" si="246">INDEX($D$23:$D$40,IFERROR(MATCH(AE536,$B$23:$B$40,0),MATCH(AE536,$B$23:$B$40,1)+1))</f>
        <v>24</v>
      </c>
      <c r="AO536" s="83" t="str" cm="1">
        <f t="array" ref="AO536">_xll.Dce_Name_SectI(AE536,AE536,AF536,AG536,AH536,"x","-",$V$14)</f>
        <v>674x350x8x12</v>
      </c>
      <c r="AP536" s="7" t="str">
        <f t="shared" ref="AP536:AP599" si="247">AJ536&amp;"x"&amp;AK536&amp;"x"&amp;AL536&amp;"-"&amp;AM536&amp;"M"&amp;AN536</f>
        <v>704x350x22-6M24</v>
      </c>
      <c r="AQ536" s="7"/>
      <c r="AR536" s="7"/>
      <c r="AS536" s="7"/>
      <c r="AT536" s="29" t="s">
        <v>309</v>
      </c>
      <c r="AU536" s="60">
        <v>13.116681290954244</v>
      </c>
      <c r="AV536" s="60">
        <v>9.9899465346534733</v>
      </c>
      <c r="AW536" s="25">
        <v>8.8390756532616029E-3</v>
      </c>
      <c r="AX536" s="25">
        <v>0</v>
      </c>
      <c r="AY536" s="25">
        <v>0</v>
      </c>
      <c r="AZ536" s="25">
        <v>0</v>
      </c>
      <c r="BA536" s="56">
        <f t="shared" ref="BA536:BA599" si="248">MAX(AU536,0)/AM536</f>
        <v>2.1861135484923739</v>
      </c>
      <c r="BB536" s="56">
        <f t="shared" ref="BB536:BB599" si="249">($R$60*BA536*1000/$R$19)</f>
        <v>9.5642467746541353</v>
      </c>
      <c r="BC536" s="4">
        <f>HLOOKUP(AN536,Data!$BW$28:$CF$31,4,FALSE)</f>
        <v>353</v>
      </c>
      <c r="BD536" s="44">
        <f t="shared" ref="BD536:BD599" si="250">BB536/BC536</f>
        <v>2.7094183497603782E-2</v>
      </c>
      <c r="BE536" s="4" t="str">
        <f t="shared" ref="BE536:BE599" si="251">IF(BD536&lt;=1,"OK","Check")</f>
        <v>OK</v>
      </c>
      <c r="BF536" s="5">
        <f t="shared" ref="BF536:BF599" si="252">$P$77*$R$77*AJ536*AK536/1000</f>
        <v>3572.8</v>
      </c>
      <c r="BG536" s="44">
        <f t="shared" ref="BG536:BG599" si="253">MAX(-AU536,0)/BF536</f>
        <v>0</v>
      </c>
      <c r="BH536" s="4" t="str">
        <f t="shared" ref="BH536:BH599" si="254">IF(BG536&lt;=1,"OK","Check")</f>
        <v>OK</v>
      </c>
      <c r="BI536" s="53" t="str">
        <f t="shared" ref="BI536:BI599" si="255">VLOOKUP(INDEX($B$23:$B$40,IFERROR(MATCH(AE536,$B$23:$B$40,0),MATCH(AE536,$B$23:$B$40,1)+1)),$B$23:$F$40,5,FALSE)</f>
        <v>Y</v>
      </c>
      <c r="BJ536" s="53">
        <f t="shared" ref="BJ536:BJ599" si="256">BPThkd1(AI536, BI536, AM536, $E$14)</f>
        <v>215</v>
      </c>
      <c r="BK536" s="38">
        <f t="shared" ref="BK536:BK599" si="257">(AF536-AG536)/2</f>
        <v>171</v>
      </c>
      <c r="BL536" s="54">
        <f>noisuy1chieu(BK536/BJ536,Data!$BW$39:$CG$39,Data!$BW$40:$CG$40)</f>
        <v>9.6581399440765381E-2</v>
      </c>
      <c r="BM536" s="55">
        <f t="shared" ref="BM536:BM599" si="258">BL536*(MAX(-AU536,0)/(AJ536*AK536)*1000)*BJ536^2/1000000</f>
        <v>0</v>
      </c>
      <c r="BN536" s="56">
        <f t="shared" ref="BN536:BN599" si="259">SQRT((6*BM536)/($R$27*$R$28))*1000</f>
        <v>0</v>
      </c>
      <c r="BO536" s="44">
        <f t="shared" ref="BO536:BO599" si="260">BN536/AL536</f>
        <v>0</v>
      </c>
      <c r="BP536" s="4" t="str">
        <f t="shared" ref="BP536:BP599" si="261">IF(BO536&lt;=1,"OK","Check")</f>
        <v>OK</v>
      </c>
      <c r="BQ536" s="56">
        <f t="shared" ref="BQ536:BQ599" si="262">0.6*BC536*$R$19*AM536/1000</f>
        <v>304.99199999999996</v>
      </c>
      <c r="BR536" s="56">
        <f t="shared" ref="BR536:BR599" si="263">MAX(SQRT(AV536^2+AW536^2),MAX(AU536,0))</f>
        <v>13.116681290954244</v>
      </c>
      <c r="BS536" s="23">
        <f t="shared" ref="BS536:BS599" si="264">BR536/BQ536</f>
        <v>4.3006640472386969E-2</v>
      </c>
      <c r="BT536" s="4" t="str">
        <f t="shared" ref="BT536:BT599" si="265">IF(BS536&lt;=1,"OK","Check")</f>
        <v>OK</v>
      </c>
      <c r="BU536" s="56">
        <f t="shared" ref="BU536:BU599" si="266">ABS(AU536)/2</f>
        <v>6.5583406454771218</v>
      </c>
      <c r="BV536" s="54">
        <f t="shared" ref="BV536:BV599" si="267">BU536*1000/($R$53*((AF536*2-AG536)-30)*$R$35)</f>
        <v>1.3104310821538713E-2</v>
      </c>
      <c r="BW536" s="4" t="str">
        <f t="shared" ref="BW536:BW599" si="268">IF(BV536&lt;=1,"OK","Check")</f>
        <v>OK</v>
      </c>
      <c r="BX536" s="54">
        <f t="shared" ref="BX536:BX599" si="269">SQRT(AV536^2+AW536^2)*1000/($R$54*(2*(AE536-2*AH536)-20)*$R$35)</f>
        <v>1.0323609504223431E-2</v>
      </c>
      <c r="BY536" s="4" t="str">
        <f t="shared" ref="BY536:BY599" si="270">IF(BX536&lt;=1,"OK","Check")</f>
        <v>OK</v>
      </c>
      <c r="DJ536" s="7"/>
      <c r="DK536" s="7"/>
      <c r="DL536" s="7"/>
      <c r="DM536" s="7"/>
      <c r="DN536" s="7"/>
      <c r="DO536" s="83"/>
      <c r="DP536" s="7"/>
      <c r="DQ536" s="7"/>
      <c r="DR536" s="7"/>
      <c r="DS536" s="7"/>
    </row>
    <row r="537" spans="27:123">
      <c r="AA537" s="29" t="s">
        <v>197</v>
      </c>
      <c r="AB537" s="29" t="s">
        <v>337</v>
      </c>
      <c r="AC537" s="29" t="s">
        <v>320</v>
      </c>
      <c r="AD537" s="30">
        <v>0</v>
      </c>
      <c r="AE537" s="24">
        <v>674</v>
      </c>
      <c r="AF537" s="24">
        <v>350</v>
      </c>
      <c r="AG537" s="24">
        <v>8</v>
      </c>
      <c r="AH537" s="24">
        <v>12</v>
      </c>
      <c r="AI537" s="24">
        <v>650</v>
      </c>
      <c r="AJ537" s="7">
        <f t="shared" si="242"/>
        <v>704</v>
      </c>
      <c r="AK537" s="7">
        <f t="shared" si="243"/>
        <v>350</v>
      </c>
      <c r="AL537" s="7">
        <f t="shared" si="244"/>
        <v>22</v>
      </c>
      <c r="AM537" s="7">
        <f t="shared" si="245"/>
        <v>6</v>
      </c>
      <c r="AN537" s="7">
        <f t="shared" si="246"/>
        <v>24</v>
      </c>
      <c r="AO537" s="83" t="str" cm="1">
        <f t="array" ref="AO537">_xll.Dce_Name_SectI(AE537,AE537,AF537,AG537,AH537,"x","-",$V$14)</f>
        <v>674x350x8x12</v>
      </c>
      <c r="AP537" s="7" t="str">
        <f t="shared" si="247"/>
        <v>704x350x22-6M24</v>
      </c>
      <c r="AQ537" s="7"/>
      <c r="AR537" s="7"/>
      <c r="AS537" s="7"/>
      <c r="AT537" s="29" t="s">
        <v>310</v>
      </c>
      <c r="AU537" s="60">
        <v>-39.39194558967985</v>
      </c>
      <c r="AV537" s="60">
        <v>20.748350495049536</v>
      </c>
      <c r="AW537" s="25">
        <v>2.313748161048515E-2</v>
      </c>
      <c r="AX537" s="25">
        <v>0</v>
      </c>
      <c r="AY537" s="25">
        <v>0</v>
      </c>
      <c r="AZ537" s="25">
        <v>0</v>
      </c>
      <c r="BA537" s="56">
        <f t="shared" si="248"/>
        <v>0</v>
      </c>
      <c r="BB537" s="56">
        <f t="shared" si="249"/>
        <v>0</v>
      </c>
      <c r="BC537" s="4">
        <f>HLOOKUP(AN537,Data!$BW$28:$CF$31,4,FALSE)</f>
        <v>353</v>
      </c>
      <c r="BD537" s="44">
        <f t="shared" si="250"/>
        <v>0</v>
      </c>
      <c r="BE537" s="4" t="str">
        <f t="shared" si="251"/>
        <v>OK</v>
      </c>
      <c r="BF537" s="5">
        <f t="shared" si="252"/>
        <v>3572.8</v>
      </c>
      <c r="BG537" s="44">
        <f t="shared" si="253"/>
        <v>1.1025510968898301E-2</v>
      </c>
      <c r="BH537" s="4" t="str">
        <f t="shared" si="254"/>
        <v>OK</v>
      </c>
      <c r="BI537" s="53" t="str">
        <f t="shared" si="255"/>
        <v>Y</v>
      </c>
      <c r="BJ537" s="53">
        <f t="shared" si="256"/>
        <v>215</v>
      </c>
      <c r="BK537" s="38">
        <f t="shared" si="257"/>
        <v>171</v>
      </c>
      <c r="BL537" s="54">
        <f>noisuy1chieu(BK537/BJ537,Data!$BW$39:$CG$39,Data!$BW$40:$CG$40)</f>
        <v>9.6581399440765381E-2</v>
      </c>
      <c r="BM537" s="55">
        <f t="shared" si="258"/>
        <v>7.1373524244094152E-4</v>
      </c>
      <c r="BN537" s="56">
        <f t="shared" si="259"/>
        <v>3.3731866125329519</v>
      </c>
      <c r="BO537" s="44">
        <f t="shared" si="260"/>
        <v>0.15332666420604327</v>
      </c>
      <c r="BP537" s="4" t="str">
        <f t="shared" si="261"/>
        <v>OK</v>
      </c>
      <c r="BQ537" s="56">
        <f t="shared" si="262"/>
        <v>304.99199999999996</v>
      </c>
      <c r="BR537" s="56">
        <f t="shared" si="263"/>
        <v>20.748363395903727</v>
      </c>
      <c r="BS537" s="23">
        <f t="shared" si="264"/>
        <v>6.8029205342775317E-2</v>
      </c>
      <c r="BT537" s="4" t="str">
        <f t="shared" si="265"/>
        <v>OK</v>
      </c>
      <c r="BU537" s="56">
        <f t="shared" si="266"/>
        <v>19.695972794839925</v>
      </c>
      <c r="BV537" s="54">
        <f t="shared" si="267"/>
        <v>3.9354794663517489E-2</v>
      </c>
      <c r="BW537" s="4" t="str">
        <f t="shared" si="268"/>
        <v>OK</v>
      </c>
      <c r="BX537" s="54">
        <f t="shared" si="269"/>
        <v>2.1441347755356867E-2</v>
      </c>
      <c r="BY537" s="4" t="str">
        <f t="shared" si="270"/>
        <v>OK</v>
      </c>
      <c r="DJ537" s="7"/>
      <c r="DK537" s="7"/>
      <c r="DL537" s="7"/>
      <c r="DM537" s="7"/>
      <c r="DN537" s="7"/>
      <c r="DO537" s="83"/>
      <c r="DP537" s="7"/>
      <c r="DQ537" s="7"/>
      <c r="DR537" s="7"/>
      <c r="DS537" s="7"/>
    </row>
    <row r="538" spans="27:123">
      <c r="AA538" s="29" t="s">
        <v>197</v>
      </c>
      <c r="AB538" s="29" t="s">
        <v>337</v>
      </c>
      <c r="AC538" s="29" t="s">
        <v>320</v>
      </c>
      <c r="AD538" s="30">
        <v>0</v>
      </c>
      <c r="AE538" s="24">
        <v>674</v>
      </c>
      <c r="AF538" s="24">
        <v>350</v>
      </c>
      <c r="AG538" s="24">
        <v>8</v>
      </c>
      <c r="AH538" s="24">
        <v>12</v>
      </c>
      <c r="AI538" s="24">
        <v>650</v>
      </c>
      <c r="AJ538" s="7">
        <f t="shared" si="242"/>
        <v>704</v>
      </c>
      <c r="AK538" s="7">
        <f t="shared" si="243"/>
        <v>350</v>
      </c>
      <c r="AL538" s="7">
        <f t="shared" si="244"/>
        <v>22</v>
      </c>
      <c r="AM538" s="7">
        <f t="shared" si="245"/>
        <v>6</v>
      </c>
      <c r="AN538" s="7">
        <f t="shared" si="246"/>
        <v>24</v>
      </c>
      <c r="AO538" s="83" t="str" cm="1">
        <f t="array" ref="AO538">_xll.Dce_Name_SectI(AE538,AE538,AF538,AG538,AH538,"x","-",$V$14)</f>
        <v>674x350x8x12</v>
      </c>
      <c r="AP538" s="7" t="str">
        <f t="shared" si="247"/>
        <v>704x350x22-6M24</v>
      </c>
      <c r="AQ538" s="7"/>
      <c r="AR538" s="7"/>
      <c r="AS538" s="7"/>
      <c r="AT538" s="29" t="s">
        <v>311</v>
      </c>
      <c r="AU538" s="60">
        <v>-46.719442207791218</v>
      </c>
      <c r="AV538" s="60">
        <v>54.560477227722842</v>
      </c>
      <c r="AW538" s="25">
        <v>2.355938838718789E-2</v>
      </c>
      <c r="AX538" s="25">
        <v>0</v>
      </c>
      <c r="AY538" s="25">
        <v>0</v>
      </c>
      <c r="AZ538" s="25">
        <v>0</v>
      </c>
      <c r="BA538" s="56">
        <f t="shared" si="248"/>
        <v>0</v>
      </c>
      <c r="BB538" s="56">
        <f t="shared" si="249"/>
        <v>0</v>
      </c>
      <c r="BC538" s="4">
        <f>HLOOKUP(AN538,Data!$BW$28:$CF$31,4,FALSE)</f>
        <v>353</v>
      </c>
      <c r="BD538" s="44">
        <f t="shared" si="250"/>
        <v>0</v>
      </c>
      <c r="BE538" s="4" t="str">
        <f t="shared" si="251"/>
        <v>OK</v>
      </c>
      <c r="BF538" s="5">
        <f t="shared" si="252"/>
        <v>3572.8</v>
      </c>
      <c r="BG538" s="44">
        <f t="shared" si="253"/>
        <v>1.3076422471952311E-2</v>
      </c>
      <c r="BH538" s="4" t="str">
        <f t="shared" si="254"/>
        <v>OK</v>
      </c>
      <c r="BI538" s="53" t="str">
        <f t="shared" si="255"/>
        <v>Y</v>
      </c>
      <c r="BJ538" s="53">
        <f t="shared" si="256"/>
        <v>215</v>
      </c>
      <c r="BK538" s="38">
        <f t="shared" si="257"/>
        <v>171</v>
      </c>
      <c r="BL538" s="54">
        <f>noisuy1chieu(BK538/BJ538,Data!$BW$39:$CG$39,Data!$BW$40:$CG$40)</f>
        <v>9.6581399440765381E-2</v>
      </c>
      <c r="BM538" s="55">
        <f t="shared" si="258"/>
        <v>8.4650077348856403E-4</v>
      </c>
      <c r="BN538" s="56">
        <f t="shared" si="259"/>
        <v>3.673545952783086</v>
      </c>
      <c r="BO538" s="44">
        <f t="shared" si="260"/>
        <v>0.16697936149014028</v>
      </c>
      <c r="BP538" s="4" t="str">
        <f t="shared" si="261"/>
        <v>OK</v>
      </c>
      <c r="BQ538" s="56">
        <f t="shared" si="262"/>
        <v>304.99199999999996</v>
      </c>
      <c r="BR538" s="56">
        <f t="shared" si="263"/>
        <v>54.560482314232196</v>
      </c>
      <c r="BS538" s="23">
        <f t="shared" si="264"/>
        <v>0.17889151949635468</v>
      </c>
      <c r="BT538" s="4" t="str">
        <f t="shared" si="265"/>
        <v>OK</v>
      </c>
      <c r="BU538" s="56">
        <f t="shared" si="266"/>
        <v>23.359721103895609</v>
      </c>
      <c r="BV538" s="54">
        <f t="shared" si="267"/>
        <v>4.6675380648459074E-2</v>
      </c>
      <c r="BW538" s="4" t="str">
        <f t="shared" si="268"/>
        <v>OK</v>
      </c>
      <c r="BX538" s="54">
        <f t="shared" si="269"/>
        <v>5.6382773555547501E-2</v>
      </c>
      <c r="BY538" s="4" t="str">
        <f t="shared" si="270"/>
        <v>OK</v>
      </c>
      <c r="DJ538" s="7"/>
      <c r="DK538" s="7"/>
      <c r="DL538" s="7"/>
      <c r="DM538" s="7"/>
      <c r="DN538" s="7"/>
      <c r="DO538" s="83"/>
      <c r="DP538" s="7"/>
      <c r="DQ538" s="7"/>
      <c r="DR538" s="7"/>
      <c r="DS538" s="7"/>
    </row>
    <row r="539" spans="27:123">
      <c r="AA539" s="29" t="s">
        <v>197</v>
      </c>
      <c r="AB539" s="29" t="s">
        <v>337</v>
      </c>
      <c r="AC539" s="29" t="s">
        <v>320</v>
      </c>
      <c r="AD539" s="30">
        <v>0</v>
      </c>
      <c r="AE539" s="24">
        <v>674</v>
      </c>
      <c r="AF539" s="24">
        <v>350</v>
      </c>
      <c r="AG539" s="24">
        <v>8</v>
      </c>
      <c r="AH539" s="24">
        <v>12</v>
      </c>
      <c r="AI539" s="24">
        <v>650</v>
      </c>
      <c r="AJ539" s="7">
        <f t="shared" si="242"/>
        <v>704</v>
      </c>
      <c r="AK539" s="7">
        <f t="shared" si="243"/>
        <v>350</v>
      </c>
      <c r="AL539" s="7">
        <f t="shared" si="244"/>
        <v>22</v>
      </c>
      <c r="AM539" s="7">
        <f t="shared" si="245"/>
        <v>6</v>
      </c>
      <c r="AN539" s="7">
        <f t="shared" si="246"/>
        <v>24</v>
      </c>
      <c r="AO539" s="83" t="str" cm="1">
        <f t="array" ref="AO539">_xll.Dce_Name_SectI(AE539,AE539,AF539,AG539,AH539,"x","-",$V$14)</f>
        <v>674x350x8x12</v>
      </c>
      <c r="AP539" s="7" t="str">
        <f t="shared" si="247"/>
        <v>704x350x22-6M24</v>
      </c>
      <c r="AQ539" s="7"/>
      <c r="AR539" s="7"/>
      <c r="AS539" s="7"/>
      <c r="AT539" s="29" t="s">
        <v>312</v>
      </c>
      <c r="AU539" s="60">
        <v>-71.774684818744447</v>
      </c>
      <c r="AV539" s="60">
        <v>3.9464959078472361E-17</v>
      </c>
      <c r="AW539" s="25">
        <v>1.5248227024800942E-2</v>
      </c>
      <c r="AX539" s="25">
        <v>0</v>
      </c>
      <c r="AY539" s="25">
        <v>0</v>
      </c>
      <c r="AZ539" s="25">
        <v>0</v>
      </c>
      <c r="BA539" s="56">
        <f t="shared" si="248"/>
        <v>0</v>
      </c>
      <c r="BB539" s="56">
        <f t="shared" si="249"/>
        <v>0</v>
      </c>
      <c r="BC539" s="4">
        <f>HLOOKUP(AN539,Data!$BW$28:$CF$31,4,FALSE)</f>
        <v>353</v>
      </c>
      <c r="BD539" s="44">
        <f t="shared" si="250"/>
        <v>0</v>
      </c>
      <c r="BE539" s="4" t="str">
        <f t="shared" si="251"/>
        <v>OK</v>
      </c>
      <c r="BF539" s="5">
        <f t="shared" si="252"/>
        <v>3572.8</v>
      </c>
      <c r="BG539" s="44">
        <f t="shared" si="253"/>
        <v>2.008919749740944E-2</v>
      </c>
      <c r="BH539" s="4" t="str">
        <f t="shared" si="254"/>
        <v>OK</v>
      </c>
      <c r="BI539" s="53" t="str">
        <f t="shared" si="255"/>
        <v>Y</v>
      </c>
      <c r="BJ539" s="53">
        <f t="shared" si="256"/>
        <v>215</v>
      </c>
      <c r="BK539" s="38">
        <f t="shared" si="257"/>
        <v>171</v>
      </c>
      <c r="BL539" s="54">
        <f>noisuy1chieu(BK539/BJ539,Data!$BW$39:$CG$39,Data!$BW$40:$CG$40)</f>
        <v>9.6581399440765381E-2</v>
      </c>
      <c r="BM539" s="55">
        <f t="shared" si="258"/>
        <v>1.3004719950580406E-3</v>
      </c>
      <c r="BN539" s="56">
        <f t="shared" si="259"/>
        <v>4.5532584200828889</v>
      </c>
      <c r="BO539" s="44">
        <f t="shared" si="260"/>
        <v>0.20696629182194951</v>
      </c>
      <c r="BP539" s="4" t="str">
        <f t="shared" si="261"/>
        <v>OK</v>
      </c>
      <c r="BQ539" s="56">
        <f t="shared" si="262"/>
        <v>304.99199999999996</v>
      </c>
      <c r="BR539" s="56">
        <f t="shared" si="263"/>
        <v>1.5248227024800942E-2</v>
      </c>
      <c r="BS539" s="23">
        <f t="shared" si="264"/>
        <v>4.9995498323893561E-5</v>
      </c>
      <c r="BT539" s="4" t="str">
        <f t="shared" si="265"/>
        <v>OK</v>
      </c>
      <c r="BU539" s="56">
        <f t="shared" si="266"/>
        <v>35.887342409372224</v>
      </c>
      <c r="BV539" s="54">
        <f t="shared" si="267"/>
        <v>7.1706993416958839E-2</v>
      </c>
      <c r="BW539" s="4" t="str">
        <f t="shared" si="268"/>
        <v>OK</v>
      </c>
      <c r="BX539" s="54">
        <f t="shared" si="269"/>
        <v>1.5757509739584308E-5</v>
      </c>
      <c r="BY539" s="4" t="str">
        <f t="shared" si="270"/>
        <v>OK</v>
      </c>
      <c r="DJ539" s="7"/>
      <c r="DK539" s="7"/>
      <c r="DL539" s="7"/>
      <c r="DM539" s="7"/>
      <c r="DN539" s="7"/>
      <c r="DO539" s="83"/>
      <c r="DP539" s="7"/>
      <c r="DQ539" s="7"/>
      <c r="DR539" s="7"/>
      <c r="DS539" s="7"/>
    </row>
    <row r="540" spans="27:123">
      <c r="AA540" s="29" t="s">
        <v>197</v>
      </c>
      <c r="AB540" s="29" t="s">
        <v>337</v>
      </c>
      <c r="AC540" s="29" t="s">
        <v>320</v>
      </c>
      <c r="AD540" s="30">
        <v>0</v>
      </c>
      <c r="AE540" s="24">
        <v>674</v>
      </c>
      <c r="AF540" s="24">
        <v>350</v>
      </c>
      <c r="AG540" s="24">
        <v>8</v>
      </c>
      <c r="AH540" s="24">
        <v>12</v>
      </c>
      <c r="AI540" s="24">
        <v>650</v>
      </c>
      <c r="AJ540" s="7">
        <f t="shared" si="242"/>
        <v>704</v>
      </c>
      <c r="AK540" s="7">
        <f t="shared" si="243"/>
        <v>350</v>
      </c>
      <c r="AL540" s="7">
        <f t="shared" si="244"/>
        <v>22</v>
      </c>
      <c r="AM540" s="7">
        <f t="shared" si="245"/>
        <v>6</v>
      </c>
      <c r="AN540" s="7">
        <f t="shared" si="246"/>
        <v>24</v>
      </c>
      <c r="AO540" s="83" t="str" cm="1">
        <f t="array" ref="AO540">_xll.Dce_Name_SectI(AE540,AE540,AF540,AG540,AH540,"x","-",$V$14)</f>
        <v>674x350x8x12</v>
      </c>
      <c r="AP540" s="7" t="str">
        <f t="shared" si="247"/>
        <v>704x350x22-6M24</v>
      </c>
      <c r="AQ540" s="7"/>
      <c r="AR540" s="7"/>
      <c r="AS540" s="7"/>
      <c r="AT540" s="29" t="s">
        <v>313</v>
      </c>
      <c r="AU540" s="60">
        <v>-77.795688025687966</v>
      </c>
      <c r="AV540" s="60">
        <v>1.3444106938820255E-17</v>
      </c>
      <c r="AW540" s="25">
        <v>5.3720529947986484E-3</v>
      </c>
      <c r="AX540" s="25">
        <v>0</v>
      </c>
      <c r="AY540" s="25">
        <v>0</v>
      </c>
      <c r="AZ540" s="25">
        <v>0</v>
      </c>
      <c r="BA540" s="56">
        <f t="shared" si="248"/>
        <v>0</v>
      </c>
      <c r="BB540" s="56">
        <f t="shared" si="249"/>
        <v>0</v>
      </c>
      <c r="BC540" s="4">
        <f>HLOOKUP(AN540,Data!$BW$28:$CF$31,4,FALSE)</f>
        <v>353</v>
      </c>
      <c r="BD540" s="44">
        <f t="shared" si="250"/>
        <v>0</v>
      </c>
      <c r="BE540" s="4" t="str">
        <f t="shared" si="251"/>
        <v>OK</v>
      </c>
      <c r="BF540" s="5">
        <f t="shared" si="252"/>
        <v>3572.8</v>
      </c>
      <c r="BG540" s="44">
        <f t="shared" si="253"/>
        <v>2.1774431265586643E-2</v>
      </c>
      <c r="BH540" s="4" t="str">
        <f t="shared" si="254"/>
        <v>OK</v>
      </c>
      <c r="BI540" s="53" t="str">
        <f t="shared" si="255"/>
        <v>Y</v>
      </c>
      <c r="BJ540" s="53">
        <f t="shared" si="256"/>
        <v>215</v>
      </c>
      <c r="BK540" s="38">
        <f t="shared" si="257"/>
        <v>171</v>
      </c>
      <c r="BL540" s="54">
        <f>noisuy1chieu(BK540/BJ540,Data!$BW$39:$CG$39,Data!$BW$40:$CG$40)</f>
        <v>9.6581399440765381E-2</v>
      </c>
      <c r="BM540" s="55">
        <f t="shared" si="258"/>
        <v>1.4095654180742265E-3</v>
      </c>
      <c r="BN540" s="56">
        <f t="shared" si="259"/>
        <v>4.740393733848272</v>
      </c>
      <c r="BO540" s="44">
        <f t="shared" si="260"/>
        <v>0.21547244244764874</v>
      </c>
      <c r="BP540" s="4" t="str">
        <f t="shared" si="261"/>
        <v>OK</v>
      </c>
      <c r="BQ540" s="56">
        <f t="shared" si="262"/>
        <v>304.99199999999996</v>
      </c>
      <c r="BR540" s="56">
        <f t="shared" si="263"/>
        <v>5.3720529947986484E-3</v>
      </c>
      <c r="BS540" s="23">
        <f t="shared" si="264"/>
        <v>1.7613750507549867E-5</v>
      </c>
      <c r="BT540" s="4" t="str">
        <f t="shared" si="265"/>
        <v>OK</v>
      </c>
      <c r="BU540" s="56">
        <f t="shared" si="266"/>
        <v>38.897844012843983</v>
      </c>
      <c r="BV540" s="54">
        <f t="shared" si="267"/>
        <v>7.7722318157347439E-2</v>
      </c>
      <c r="BW540" s="4" t="str">
        <f t="shared" si="268"/>
        <v>OK</v>
      </c>
      <c r="BX540" s="54">
        <f t="shared" si="269"/>
        <v>5.5514767224688422E-6</v>
      </c>
      <c r="BY540" s="4" t="str">
        <f t="shared" si="270"/>
        <v>OK</v>
      </c>
      <c r="DJ540" s="7"/>
      <c r="DK540" s="7"/>
      <c r="DL540" s="7"/>
      <c r="DM540" s="7"/>
      <c r="DN540" s="7"/>
      <c r="DO540" s="83"/>
      <c r="DP540" s="7"/>
      <c r="DQ540" s="7"/>
      <c r="DR540" s="7"/>
      <c r="DS540" s="7"/>
    </row>
    <row r="541" spans="27:123">
      <c r="AA541" s="29" t="s">
        <v>197</v>
      </c>
      <c r="AB541" s="29" t="s">
        <v>337</v>
      </c>
      <c r="AC541" s="29" t="s">
        <v>320</v>
      </c>
      <c r="AD541" s="30">
        <v>0</v>
      </c>
      <c r="AE541" s="24">
        <v>674</v>
      </c>
      <c r="AF541" s="24">
        <v>350</v>
      </c>
      <c r="AG541" s="24">
        <v>8</v>
      </c>
      <c r="AH541" s="24">
        <v>12</v>
      </c>
      <c r="AI541" s="24">
        <v>650</v>
      </c>
      <c r="AJ541" s="7">
        <f t="shared" si="242"/>
        <v>704</v>
      </c>
      <c r="AK541" s="7">
        <f t="shared" si="243"/>
        <v>350</v>
      </c>
      <c r="AL541" s="7">
        <f t="shared" si="244"/>
        <v>22</v>
      </c>
      <c r="AM541" s="7">
        <f t="shared" si="245"/>
        <v>6</v>
      </c>
      <c r="AN541" s="7">
        <f t="shared" si="246"/>
        <v>24</v>
      </c>
      <c r="AO541" s="83" t="str" cm="1">
        <f t="array" ref="AO541">_xll.Dce_Name_SectI(AE541,AE541,AF541,AG541,AH541,"x","-",$V$14)</f>
        <v>674x350x8x12</v>
      </c>
      <c r="AP541" s="7" t="str">
        <f t="shared" si="247"/>
        <v>704x350x22-6M24</v>
      </c>
      <c r="AQ541" s="7"/>
      <c r="AR541" s="7"/>
      <c r="AS541" s="7"/>
      <c r="AT541" s="29" t="s">
        <v>314</v>
      </c>
      <c r="AU541" s="60">
        <v>30.380234330010111</v>
      </c>
      <c r="AV541" s="60">
        <v>8.6736173798840355E-19</v>
      </c>
      <c r="AW541" s="25">
        <v>2.5542573877460534E-2</v>
      </c>
      <c r="AX541" s="25">
        <v>0</v>
      </c>
      <c r="AY541" s="25">
        <v>0</v>
      </c>
      <c r="AZ541" s="25">
        <v>0</v>
      </c>
      <c r="BA541" s="56">
        <f t="shared" si="248"/>
        <v>5.0633723883350186</v>
      </c>
      <c r="BB541" s="56">
        <f t="shared" si="249"/>
        <v>22.152254198965707</v>
      </c>
      <c r="BC541" s="4">
        <f>HLOOKUP(AN541,Data!$BW$28:$CF$31,4,FALSE)</f>
        <v>353</v>
      </c>
      <c r="BD541" s="44">
        <f t="shared" si="250"/>
        <v>6.275426118687169E-2</v>
      </c>
      <c r="BE541" s="4" t="str">
        <f t="shared" si="251"/>
        <v>OK</v>
      </c>
      <c r="BF541" s="5">
        <f t="shared" si="252"/>
        <v>3572.8</v>
      </c>
      <c r="BG541" s="44">
        <f t="shared" si="253"/>
        <v>0</v>
      </c>
      <c r="BH541" s="4" t="str">
        <f t="shared" si="254"/>
        <v>OK</v>
      </c>
      <c r="BI541" s="53" t="str">
        <f t="shared" si="255"/>
        <v>Y</v>
      </c>
      <c r="BJ541" s="53">
        <f t="shared" si="256"/>
        <v>215</v>
      </c>
      <c r="BK541" s="38">
        <f t="shared" si="257"/>
        <v>171</v>
      </c>
      <c r="BL541" s="54">
        <f>noisuy1chieu(BK541/BJ541,Data!$BW$39:$CG$39,Data!$BW$40:$CG$40)</f>
        <v>9.6581399440765381E-2</v>
      </c>
      <c r="BM541" s="55">
        <f t="shared" si="258"/>
        <v>0</v>
      </c>
      <c r="BN541" s="56">
        <f t="shared" si="259"/>
        <v>0</v>
      </c>
      <c r="BO541" s="44">
        <f t="shared" si="260"/>
        <v>0</v>
      </c>
      <c r="BP541" s="4" t="str">
        <f t="shared" si="261"/>
        <v>OK</v>
      </c>
      <c r="BQ541" s="56">
        <f t="shared" si="262"/>
        <v>304.99199999999996</v>
      </c>
      <c r="BR541" s="56">
        <f t="shared" si="263"/>
        <v>30.380234330010111</v>
      </c>
      <c r="BS541" s="23">
        <f t="shared" si="264"/>
        <v>9.9609938391859831E-2</v>
      </c>
      <c r="BT541" s="4" t="str">
        <f t="shared" si="265"/>
        <v>OK</v>
      </c>
      <c r="BU541" s="56">
        <f t="shared" si="266"/>
        <v>15.190117165005056</v>
      </c>
      <c r="BV541" s="54">
        <f t="shared" si="267"/>
        <v>3.0351582436190353E-2</v>
      </c>
      <c r="BW541" s="4" t="str">
        <f t="shared" si="268"/>
        <v>OK</v>
      </c>
      <c r="BX541" s="54">
        <f t="shared" si="269"/>
        <v>2.6395682330378367E-5</v>
      </c>
      <c r="BY541" s="4" t="str">
        <f t="shared" si="270"/>
        <v>OK</v>
      </c>
      <c r="DJ541" s="7"/>
      <c r="DK541" s="7"/>
      <c r="DL541" s="7"/>
      <c r="DM541" s="7"/>
      <c r="DN541" s="7"/>
      <c r="DO541" s="83"/>
      <c r="DP541" s="7"/>
      <c r="DQ541" s="7"/>
      <c r="DR541" s="7"/>
      <c r="DS541" s="7"/>
    </row>
    <row r="542" spans="27:123">
      <c r="AA542" s="29" t="s">
        <v>197</v>
      </c>
      <c r="AB542" s="29" t="s">
        <v>337</v>
      </c>
      <c r="AC542" s="29" t="s">
        <v>320</v>
      </c>
      <c r="AD542" s="30">
        <v>0</v>
      </c>
      <c r="AE542" s="24">
        <v>674</v>
      </c>
      <c r="AF542" s="24">
        <v>350</v>
      </c>
      <c r="AG542" s="24">
        <v>8</v>
      </c>
      <c r="AH542" s="24">
        <v>12</v>
      </c>
      <c r="AI542" s="24">
        <v>650</v>
      </c>
      <c r="AJ542" s="7">
        <f t="shared" si="242"/>
        <v>704</v>
      </c>
      <c r="AK542" s="7">
        <f t="shared" si="243"/>
        <v>350</v>
      </c>
      <c r="AL542" s="7">
        <f t="shared" si="244"/>
        <v>22</v>
      </c>
      <c r="AM542" s="7">
        <f t="shared" si="245"/>
        <v>6</v>
      </c>
      <c r="AN542" s="7">
        <f t="shared" si="246"/>
        <v>24</v>
      </c>
      <c r="AO542" s="83" t="str" cm="1">
        <f t="array" ref="AO542">_xll.Dce_Name_SectI(AE542,AE542,AF542,AG542,AH542,"x","-",$V$14)</f>
        <v>674x350x8x12</v>
      </c>
      <c r="AP542" s="7" t="str">
        <f t="shared" si="247"/>
        <v>704x350x22-6M24</v>
      </c>
      <c r="AQ542" s="7"/>
      <c r="AR542" s="7"/>
      <c r="AS542" s="7"/>
      <c r="AT542" s="29" t="s">
        <v>315</v>
      </c>
      <c r="AU542" s="60">
        <v>25.54869894583107</v>
      </c>
      <c r="AV542" s="60">
        <v>1.9949319973733282E-17</v>
      </c>
      <c r="AW542" s="25">
        <v>1.5769099641376016E-2</v>
      </c>
      <c r="AX542" s="25">
        <v>0</v>
      </c>
      <c r="AY542" s="25">
        <v>0</v>
      </c>
      <c r="AZ542" s="25">
        <v>0</v>
      </c>
      <c r="BA542" s="56">
        <f t="shared" si="248"/>
        <v>4.2581164909718447</v>
      </c>
      <c r="BB542" s="56">
        <f t="shared" si="249"/>
        <v>18.62925964800182</v>
      </c>
      <c r="BC542" s="4">
        <f>HLOOKUP(AN542,Data!$BW$28:$CF$31,4,FALSE)</f>
        <v>353</v>
      </c>
      <c r="BD542" s="44">
        <f t="shared" si="250"/>
        <v>5.2774106651563228E-2</v>
      </c>
      <c r="BE542" s="4" t="str">
        <f t="shared" si="251"/>
        <v>OK</v>
      </c>
      <c r="BF542" s="5">
        <f t="shared" si="252"/>
        <v>3572.8</v>
      </c>
      <c r="BG542" s="44">
        <f t="shared" si="253"/>
        <v>0</v>
      </c>
      <c r="BH542" s="4" t="str">
        <f t="shared" si="254"/>
        <v>OK</v>
      </c>
      <c r="BI542" s="53" t="str">
        <f t="shared" si="255"/>
        <v>Y</v>
      </c>
      <c r="BJ542" s="53">
        <f t="shared" si="256"/>
        <v>215</v>
      </c>
      <c r="BK542" s="38">
        <f t="shared" si="257"/>
        <v>171</v>
      </c>
      <c r="BL542" s="54">
        <f>noisuy1chieu(BK542/BJ542,Data!$BW$39:$CG$39,Data!$BW$40:$CG$40)</f>
        <v>9.6581399440765381E-2</v>
      </c>
      <c r="BM542" s="55">
        <f t="shared" si="258"/>
        <v>0</v>
      </c>
      <c r="BN542" s="56">
        <f t="shared" si="259"/>
        <v>0</v>
      </c>
      <c r="BO542" s="44">
        <f t="shared" si="260"/>
        <v>0</v>
      </c>
      <c r="BP542" s="4" t="str">
        <f t="shared" si="261"/>
        <v>OK</v>
      </c>
      <c r="BQ542" s="56">
        <f t="shared" si="262"/>
        <v>304.99199999999996</v>
      </c>
      <c r="BR542" s="56">
        <f t="shared" si="263"/>
        <v>25.54869894583107</v>
      </c>
      <c r="BS542" s="23">
        <f t="shared" si="264"/>
        <v>8.3768423256449592E-2</v>
      </c>
      <c r="BT542" s="4" t="str">
        <f t="shared" si="265"/>
        <v>OK</v>
      </c>
      <c r="BU542" s="56">
        <f t="shared" si="266"/>
        <v>12.774349472915535</v>
      </c>
      <c r="BV542" s="54">
        <f t="shared" si="267"/>
        <v>2.5524603719919471E-2</v>
      </c>
      <c r="BW542" s="4" t="str">
        <f t="shared" si="268"/>
        <v>OK</v>
      </c>
      <c r="BX542" s="54">
        <f t="shared" si="269"/>
        <v>1.6295779225959012E-5</v>
      </c>
      <c r="BY542" s="4" t="str">
        <f t="shared" si="270"/>
        <v>OK</v>
      </c>
      <c r="DJ542" s="7"/>
      <c r="DK542" s="7"/>
      <c r="DL542" s="7"/>
      <c r="DM542" s="7"/>
      <c r="DN542" s="7"/>
      <c r="DO542" s="83"/>
      <c r="DP542" s="7"/>
      <c r="DQ542" s="7"/>
      <c r="DR542" s="7"/>
      <c r="DS542" s="7"/>
    </row>
    <row r="543" spans="27:123">
      <c r="AA543" s="29" t="s">
        <v>197</v>
      </c>
      <c r="AB543" s="29" t="s">
        <v>338</v>
      </c>
      <c r="AC543" s="29" t="s">
        <v>320</v>
      </c>
      <c r="AD543" s="30">
        <v>0</v>
      </c>
      <c r="AE543" s="24">
        <v>674</v>
      </c>
      <c r="AF543" s="24">
        <v>350</v>
      </c>
      <c r="AG543" s="24">
        <v>8</v>
      </c>
      <c r="AH543" s="24">
        <v>12</v>
      </c>
      <c r="AI543" s="24">
        <v>650</v>
      </c>
      <c r="AJ543" s="7">
        <f t="shared" si="242"/>
        <v>704</v>
      </c>
      <c r="AK543" s="7">
        <f t="shared" si="243"/>
        <v>350</v>
      </c>
      <c r="AL543" s="7">
        <f t="shared" si="244"/>
        <v>22</v>
      </c>
      <c r="AM543" s="7">
        <f t="shared" si="245"/>
        <v>6</v>
      </c>
      <c r="AN543" s="7">
        <f t="shared" si="246"/>
        <v>24</v>
      </c>
      <c r="AO543" s="83" t="str" cm="1">
        <f t="array" ref="AO543">_xll.Dce_Name_SectI(AE543,AE543,AF543,AG543,AH543,"x","-",$V$14)</f>
        <v>674x350x8x12</v>
      </c>
      <c r="AP543" s="7" t="str">
        <f t="shared" si="247"/>
        <v>704x350x22-6M24</v>
      </c>
      <c r="AQ543" s="7"/>
      <c r="AR543" s="7"/>
      <c r="AS543" s="7"/>
      <c r="AT543" s="29" t="s">
        <v>290</v>
      </c>
      <c r="AU543" s="60">
        <v>-71.768551970225488</v>
      </c>
      <c r="AV543" s="60">
        <v>2.870425251655373E-17</v>
      </c>
      <c r="AW543" s="25">
        <v>1.0178817848483646E-2</v>
      </c>
      <c r="AX543" s="25">
        <v>0</v>
      </c>
      <c r="AY543" s="25">
        <v>0</v>
      </c>
      <c r="AZ543" s="25">
        <v>0</v>
      </c>
      <c r="BA543" s="56">
        <f t="shared" si="248"/>
        <v>0</v>
      </c>
      <c r="BB543" s="56">
        <f t="shared" si="249"/>
        <v>0</v>
      </c>
      <c r="BC543" s="4">
        <f>HLOOKUP(AN543,Data!$BW$28:$CF$31,4,FALSE)</f>
        <v>353</v>
      </c>
      <c r="BD543" s="44">
        <f t="shared" si="250"/>
        <v>0</v>
      </c>
      <c r="BE543" s="4" t="str">
        <f t="shared" si="251"/>
        <v>OK</v>
      </c>
      <c r="BF543" s="5">
        <f t="shared" si="252"/>
        <v>3572.8</v>
      </c>
      <c r="BG543" s="44">
        <f t="shared" si="253"/>
        <v>2.008748095897489E-2</v>
      </c>
      <c r="BH543" s="4" t="str">
        <f t="shared" si="254"/>
        <v>OK</v>
      </c>
      <c r="BI543" s="53" t="str">
        <f t="shared" si="255"/>
        <v>Y</v>
      </c>
      <c r="BJ543" s="53">
        <f t="shared" si="256"/>
        <v>215</v>
      </c>
      <c r="BK543" s="38">
        <f t="shared" si="257"/>
        <v>171</v>
      </c>
      <c r="BL543" s="54">
        <f>noisuy1chieu(BK543/BJ543,Data!$BW$39:$CG$39,Data!$BW$40:$CG$40)</f>
        <v>9.6581399440765381E-2</v>
      </c>
      <c r="BM543" s="55">
        <f t="shared" si="258"/>
        <v>1.3003608751308827E-3</v>
      </c>
      <c r="BN543" s="56">
        <f t="shared" si="259"/>
        <v>4.5530638874230727</v>
      </c>
      <c r="BO543" s="44">
        <f t="shared" si="260"/>
        <v>0.20695744942832148</v>
      </c>
      <c r="BP543" s="4" t="str">
        <f t="shared" si="261"/>
        <v>OK</v>
      </c>
      <c r="BQ543" s="56">
        <f t="shared" si="262"/>
        <v>304.99199999999996</v>
      </c>
      <c r="BR543" s="56">
        <f t="shared" si="263"/>
        <v>1.0178817848483646E-2</v>
      </c>
      <c r="BS543" s="23">
        <f t="shared" si="264"/>
        <v>3.3374048658599722E-5</v>
      </c>
      <c r="BT543" s="4" t="str">
        <f t="shared" si="265"/>
        <v>OK</v>
      </c>
      <c r="BU543" s="56">
        <f t="shared" si="266"/>
        <v>35.884275985112744</v>
      </c>
      <c r="BV543" s="54">
        <f t="shared" si="267"/>
        <v>7.1700866352388842E-2</v>
      </c>
      <c r="BW543" s="4" t="str">
        <f t="shared" si="268"/>
        <v>OK</v>
      </c>
      <c r="BX543" s="54">
        <f t="shared" si="269"/>
        <v>1.0518784979005093E-5</v>
      </c>
      <c r="BY543" s="4" t="str">
        <f t="shared" si="270"/>
        <v>OK</v>
      </c>
      <c r="DJ543" s="7"/>
      <c r="DK543" s="7"/>
      <c r="DL543" s="7"/>
      <c r="DM543" s="7"/>
      <c r="DN543" s="7"/>
      <c r="DO543" s="83"/>
      <c r="DP543" s="7"/>
      <c r="DQ543" s="7"/>
      <c r="DR543" s="7"/>
      <c r="DS543" s="7"/>
    </row>
    <row r="544" spans="27:123">
      <c r="AA544" s="29" t="s">
        <v>197</v>
      </c>
      <c r="AB544" s="29" t="s">
        <v>338</v>
      </c>
      <c r="AC544" s="29" t="s">
        <v>320</v>
      </c>
      <c r="AD544" s="30">
        <v>0</v>
      </c>
      <c r="AE544" s="24">
        <v>674</v>
      </c>
      <c r="AF544" s="24">
        <v>350</v>
      </c>
      <c r="AG544" s="24">
        <v>8</v>
      </c>
      <c r="AH544" s="24">
        <v>12</v>
      </c>
      <c r="AI544" s="24">
        <v>650</v>
      </c>
      <c r="AJ544" s="7">
        <f t="shared" si="242"/>
        <v>704</v>
      </c>
      <c r="AK544" s="7">
        <f t="shared" si="243"/>
        <v>350</v>
      </c>
      <c r="AL544" s="7">
        <f t="shared" si="244"/>
        <v>22</v>
      </c>
      <c r="AM544" s="7">
        <f t="shared" si="245"/>
        <v>6</v>
      </c>
      <c r="AN544" s="7">
        <f t="shared" si="246"/>
        <v>24</v>
      </c>
      <c r="AO544" s="83" t="str" cm="1">
        <f t="array" ref="AO544">_xll.Dce_Name_SectI(AE544,AE544,AF544,AG544,AH544,"x","-",$V$14)</f>
        <v>674x350x8x12</v>
      </c>
      <c r="AP544" s="7" t="str">
        <f t="shared" si="247"/>
        <v>704x350x22-6M24</v>
      </c>
      <c r="AQ544" s="7"/>
      <c r="AR544" s="7"/>
      <c r="AS544" s="7"/>
      <c r="AT544" s="29" t="s">
        <v>291</v>
      </c>
      <c r="AU544" s="60">
        <v>-92.055930900722785</v>
      </c>
      <c r="AV544" s="60">
        <v>3.7186779263537195E-16</v>
      </c>
      <c r="AW544" s="25">
        <v>1.86860419454686E-2</v>
      </c>
      <c r="AX544" s="25">
        <v>0</v>
      </c>
      <c r="AY544" s="25">
        <v>0</v>
      </c>
      <c r="AZ544" s="25">
        <v>0</v>
      </c>
      <c r="BA544" s="56">
        <f t="shared" si="248"/>
        <v>0</v>
      </c>
      <c r="BB544" s="56">
        <f t="shared" si="249"/>
        <v>0</v>
      </c>
      <c r="BC544" s="4">
        <f>HLOOKUP(AN544,Data!$BW$28:$CF$31,4,FALSE)</f>
        <v>353</v>
      </c>
      <c r="BD544" s="44">
        <f t="shared" si="250"/>
        <v>0</v>
      </c>
      <c r="BE544" s="4" t="str">
        <f t="shared" si="251"/>
        <v>OK</v>
      </c>
      <c r="BF544" s="5">
        <f t="shared" si="252"/>
        <v>3572.8</v>
      </c>
      <c r="BG544" s="44">
        <f t="shared" si="253"/>
        <v>2.5765766597828813E-2</v>
      </c>
      <c r="BH544" s="4" t="str">
        <f t="shared" si="254"/>
        <v>OK</v>
      </c>
      <c r="BI544" s="53" t="str">
        <f t="shared" si="255"/>
        <v>Y</v>
      </c>
      <c r="BJ544" s="53">
        <f t="shared" si="256"/>
        <v>215</v>
      </c>
      <c r="BK544" s="38">
        <f t="shared" si="257"/>
        <v>171</v>
      </c>
      <c r="BL544" s="54">
        <f>noisuy1chieu(BK544/BJ544,Data!$BW$39:$CG$39,Data!$BW$40:$CG$40)</f>
        <v>9.6581399440765381E-2</v>
      </c>
      <c r="BM544" s="55">
        <f t="shared" si="258"/>
        <v>1.6679440727285983E-3</v>
      </c>
      <c r="BN544" s="56">
        <f t="shared" si="259"/>
        <v>5.1565892558593731</v>
      </c>
      <c r="BO544" s="44">
        <f t="shared" si="260"/>
        <v>0.23439042072088059</v>
      </c>
      <c r="BP544" s="4" t="str">
        <f t="shared" si="261"/>
        <v>OK</v>
      </c>
      <c r="BQ544" s="56">
        <f t="shared" si="262"/>
        <v>304.99199999999996</v>
      </c>
      <c r="BR544" s="56">
        <f t="shared" si="263"/>
        <v>1.86860419454686E-2</v>
      </c>
      <c r="BS544" s="23">
        <f t="shared" si="264"/>
        <v>6.1267318308246129E-5</v>
      </c>
      <c r="BT544" s="4" t="str">
        <f t="shared" si="265"/>
        <v>OK</v>
      </c>
      <c r="BU544" s="56">
        <f t="shared" si="266"/>
        <v>46.027965450361393</v>
      </c>
      <c r="BV544" s="54">
        <f t="shared" si="267"/>
        <v>9.1969112058939165E-2</v>
      </c>
      <c r="BW544" s="4" t="str">
        <f t="shared" si="268"/>
        <v>OK</v>
      </c>
      <c r="BX544" s="54">
        <f t="shared" si="269"/>
        <v>1.9310145859652572E-5</v>
      </c>
      <c r="BY544" s="4" t="str">
        <f t="shared" si="270"/>
        <v>OK</v>
      </c>
      <c r="DJ544" s="7"/>
      <c r="DK544" s="7"/>
      <c r="DL544" s="7"/>
      <c r="DM544" s="7"/>
      <c r="DN544" s="7"/>
      <c r="DO544" s="83"/>
      <c r="DP544" s="7"/>
      <c r="DQ544" s="7"/>
      <c r="DR544" s="7"/>
      <c r="DS544" s="7"/>
    </row>
    <row r="545" spans="27:123">
      <c r="AA545" s="29" t="s">
        <v>197</v>
      </c>
      <c r="AB545" s="29" t="s">
        <v>338</v>
      </c>
      <c r="AC545" s="29" t="s">
        <v>320</v>
      </c>
      <c r="AD545" s="30">
        <v>0</v>
      </c>
      <c r="AE545" s="24">
        <v>674</v>
      </c>
      <c r="AF545" s="24">
        <v>350</v>
      </c>
      <c r="AG545" s="24">
        <v>8</v>
      </c>
      <c r="AH545" s="24">
        <v>12</v>
      </c>
      <c r="AI545" s="24">
        <v>650</v>
      </c>
      <c r="AJ545" s="7">
        <f t="shared" si="242"/>
        <v>704</v>
      </c>
      <c r="AK545" s="7">
        <f t="shared" si="243"/>
        <v>350</v>
      </c>
      <c r="AL545" s="7">
        <f t="shared" si="244"/>
        <v>22</v>
      </c>
      <c r="AM545" s="7">
        <f t="shared" si="245"/>
        <v>6</v>
      </c>
      <c r="AN545" s="7">
        <f t="shared" si="246"/>
        <v>24</v>
      </c>
      <c r="AO545" s="83" t="str" cm="1">
        <f t="array" ref="AO545">_xll.Dce_Name_SectI(AE545,AE545,AF545,AG545,AH545,"x","-",$V$14)</f>
        <v>674x350x8x12</v>
      </c>
      <c r="AP545" s="7" t="str">
        <f t="shared" si="247"/>
        <v>704x350x22-6M24</v>
      </c>
      <c r="AQ545" s="7"/>
      <c r="AR545" s="7"/>
      <c r="AS545" s="7"/>
      <c r="AT545" s="29" t="s">
        <v>292</v>
      </c>
      <c r="AU545" s="60">
        <v>-76.003227836103164</v>
      </c>
      <c r="AV545" s="60">
        <v>22.71421782178215</v>
      </c>
      <c r="AW545" s="25">
        <v>2.6616310718284384E-2</v>
      </c>
      <c r="AX545" s="25">
        <v>0</v>
      </c>
      <c r="AY545" s="25">
        <v>0</v>
      </c>
      <c r="AZ545" s="25">
        <v>0</v>
      </c>
      <c r="BA545" s="56">
        <f t="shared" si="248"/>
        <v>0</v>
      </c>
      <c r="BB545" s="56">
        <f t="shared" si="249"/>
        <v>0</v>
      </c>
      <c r="BC545" s="4">
        <f>HLOOKUP(AN545,Data!$BW$28:$CF$31,4,FALSE)</f>
        <v>353</v>
      </c>
      <c r="BD545" s="44">
        <f t="shared" si="250"/>
        <v>0</v>
      </c>
      <c r="BE545" s="4" t="str">
        <f t="shared" si="251"/>
        <v>OK</v>
      </c>
      <c r="BF545" s="5">
        <f t="shared" si="252"/>
        <v>3572.8</v>
      </c>
      <c r="BG545" s="44">
        <f t="shared" si="253"/>
        <v>2.1272735063844368E-2</v>
      </c>
      <c r="BH545" s="4" t="str">
        <f t="shared" si="254"/>
        <v>OK</v>
      </c>
      <c r="BI545" s="53" t="str">
        <f t="shared" si="255"/>
        <v>Y</v>
      </c>
      <c r="BJ545" s="53">
        <f t="shared" si="256"/>
        <v>215</v>
      </c>
      <c r="BK545" s="38">
        <f t="shared" si="257"/>
        <v>171</v>
      </c>
      <c r="BL545" s="54">
        <f>noisuy1chieu(BK545/BJ545,Data!$BW$39:$CG$39,Data!$BW$40:$CG$40)</f>
        <v>9.6581399440765381E-2</v>
      </c>
      <c r="BM545" s="55">
        <f t="shared" si="258"/>
        <v>1.3770881695192778E-3</v>
      </c>
      <c r="BN545" s="56">
        <f t="shared" si="259"/>
        <v>4.6854647063098716</v>
      </c>
      <c r="BO545" s="44">
        <f t="shared" si="260"/>
        <v>0.21297566846863053</v>
      </c>
      <c r="BP545" s="4" t="str">
        <f t="shared" si="261"/>
        <v>OK</v>
      </c>
      <c r="BQ545" s="56">
        <f t="shared" si="262"/>
        <v>304.99199999999996</v>
      </c>
      <c r="BR545" s="56">
        <f t="shared" si="263"/>
        <v>22.714233416150371</v>
      </c>
      <c r="BS545" s="23">
        <f t="shared" si="264"/>
        <v>7.4474849885080185E-2</v>
      </c>
      <c r="BT545" s="4" t="str">
        <f t="shared" si="265"/>
        <v>OK</v>
      </c>
      <c r="BU545" s="56">
        <f t="shared" si="266"/>
        <v>38.001613918051582</v>
      </c>
      <c r="BV545" s="54">
        <f t="shared" si="267"/>
        <v>7.5931548454362258E-2</v>
      </c>
      <c r="BW545" s="4" t="str">
        <f t="shared" si="268"/>
        <v>OK</v>
      </c>
      <c r="BX545" s="54">
        <f t="shared" si="269"/>
        <v>2.3472876794136878E-2</v>
      </c>
      <c r="BY545" s="4" t="str">
        <f t="shared" si="270"/>
        <v>OK</v>
      </c>
      <c r="DJ545" s="7"/>
      <c r="DK545" s="7"/>
      <c r="DL545" s="7"/>
      <c r="DM545" s="7"/>
      <c r="DN545" s="7"/>
      <c r="DO545" s="83"/>
      <c r="DP545" s="7"/>
      <c r="DQ545" s="7"/>
      <c r="DR545" s="7"/>
      <c r="DS545" s="7"/>
    </row>
    <row r="546" spans="27:123">
      <c r="AA546" s="29" t="s">
        <v>197</v>
      </c>
      <c r="AB546" s="29" t="s">
        <v>338</v>
      </c>
      <c r="AC546" s="29" t="s">
        <v>320</v>
      </c>
      <c r="AD546" s="30">
        <v>0</v>
      </c>
      <c r="AE546" s="24">
        <v>674</v>
      </c>
      <c r="AF546" s="24">
        <v>350</v>
      </c>
      <c r="AG546" s="24">
        <v>8</v>
      </c>
      <c r="AH546" s="24">
        <v>12</v>
      </c>
      <c r="AI546" s="24">
        <v>650</v>
      </c>
      <c r="AJ546" s="7">
        <f t="shared" si="242"/>
        <v>704</v>
      </c>
      <c r="AK546" s="7">
        <f t="shared" si="243"/>
        <v>350</v>
      </c>
      <c r="AL546" s="7">
        <f t="shared" si="244"/>
        <v>22</v>
      </c>
      <c r="AM546" s="7">
        <f t="shared" si="245"/>
        <v>6</v>
      </c>
      <c r="AN546" s="7">
        <f t="shared" si="246"/>
        <v>24</v>
      </c>
      <c r="AO546" s="83" t="str" cm="1">
        <f t="array" ref="AO546">_xll.Dce_Name_SectI(AE546,AE546,AF546,AG546,AH546,"x","-",$V$14)</f>
        <v>674x350x8x12</v>
      </c>
      <c r="AP546" s="7" t="str">
        <f t="shared" si="247"/>
        <v>704x350x22-6M24</v>
      </c>
      <c r="AQ546" s="7"/>
      <c r="AR546" s="7"/>
      <c r="AS546" s="7"/>
      <c r="AT546" s="29" t="s">
        <v>293</v>
      </c>
      <c r="AU546" s="60">
        <v>-86.837964565774982</v>
      </c>
      <c r="AV546" s="60">
        <v>5.1804356435643477</v>
      </c>
      <c r="AW546" s="25">
        <v>2.052665234699072E-2</v>
      </c>
      <c r="AX546" s="25">
        <v>0</v>
      </c>
      <c r="AY546" s="25">
        <v>0</v>
      </c>
      <c r="AZ546" s="25">
        <v>0</v>
      </c>
      <c r="BA546" s="56">
        <f t="shared" si="248"/>
        <v>0</v>
      </c>
      <c r="BB546" s="56">
        <f t="shared" si="249"/>
        <v>0</v>
      </c>
      <c r="BC546" s="4">
        <f>HLOOKUP(AN546,Data!$BW$28:$CF$31,4,FALSE)</f>
        <v>353</v>
      </c>
      <c r="BD546" s="44">
        <f t="shared" si="250"/>
        <v>0</v>
      </c>
      <c r="BE546" s="4" t="str">
        <f t="shared" si="251"/>
        <v>OK</v>
      </c>
      <c r="BF546" s="5">
        <f t="shared" si="252"/>
        <v>3572.8</v>
      </c>
      <c r="BG546" s="44">
        <f t="shared" si="253"/>
        <v>2.4305296844428732E-2</v>
      </c>
      <c r="BH546" s="4" t="str">
        <f t="shared" si="254"/>
        <v>OK</v>
      </c>
      <c r="BI546" s="53" t="str">
        <f t="shared" si="255"/>
        <v>Y</v>
      </c>
      <c r="BJ546" s="53">
        <f t="shared" si="256"/>
        <v>215</v>
      </c>
      <c r="BK546" s="38">
        <f t="shared" si="257"/>
        <v>171</v>
      </c>
      <c r="BL546" s="54">
        <f>noisuy1chieu(BK546/BJ546,Data!$BW$39:$CG$39,Data!$BW$40:$CG$40)</f>
        <v>9.6581399440765381E-2</v>
      </c>
      <c r="BM546" s="55">
        <f t="shared" si="258"/>
        <v>1.5734007235395108E-3</v>
      </c>
      <c r="BN546" s="56">
        <f t="shared" si="259"/>
        <v>5.0083130833130793</v>
      </c>
      <c r="BO546" s="44">
        <f t="shared" si="260"/>
        <v>0.22765059469604906</v>
      </c>
      <c r="BP546" s="4" t="str">
        <f t="shared" si="261"/>
        <v>OK</v>
      </c>
      <c r="BQ546" s="56">
        <f t="shared" si="262"/>
        <v>304.99199999999996</v>
      </c>
      <c r="BR546" s="56">
        <f t="shared" si="263"/>
        <v>5.1804763102024252</v>
      </c>
      <c r="BS546" s="23">
        <f t="shared" si="264"/>
        <v>1.6985613754467086E-2</v>
      </c>
      <c r="BT546" s="4" t="str">
        <f t="shared" si="265"/>
        <v>OK</v>
      </c>
      <c r="BU546" s="56">
        <f t="shared" si="266"/>
        <v>43.418982282887491</v>
      </c>
      <c r="BV546" s="54">
        <f t="shared" si="267"/>
        <v>8.6756066838679272E-2</v>
      </c>
      <c r="BW546" s="4" t="str">
        <f t="shared" si="268"/>
        <v>OK</v>
      </c>
      <c r="BX546" s="54">
        <f t="shared" si="269"/>
        <v>5.3535014779704307E-3</v>
      </c>
      <c r="BY546" s="4" t="str">
        <f t="shared" si="270"/>
        <v>OK</v>
      </c>
      <c r="DJ546" s="7"/>
      <c r="DK546" s="7"/>
      <c r="DL546" s="7"/>
      <c r="DM546" s="7"/>
      <c r="DN546" s="7"/>
      <c r="DO546" s="83"/>
      <c r="DP546" s="7"/>
      <c r="DQ546" s="7"/>
      <c r="DR546" s="7"/>
      <c r="DS546" s="7"/>
    </row>
    <row r="547" spans="27:123">
      <c r="AA547" s="29" t="s">
        <v>197</v>
      </c>
      <c r="AB547" s="29" t="s">
        <v>338</v>
      </c>
      <c r="AC547" s="29" t="s">
        <v>320</v>
      </c>
      <c r="AD547" s="30">
        <v>0</v>
      </c>
      <c r="AE547" s="24">
        <v>674</v>
      </c>
      <c r="AF547" s="24">
        <v>350</v>
      </c>
      <c r="AG547" s="24">
        <v>8</v>
      </c>
      <c r="AH547" s="24">
        <v>12</v>
      </c>
      <c r="AI547" s="24">
        <v>650</v>
      </c>
      <c r="AJ547" s="7">
        <f t="shared" si="242"/>
        <v>704</v>
      </c>
      <c r="AK547" s="7">
        <f t="shared" si="243"/>
        <v>350</v>
      </c>
      <c r="AL547" s="7">
        <f t="shared" si="244"/>
        <v>22</v>
      </c>
      <c r="AM547" s="7">
        <f t="shared" si="245"/>
        <v>6</v>
      </c>
      <c r="AN547" s="7">
        <f t="shared" si="246"/>
        <v>24</v>
      </c>
      <c r="AO547" s="83" t="str" cm="1">
        <f t="array" ref="AO547">_xll.Dce_Name_SectI(AE547,AE547,AF547,AG547,AH547,"x","-",$V$14)</f>
        <v>674x350x8x12</v>
      </c>
      <c r="AP547" s="7" t="str">
        <f t="shared" si="247"/>
        <v>704x350x22-6M24</v>
      </c>
      <c r="AQ547" s="7"/>
      <c r="AR547" s="7"/>
      <c r="AS547" s="7"/>
      <c r="AT547" s="29" t="s">
        <v>294</v>
      </c>
      <c r="AU547" s="60">
        <v>-53.632970374993292</v>
      </c>
      <c r="AV547" s="60">
        <v>10.759366336633651</v>
      </c>
      <c r="AW547" s="25">
        <v>7.289685637175314E-3</v>
      </c>
      <c r="AX547" s="25">
        <v>0</v>
      </c>
      <c r="AY547" s="25">
        <v>0</v>
      </c>
      <c r="AZ547" s="25">
        <v>0</v>
      </c>
      <c r="BA547" s="56">
        <f t="shared" si="248"/>
        <v>0</v>
      </c>
      <c r="BB547" s="56">
        <f t="shared" si="249"/>
        <v>0</v>
      </c>
      <c r="BC547" s="4">
        <f>HLOOKUP(AN547,Data!$BW$28:$CF$31,4,FALSE)</f>
        <v>353</v>
      </c>
      <c r="BD547" s="44">
        <f t="shared" si="250"/>
        <v>0</v>
      </c>
      <c r="BE547" s="4" t="str">
        <f t="shared" si="251"/>
        <v>OK</v>
      </c>
      <c r="BF547" s="5">
        <f t="shared" si="252"/>
        <v>3572.8</v>
      </c>
      <c r="BG547" s="44">
        <f t="shared" si="253"/>
        <v>1.5011467301554324E-2</v>
      </c>
      <c r="BH547" s="4" t="str">
        <f t="shared" si="254"/>
        <v>OK</v>
      </c>
      <c r="BI547" s="53" t="str">
        <f t="shared" si="255"/>
        <v>Y</v>
      </c>
      <c r="BJ547" s="53">
        <f t="shared" si="256"/>
        <v>215</v>
      </c>
      <c r="BK547" s="38">
        <f t="shared" si="257"/>
        <v>171</v>
      </c>
      <c r="BL547" s="54">
        <f>noisuy1chieu(BK547/BJ547,Data!$BW$39:$CG$39,Data!$BW$40:$CG$40)</f>
        <v>9.6581399440765381E-2</v>
      </c>
      <c r="BM547" s="55">
        <f t="shared" si="258"/>
        <v>9.7176568814748895E-4</v>
      </c>
      <c r="BN547" s="56">
        <f t="shared" si="259"/>
        <v>3.9359772315866701</v>
      </c>
      <c r="BO547" s="44">
        <f t="shared" si="260"/>
        <v>0.17890805598121229</v>
      </c>
      <c r="BP547" s="4" t="str">
        <f t="shared" si="261"/>
        <v>OK</v>
      </c>
      <c r="BQ547" s="56">
        <f t="shared" si="262"/>
        <v>304.99199999999996</v>
      </c>
      <c r="BR547" s="56">
        <f t="shared" si="263"/>
        <v>10.759368806087192</v>
      </c>
      <c r="BS547" s="23">
        <f t="shared" si="264"/>
        <v>3.5277544348990116E-2</v>
      </c>
      <c r="BT547" s="4" t="str">
        <f t="shared" si="265"/>
        <v>OK</v>
      </c>
      <c r="BU547" s="56">
        <f t="shared" si="266"/>
        <v>26.816485187496646</v>
      </c>
      <c r="BV547" s="54">
        <f t="shared" si="267"/>
        <v>5.3582388600154747E-2</v>
      </c>
      <c r="BW547" s="4" t="str">
        <f t="shared" si="268"/>
        <v>OK</v>
      </c>
      <c r="BX547" s="54">
        <f t="shared" si="269"/>
        <v>1.1118726031422776E-2</v>
      </c>
      <c r="BY547" s="4" t="str">
        <f t="shared" si="270"/>
        <v>OK</v>
      </c>
      <c r="DJ547" s="7"/>
      <c r="DK547" s="7"/>
      <c r="DL547" s="7"/>
      <c r="DM547" s="7"/>
      <c r="DN547" s="7"/>
      <c r="DO547" s="83"/>
      <c r="DP547" s="7"/>
      <c r="DQ547" s="7"/>
      <c r="DR547" s="7"/>
      <c r="DS547" s="7"/>
    </row>
    <row r="548" spans="27:123">
      <c r="AA548" s="29" t="s">
        <v>197</v>
      </c>
      <c r="AB548" s="29" t="s">
        <v>338</v>
      </c>
      <c r="AC548" s="29" t="s">
        <v>320</v>
      </c>
      <c r="AD548" s="30">
        <v>0</v>
      </c>
      <c r="AE548" s="24">
        <v>674</v>
      </c>
      <c r="AF548" s="24">
        <v>350</v>
      </c>
      <c r="AG548" s="24">
        <v>8</v>
      </c>
      <c r="AH548" s="24">
        <v>12</v>
      </c>
      <c r="AI548" s="24">
        <v>650</v>
      </c>
      <c r="AJ548" s="7">
        <f t="shared" si="242"/>
        <v>704</v>
      </c>
      <c r="AK548" s="7">
        <f t="shared" si="243"/>
        <v>350</v>
      </c>
      <c r="AL548" s="7">
        <f t="shared" si="244"/>
        <v>22</v>
      </c>
      <c r="AM548" s="7">
        <f t="shared" si="245"/>
        <v>6</v>
      </c>
      <c r="AN548" s="7">
        <f t="shared" si="246"/>
        <v>24</v>
      </c>
      <c r="AO548" s="83" t="str" cm="1">
        <f t="array" ref="AO548">_xll.Dce_Name_SectI(AE548,AE548,AF548,AG548,AH548,"x","-",$V$14)</f>
        <v>674x350x8x12</v>
      </c>
      <c r="AP548" s="7" t="str">
        <f t="shared" si="247"/>
        <v>704x350x22-6M24</v>
      </c>
      <c r="AQ548" s="7"/>
      <c r="AR548" s="7"/>
      <c r="AS548" s="7"/>
      <c r="AT548" s="29" t="s">
        <v>295</v>
      </c>
      <c r="AU548" s="60">
        <v>-64.510091940032638</v>
      </c>
      <c r="AV548" s="60">
        <v>28.293148514851435</v>
      </c>
      <c r="AW548" s="25">
        <v>9.2470377687823412E-3</v>
      </c>
      <c r="AX548" s="25">
        <v>0</v>
      </c>
      <c r="AY548" s="25">
        <v>0</v>
      </c>
      <c r="AZ548" s="25">
        <v>0</v>
      </c>
      <c r="BA548" s="56">
        <f t="shared" si="248"/>
        <v>0</v>
      </c>
      <c r="BB548" s="56">
        <f t="shared" si="249"/>
        <v>0</v>
      </c>
      <c r="BC548" s="4">
        <f>HLOOKUP(AN548,Data!$BW$28:$CF$31,4,FALSE)</f>
        <v>353</v>
      </c>
      <c r="BD548" s="44">
        <f t="shared" si="250"/>
        <v>0</v>
      </c>
      <c r="BE548" s="4" t="str">
        <f t="shared" si="251"/>
        <v>OK</v>
      </c>
      <c r="BF548" s="5">
        <f t="shared" si="252"/>
        <v>3572.8</v>
      </c>
      <c r="BG548" s="44">
        <f t="shared" si="253"/>
        <v>1.8055892280573398E-2</v>
      </c>
      <c r="BH548" s="4" t="str">
        <f t="shared" si="254"/>
        <v>OK</v>
      </c>
      <c r="BI548" s="53" t="str">
        <f t="shared" si="255"/>
        <v>Y</v>
      </c>
      <c r="BJ548" s="53">
        <f t="shared" si="256"/>
        <v>215</v>
      </c>
      <c r="BK548" s="38">
        <f t="shared" si="257"/>
        <v>171</v>
      </c>
      <c r="BL548" s="54">
        <f>noisuy1chieu(BK548/BJ548,Data!$BW$39:$CG$39,Data!$BW$40:$CG$40)</f>
        <v>9.6581399440765381E-2</v>
      </c>
      <c r="BM548" s="55">
        <f t="shared" si="258"/>
        <v>1.1688462050163193E-3</v>
      </c>
      <c r="BN548" s="56">
        <f t="shared" si="259"/>
        <v>4.3166862383048308</v>
      </c>
      <c r="BO548" s="44">
        <f t="shared" si="260"/>
        <v>0.19621301083203777</v>
      </c>
      <c r="BP548" s="4" t="str">
        <f t="shared" si="261"/>
        <v>OK</v>
      </c>
      <c r="BQ548" s="56">
        <f t="shared" si="262"/>
        <v>304.99199999999996</v>
      </c>
      <c r="BR548" s="56">
        <f t="shared" si="263"/>
        <v>28.293150025954116</v>
      </c>
      <c r="BS548" s="23">
        <f t="shared" si="264"/>
        <v>9.2766859543706462E-2</v>
      </c>
      <c r="BT548" s="4" t="str">
        <f t="shared" si="265"/>
        <v>OK</v>
      </c>
      <c r="BU548" s="56">
        <f t="shared" si="266"/>
        <v>32.255045970016319</v>
      </c>
      <c r="BV548" s="54">
        <f t="shared" si="267"/>
        <v>6.4449251846289746E-2</v>
      </c>
      <c r="BW548" s="4" t="str">
        <f t="shared" si="268"/>
        <v>OK</v>
      </c>
      <c r="BX548" s="54">
        <f t="shared" si="269"/>
        <v>2.9238126266900338E-2</v>
      </c>
      <c r="BY548" s="4" t="str">
        <f t="shared" si="270"/>
        <v>OK</v>
      </c>
      <c r="DJ548" s="7"/>
      <c r="DK548" s="7"/>
      <c r="DL548" s="7"/>
      <c r="DM548" s="7"/>
      <c r="DN548" s="7"/>
      <c r="DO548" s="83"/>
      <c r="DP548" s="7"/>
      <c r="DQ548" s="7"/>
      <c r="DR548" s="7"/>
      <c r="DS548" s="7"/>
    </row>
    <row r="549" spans="27:123">
      <c r="AA549" s="29" t="s">
        <v>197</v>
      </c>
      <c r="AB549" s="29" t="s">
        <v>338</v>
      </c>
      <c r="AC549" s="29" t="s">
        <v>320</v>
      </c>
      <c r="AD549" s="30">
        <v>0</v>
      </c>
      <c r="AE549" s="24">
        <v>674</v>
      </c>
      <c r="AF549" s="24">
        <v>350</v>
      </c>
      <c r="AG549" s="24">
        <v>8</v>
      </c>
      <c r="AH549" s="24">
        <v>12</v>
      </c>
      <c r="AI549" s="24">
        <v>650</v>
      </c>
      <c r="AJ549" s="7">
        <f t="shared" si="242"/>
        <v>704</v>
      </c>
      <c r="AK549" s="7">
        <f t="shared" si="243"/>
        <v>350</v>
      </c>
      <c r="AL549" s="7">
        <f t="shared" si="244"/>
        <v>22</v>
      </c>
      <c r="AM549" s="7">
        <f t="shared" si="245"/>
        <v>6</v>
      </c>
      <c r="AN549" s="7">
        <f t="shared" si="246"/>
        <v>24</v>
      </c>
      <c r="AO549" s="83" t="str" cm="1">
        <f t="array" ref="AO549">_xll.Dce_Name_SectI(AE549,AE549,AF549,AG549,AH549,"x","-",$V$14)</f>
        <v>674x350x8x12</v>
      </c>
      <c r="AP549" s="7" t="str">
        <f t="shared" si="247"/>
        <v>704x350x22-6M24</v>
      </c>
      <c r="AQ549" s="7"/>
      <c r="AR549" s="7"/>
      <c r="AS549" s="7"/>
      <c r="AT549" s="29" t="s">
        <v>296</v>
      </c>
      <c r="AU549" s="60">
        <v>-29.054342370223921</v>
      </c>
      <c r="AV549" s="60">
        <v>5.0297494034318158E-16</v>
      </c>
      <c r="AW549" s="25">
        <v>9.9010244863958624E-3</v>
      </c>
      <c r="AX549" s="25">
        <v>0</v>
      </c>
      <c r="AY549" s="25">
        <v>0</v>
      </c>
      <c r="AZ549" s="25">
        <v>0</v>
      </c>
      <c r="BA549" s="56">
        <f t="shared" si="248"/>
        <v>0</v>
      </c>
      <c r="BB549" s="56">
        <f t="shared" si="249"/>
        <v>0</v>
      </c>
      <c r="BC549" s="4">
        <f>HLOOKUP(AN549,Data!$BW$28:$CF$31,4,FALSE)</f>
        <v>353</v>
      </c>
      <c r="BD549" s="44">
        <f t="shared" si="250"/>
        <v>0</v>
      </c>
      <c r="BE549" s="4" t="str">
        <f t="shared" si="251"/>
        <v>OK</v>
      </c>
      <c r="BF549" s="5">
        <f t="shared" si="252"/>
        <v>3572.8</v>
      </c>
      <c r="BG549" s="44">
        <f t="shared" si="253"/>
        <v>8.1320931398969776E-3</v>
      </c>
      <c r="BH549" s="4" t="str">
        <f t="shared" si="254"/>
        <v>OK</v>
      </c>
      <c r="BI549" s="53" t="str">
        <f t="shared" si="255"/>
        <v>Y</v>
      </c>
      <c r="BJ549" s="53">
        <f t="shared" si="256"/>
        <v>215</v>
      </c>
      <c r="BK549" s="38">
        <f t="shared" si="257"/>
        <v>171</v>
      </c>
      <c r="BL549" s="54">
        <f>noisuy1chieu(BK549/BJ549,Data!$BW$39:$CG$39,Data!$BW$40:$CG$40)</f>
        <v>9.6581399440765381E-2</v>
      </c>
      <c r="BM549" s="55">
        <f t="shared" si="258"/>
        <v>5.2643015685436797E-4</v>
      </c>
      <c r="BN549" s="56">
        <f t="shared" si="259"/>
        <v>2.8969578559960896</v>
      </c>
      <c r="BO549" s="44">
        <f t="shared" si="260"/>
        <v>0.13167990254527681</v>
      </c>
      <c r="BP549" s="4" t="str">
        <f t="shared" si="261"/>
        <v>OK</v>
      </c>
      <c r="BQ549" s="56">
        <f t="shared" si="262"/>
        <v>304.99199999999996</v>
      </c>
      <c r="BR549" s="56">
        <f t="shared" si="263"/>
        <v>9.9010244863958624E-3</v>
      </c>
      <c r="BS549" s="23">
        <f t="shared" si="264"/>
        <v>3.2463226859707347E-5</v>
      </c>
      <c r="BT549" s="4" t="str">
        <f t="shared" si="265"/>
        <v>OK</v>
      </c>
      <c r="BU549" s="56">
        <f t="shared" si="266"/>
        <v>14.52717118511196</v>
      </c>
      <c r="BV549" s="54">
        <f t="shared" si="267"/>
        <v>2.902694093797847E-2</v>
      </c>
      <c r="BW549" s="4" t="str">
        <f t="shared" si="268"/>
        <v>OK</v>
      </c>
      <c r="BX549" s="54">
        <f t="shared" si="269"/>
        <v>1.023171346560419E-5</v>
      </c>
      <c r="BY549" s="4" t="str">
        <f t="shared" si="270"/>
        <v>OK</v>
      </c>
      <c r="DJ549" s="7"/>
      <c r="DK549" s="7"/>
      <c r="DL549" s="7"/>
      <c r="DM549" s="7"/>
      <c r="DN549" s="7"/>
      <c r="DO549" s="83"/>
      <c r="DP549" s="7"/>
      <c r="DQ549" s="7"/>
      <c r="DR549" s="7"/>
      <c r="DS549" s="7"/>
    </row>
    <row r="550" spans="27:123">
      <c r="AA550" s="29" t="s">
        <v>197</v>
      </c>
      <c r="AB550" s="29" t="s">
        <v>338</v>
      </c>
      <c r="AC550" s="29" t="s">
        <v>320</v>
      </c>
      <c r="AD550" s="30">
        <v>0</v>
      </c>
      <c r="AE550" s="24">
        <v>674</v>
      </c>
      <c r="AF550" s="24">
        <v>350</v>
      </c>
      <c r="AG550" s="24">
        <v>8</v>
      </c>
      <c r="AH550" s="24">
        <v>12</v>
      </c>
      <c r="AI550" s="24">
        <v>650</v>
      </c>
      <c r="AJ550" s="7">
        <f t="shared" si="242"/>
        <v>704</v>
      </c>
      <c r="AK550" s="7">
        <f t="shared" si="243"/>
        <v>350</v>
      </c>
      <c r="AL550" s="7">
        <f t="shared" si="244"/>
        <v>22</v>
      </c>
      <c r="AM550" s="7">
        <f t="shared" si="245"/>
        <v>6</v>
      </c>
      <c r="AN550" s="7">
        <f t="shared" si="246"/>
        <v>24</v>
      </c>
      <c r="AO550" s="83" t="str" cm="1">
        <f t="array" ref="AO550">_xll.Dce_Name_SectI(AE550,AE550,AF550,AG550,AH550,"x","-",$V$14)</f>
        <v>674x350x8x12</v>
      </c>
      <c r="AP550" s="7" t="str">
        <f t="shared" si="247"/>
        <v>704x350x22-6M24</v>
      </c>
      <c r="AQ550" s="7"/>
      <c r="AR550" s="7"/>
      <c r="AS550" s="7"/>
      <c r="AT550" s="29" t="s">
        <v>297</v>
      </c>
      <c r="AU550" s="60">
        <v>-40.782668369062428</v>
      </c>
      <c r="AV550" s="60">
        <v>1.387643255509885E-16</v>
      </c>
      <c r="AW550" s="25">
        <v>4.0794241317647084E-3</v>
      </c>
      <c r="AX550" s="25">
        <v>0</v>
      </c>
      <c r="AY550" s="25">
        <v>0</v>
      </c>
      <c r="AZ550" s="25">
        <v>0</v>
      </c>
      <c r="BA550" s="56">
        <f t="shared" si="248"/>
        <v>0</v>
      </c>
      <c r="BB550" s="56">
        <f t="shared" si="249"/>
        <v>0</v>
      </c>
      <c r="BC550" s="4">
        <f>HLOOKUP(AN550,Data!$BW$28:$CF$31,4,FALSE)</f>
        <v>353</v>
      </c>
      <c r="BD550" s="44">
        <f t="shared" si="250"/>
        <v>0</v>
      </c>
      <c r="BE550" s="4" t="str">
        <f t="shared" si="251"/>
        <v>OK</v>
      </c>
      <c r="BF550" s="5">
        <f t="shared" si="252"/>
        <v>3572.8</v>
      </c>
      <c r="BG550" s="44">
        <f t="shared" si="253"/>
        <v>1.1414763874009859E-2</v>
      </c>
      <c r="BH550" s="4" t="str">
        <f t="shared" si="254"/>
        <v>OK</v>
      </c>
      <c r="BI550" s="53" t="str">
        <f t="shared" si="255"/>
        <v>Y</v>
      </c>
      <c r="BJ550" s="53">
        <f t="shared" si="256"/>
        <v>215</v>
      </c>
      <c r="BK550" s="38">
        <f t="shared" si="257"/>
        <v>171</v>
      </c>
      <c r="BL550" s="54">
        <f>noisuy1chieu(BK550/BJ550,Data!$BW$39:$CG$39,Data!$BW$40:$CG$40)</f>
        <v>9.6581399440765381E-2</v>
      </c>
      <c r="BM550" s="55">
        <f t="shared" si="258"/>
        <v>7.3893348652997722E-4</v>
      </c>
      <c r="BN550" s="56">
        <f t="shared" si="259"/>
        <v>3.4322148913817778</v>
      </c>
      <c r="BO550" s="44">
        <f t="shared" si="260"/>
        <v>0.1560097677900808</v>
      </c>
      <c r="BP550" s="4" t="str">
        <f t="shared" si="261"/>
        <v>OK</v>
      </c>
      <c r="BQ550" s="56">
        <f t="shared" si="262"/>
        <v>304.99199999999996</v>
      </c>
      <c r="BR550" s="56">
        <f t="shared" si="263"/>
        <v>4.0794241317647084E-3</v>
      </c>
      <c r="BS550" s="23">
        <f t="shared" si="264"/>
        <v>1.3375511920852708E-5</v>
      </c>
      <c r="BT550" s="4" t="str">
        <f t="shared" si="265"/>
        <v>OK</v>
      </c>
      <c r="BU550" s="56">
        <f t="shared" si="266"/>
        <v>20.391334184531214</v>
      </c>
      <c r="BV550" s="54">
        <f t="shared" si="267"/>
        <v>4.0744205838750651E-2</v>
      </c>
      <c r="BW550" s="4" t="str">
        <f t="shared" si="268"/>
        <v>OK</v>
      </c>
      <c r="BX550" s="54">
        <f t="shared" si="269"/>
        <v>4.2156747393401838E-6</v>
      </c>
      <c r="BY550" s="4" t="str">
        <f t="shared" si="270"/>
        <v>OK</v>
      </c>
      <c r="DJ550" s="7"/>
      <c r="DK550" s="7"/>
      <c r="DL550" s="7"/>
      <c r="DM550" s="7"/>
      <c r="DN550" s="7"/>
      <c r="DO550" s="83"/>
      <c r="DP550" s="7"/>
      <c r="DQ550" s="7"/>
      <c r="DR550" s="7"/>
      <c r="DS550" s="7"/>
    </row>
    <row r="551" spans="27:123">
      <c r="AA551" s="29" t="s">
        <v>197</v>
      </c>
      <c r="AB551" s="29" t="s">
        <v>338</v>
      </c>
      <c r="AC551" s="29" t="s">
        <v>320</v>
      </c>
      <c r="AD551" s="30">
        <v>0</v>
      </c>
      <c r="AE551" s="24">
        <v>674</v>
      </c>
      <c r="AF551" s="24">
        <v>350</v>
      </c>
      <c r="AG551" s="24">
        <v>8</v>
      </c>
      <c r="AH551" s="24">
        <v>12</v>
      </c>
      <c r="AI551" s="24">
        <v>650</v>
      </c>
      <c r="AJ551" s="7">
        <f t="shared" si="242"/>
        <v>704</v>
      </c>
      <c r="AK551" s="7">
        <f t="shared" si="243"/>
        <v>350</v>
      </c>
      <c r="AL551" s="7">
        <f t="shared" si="244"/>
        <v>22</v>
      </c>
      <c r="AM551" s="7">
        <f t="shared" si="245"/>
        <v>6</v>
      </c>
      <c r="AN551" s="7">
        <f t="shared" si="246"/>
        <v>24</v>
      </c>
      <c r="AO551" s="83" t="str" cm="1">
        <f t="array" ref="AO551">_xll.Dce_Name_SectI(AE551,AE551,AF551,AG551,AH551,"x","-",$V$14)</f>
        <v>674x350x8x12</v>
      </c>
      <c r="AP551" s="7" t="str">
        <f t="shared" si="247"/>
        <v>704x350x22-6M24</v>
      </c>
      <c r="AQ551" s="7"/>
      <c r="AR551" s="7"/>
      <c r="AS551" s="7"/>
      <c r="AT551" s="29" t="s">
        <v>298</v>
      </c>
      <c r="AU551" s="60">
        <v>-106.61071068922811</v>
      </c>
      <c r="AV551" s="60">
        <v>2.0857339293189892E-17</v>
      </c>
      <c r="AW551" s="25">
        <v>1.0605092967282015E-2</v>
      </c>
      <c r="AX551" s="25">
        <v>0</v>
      </c>
      <c r="AY551" s="25">
        <v>0</v>
      </c>
      <c r="AZ551" s="25">
        <v>0</v>
      </c>
      <c r="BA551" s="56">
        <f t="shared" si="248"/>
        <v>0</v>
      </c>
      <c r="BB551" s="56">
        <f t="shared" si="249"/>
        <v>0</v>
      </c>
      <c r="BC551" s="4">
        <f>HLOOKUP(AN551,Data!$BW$28:$CF$31,4,FALSE)</f>
        <v>353</v>
      </c>
      <c r="BD551" s="44">
        <f t="shared" si="250"/>
        <v>0</v>
      </c>
      <c r="BE551" s="4" t="str">
        <f t="shared" si="251"/>
        <v>OK</v>
      </c>
      <c r="BF551" s="5">
        <f t="shared" si="252"/>
        <v>3572.8</v>
      </c>
      <c r="BG551" s="44">
        <f t="shared" si="253"/>
        <v>2.9839540609389866E-2</v>
      </c>
      <c r="BH551" s="4" t="str">
        <f t="shared" si="254"/>
        <v>OK</v>
      </c>
      <c r="BI551" s="53" t="str">
        <f t="shared" si="255"/>
        <v>Y</v>
      </c>
      <c r="BJ551" s="53">
        <f t="shared" si="256"/>
        <v>215</v>
      </c>
      <c r="BK551" s="38">
        <f t="shared" si="257"/>
        <v>171</v>
      </c>
      <c r="BL551" s="54">
        <f>noisuy1chieu(BK551/BJ551,Data!$BW$39:$CG$39,Data!$BW$40:$CG$40)</f>
        <v>9.6581399440765381E-2</v>
      </c>
      <c r="BM551" s="55">
        <f t="shared" si="258"/>
        <v>1.9316593862404282E-3</v>
      </c>
      <c r="BN551" s="56">
        <f t="shared" si="259"/>
        <v>5.549285532892684</v>
      </c>
      <c r="BO551" s="44">
        <f t="shared" si="260"/>
        <v>0.25224025149512203</v>
      </c>
      <c r="BP551" s="4" t="str">
        <f t="shared" si="261"/>
        <v>OK</v>
      </c>
      <c r="BQ551" s="56">
        <f t="shared" si="262"/>
        <v>304.99199999999996</v>
      </c>
      <c r="BR551" s="56">
        <f t="shared" si="263"/>
        <v>1.0605092967282015E-2</v>
      </c>
      <c r="BS551" s="23">
        <f t="shared" si="264"/>
        <v>3.4771708658856677E-5</v>
      </c>
      <c r="BT551" s="4" t="str">
        <f t="shared" si="265"/>
        <v>OK</v>
      </c>
      <c r="BU551" s="56">
        <f t="shared" si="266"/>
        <v>53.305355344614057</v>
      </c>
      <c r="BV551" s="54">
        <f t="shared" si="267"/>
        <v>0.10651016509337997</v>
      </c>
      <c r="BW551" s="4" t="str">
        <f t="shared" si="268"/>
        <v>OK</v>
      </c>
      <c r="BX551" s="54">
        <f t="shared" si="269"/>
        <v>1.0959297461228935E-5</v>
      </c>
      <c r="BY551" s="4" t="str">
        <f t="shared" si="270"/>
        <v>OK</v>
      </c>
      <c r="DJ551" s="7"/>
      <c r="DK551" s="7"/>
      <c r="DL551" s="7"/>
      <c r="DM551" s="7"/>
      <c r="DN551" s="7"/>
      <c r="DO551" s="83"/>
      <c r="DP551" s="7"/>
      <c r="DQ551" s="7"/>
      <c r="DR551" s="7"/>
      <c r="DS551" s="7"/>
    </row>
    <row r="552" spans="27:123">
      <c r="AA552" s="29" t="s">
        <v>197</v>
      </c>
      <c r="AB552" s="29" t="s">
        <v>338</v>
      </c>
      <c r="AC552" s="29" t="s">
        <v>320</v>
      </c>
      <c r="AD552" s="30">
        <v>0</v>
      </c>
      <c r="AE552" s="24">
        <v>674</v>
      </c>
      <c r="AF552" s="24">
        <v>350</v>
      </c>
      <c r="AG552" s="24">
        <v>8</v>
      </c>
      <c r="AH552" s="24">
        <v>12</v>
      </c>
      <c r="AI552" s="24">
        <v>650</v>
      </c>
      <c r="AJ552" s="7">
        <f t="shared" si="242"/>
        <v>704</v>
      </c>
      <c r="AK552" s="7">
        <f t="shared" si="243"/>
        <v>350</v>
      </c>
      <c r="AL552" s="7">
        <f t="shared" si="244"/>
        <v>22</v>
      </c>
      <c r="AM552" s="7">
        <f t="shared" si="245"/>
        <v>6</v>
      </c>
      <c r="AN552" s="7">
        <f t="shared" si="246"/>
        <v>24</v>
      </c>
      <c r="AO552" s="83" t="str" cm="1">
        <f t="array" ref="AO552">_xll.Dce_Name_SectI(AE552,AE552,AF552,AG552,AH552,"x","-",$V$14)</f>
        <v>674x350x8x12</v>
      </c>
      <c r="AP552" s="7" t="str">
        <f t="shared" si="247"/>
        <v>704x350x22-6M24</v>
      </c>
      <c r="AQ552" s="7"/>
      <c r="AR552" s="7"/>
      <c r="AS552" s="7"/>
      <c r="AT552" s="29" t="s">
        <v>299</v>
      </c>
      <c r="AU552" s="60">
        <v>-118.08054812124095</v>
      </c>
      <c r="AV552" s="60">
        <v>5.1414222271978227E-16</v>
      </c>
      <c r="AW552" s="25">
        <v>1.6811626086044543E-2</v>
      </c>
      <c r="AX552" s="25">
        <v>0</v>
      </c>
      <c r="AY552" s="25">
        <v>0</v>
      </c>
      <c r="AZ552" s="25">
        <v>0</v>
      </c>
      <c r="BA552" s="56">
        <f t="shared" si="248"/>
        <v>0</v>
      </c>
      <c r="BB552" s="56">
        <f t="shared" si="249"/>
        <v>0</v>
      </c>
      <c r="BC552" s="4">
        <f>HLOOKUP(AN552,Data!$BW$28:$CF$31,4,FALSE)</f>
        <v>353</v>
      </c>
      <c r="BD552" s="44">
        <f t="shared" si="250"/>
        <v>0</v>
      </c>
      <c r="BE552" s="4" t="str">
        <f t="shared" si="251"/>
        <v>OK</v>
      </c>
      <c r="BF552" s="5">
        <f t="shared" si="252"/>
        <v>3572.8</v>
      </c>
      <c r="BG552" s="44">
        <f t="shared" si="253"/>
        <v>3.3049862326813971E-2</v>
      </c>
      <c r="BH552" s="4" t="str">
        <f t="shared" si="254"/>
        <v>OK</v>
      </c>
      <c r="BI552" s="53" t="str">
        <f t="shared" si="255"/>
        <v>Y</v>
      </c>
      <c r="BJ552" s="53">
        <f t="shared" si="256"/>
        <v>215</v>
      </c>
      <c r="BK552" s="38">
        <f t="shared" si="257"/>
        <v>171</v>
      </c>
      <c r="BL552" s="54">
        <f>noisuy1chieu(BK552/BJ552,Data!$BW$39:$CG$39,Data!$BW$40:$CG$40)</f>
        <v>9.6581399440765381E-2</v>
      </c>
      <c r="BM552" s="55">
        <f t="shared" si="258"/>
        <v>2.1394792102615245E-3</v>
      </c>
      <c r="BN552" s="56">
        <f t="shared" si="259"/>
        <v>5.8401746192968735</v>
      </c>
      <c r="BO552" s="44">
        <f t="shared" si="260"/>
        <v>0.26546248269531242</v>
      </c>
      <c r="BP552" s="4" t="str">
        <f t="shared" si="261"/>
        <v>OK</v>
      </c>
      <c r="BQ552" s="56">
        <f t="shared" si="262"/>
        <v>304.99199999999996</v>
      </c>
      <c r="BR552" s="56">
        <f t="shared" si="263"/>
        <v>1.6811626086044543E-2</v>
      </c>
      <c r="BS552" s="23">
        <f t="shared" si="264"/>
        <v>5.5121531338672967E-5</v>
      </c>
      <c r="BT552" s="4" t="str">
        <f t="shared" si="265"/>
        <v>OK</v>
      </c>
      <c r="BU552" s="56">
        <f t="shared" si="266"/>
        <v>59.040274060620476</v>
      </c>
      <c r="BV552" s="54">
        <f t="shared" si="267"/>
        <v>0.11796918521040234</v>
      </c>
      <c r="BW552" s="4" t="str">
        <f t="shared" si="268"/>
        <v>OK</v>
      </c>
      <c r="BX552" s="54">
        <f t="shared" si="269"/>
        <v>1.7373125502278178E-5</v>
      </c>
      <c r="BY552" s="4" t="str">
        <f t="shared" si="270"/>
        <v>OK</v>
      </c>
      <c r="DJ552" s="7"/>
      <c r="DK552" s="7"/>
      <c r="DL552" s="7"/>
      <c r="DM552" s="7"/>
      <c r="DN552" s="7"/>
      <c r="DO552" s="83"/>
      <c r="DP552" s="7"/>
      <c r="DQ552" s="7"/>
      <c r="DR552" s="7"/>
      <c r="DS552" s="7"/>
    </row>
    <row r="553" spans="27:123">
      <c r="AA553" s="29" t="s">
        <v>197</v>
      </c>
      <c r="AB553" s="29" t="s">
        <v>338</v>
      </c>
      <c r="AC553" s="29" t="s">
        <v>320</v>
      </c>
      <c r="AD553" s="30">
        <v>0</v>
      </c>
      <c r="AE553" s="24">
        <v>674</v>
      </c>
      <c r="AF553" s="24">
        <v>350</v>
      </c>
      <c r="AG553" s="24">
        <v>8</v>
      </c>
      <c r="AH553" s="24">
        <v>12</v>
      </c>
      <c r="AI553" s="24">
        <v>650</v>
      </c>
      <c r="AJ553" s="7">
        <f t="shared" si="242"/>
        <v>704</v>
      </c>
      <c r="AK553" s="7">
        <f t="shared" si="243"/>
        <v>350</v>
      </c>
      <c r="AL553" s="7">
        <f t="shared" si="244"/>
        <v>22</v>
      </c>
      <c r="AM553" s="7">
        <f t="shared" si="245"/>
        <v>6</v>
      </c>
      <c r="AN553" s="7">
        <f t="shared" si="246"/>
        <v>24</v>
      </c>
      <c r="AO553" s="83" t="str" cm="1">
        <f t="array" ref="AO553">_xll.Dce_Name_SectI(AE553,AE553,AF553,AG553,AH553,"x","-",$V$14)</f>
        <v>674x350x8x12</v>
      </c>
      <c r="AP553" s="7" t="str">
        <f t="shared" si="247"/>
        <v>704x350x22-6M24</v>
      </c>
      <c r="AQ553" s="7"/>
      <c r="AR553" s="7"/>
      <c r="AS553" s="7"/>
      <c r="AT553" s="29" t="s">
        <v>300</v>
      </c>
      <c r="AU553" s="60">
        <v>-38.489602483412085</v>
      </c>
      <c r="AV553" s="60">
        <v>45.428435643564306</v>
      </c>
      <c r="AW553" s="25">
        <v>1.7047068008710375E-2</v>
      </c>
      <c r="AX553" s="25">
        <v>0</v>
      </c>
      <c r="AY553" s="25">
        <v>0</v>
      </c>
      <c r="AZ553" s="25">
        <v>0</v>
      </c>
      <c r="BA553" s="56">
        <f t="shared" si="248"/>
        <v>0</v>
      </c>
      <c r="BB553" s="56">
        <f t="shared" si="249"/>
        <v>0</v>
      </c>
      <c r="BC553" s="4">
        <f>HLOOKUP(AN553,Data!$BW$28:$CF$31,4,FALSE)</f>
        <v>353</v>
      </c>
      <c r="BD553" s="44">
        <f t="shared" si="250"/>
        <v>0</v>
      </c>
      <c r="BE553" s="4" t="str">
        <f t="shared" si="251"/>
        <v>OK</v>
      </c>
      <c r="BF553" s="5">
        <f t="shared" si="252"/>
        <v>3572.8</v>
      </c>
      <c r="BG553" s="44">
        <f t="shared" si="253"/>
        <v>1.0772951881832759E-2</v>
      </c>
      <c r="BH553" s="4" t="str">
        <f t="shared" si="254"/>
        <v>OK</v>
      </c>
      <c r="BI553" s="53" t="str">
        <f t="shared" si="255"/>
        <v>Y</v>
      </c>
      <c r="BJ553" s="53">
        <f t="shared" si="256"/>
        <v>215</v>
      </c>
      <c r="BK553" s="38">
        <f t="shared" si="257"/>
        <v>171</v>
      </c>
      <c r="BL553" s="54">
        <f>noisuy1chieu(BK553/BJ553,Data!$BW$39:$CG$39,Data!$BW$40:$CG$40)</f>
        <v>9.6581399440765381E-2</v>
      </c>
      <c r="BM553" s="55">
        <f t="shared" si="258"/>
        <v>6.9738585765996596E-4</v>
      </c>
      <c r="BN553" s="56">
        <f t="shared" si="259"/>
        <v>3.3343283516921378</v>
      </c>
      <c r="BO553" s="44">
        <f t="shared" si="260"/>
        <v>0.1515603796223699</v>
      </c>
      <c r="BP553" s="4" t="str">
        <f t="shared" si="261"/>
        <v>OK</v>
      </c>
      <c r="BQ553" s="56">
        <f t="shared" si="262"/>
        <v>304.99199999999996</v>
      </c>
      <c r="BR553" s="56">
        <f t="shared" si="263"/>
        <v>45.428438842029252</v>
      </c>
      <c r="BS553" s="23">
        <f t="shared" si="264"/>
        <v>0.14894960799637125</v>
      </c>
      <c r="BT553" s="4" t="str">
        <f t="shared" si="265"/>
        <v>OK</v>
      </c>
      <c r="BU553" s="56">
        <f t="shared" si="266"/>
        <v>19.244801241706043</v>
      </c>
      <c r="BV553" s="54">
        <f t="shared" si="267"/>
        <v>3.8453302565789979E-2</v>
      </c>
      <c r="BW553" s="4" t="str">
        <f t="shared" si="268"/>
        <v>OK</v>
      </c>
      <c r="BX553" s="54">
        <f t="shared" si="269"/>
        <v>4.6945724663142008E-2</v>
      </c>
      <c r="BY553" s="4" t="str">
        <f t="shared" si="270"/>
        <v>OK</v>
      </c>
      <c r="DJ553" s="7"/>
      <c r="DK553" s="7"/>
      <c r="DL553" s="7"/>
      <c r="DM553" s="7"/>
      <c r="DN553" s="7"/>
      <c r="DO553" s="83"/>
      <c r="DP553" s="7"/>
      <c r="DQ553" s="7"/>
      <c r="DR553" s="7"/>
      <c r="DS553" s="7"/>
    </row>
    <row r="554" spans="27:123">
      <c r="AA554" s="29" t="s">
        <v>197</v>
      </c>
      <c r="AB554" s="29" t="s">
        <v>338</v>
      </c>
      <c r="AC554" s="29" t="s">
        <v>320</v>
      </c>
      <c r="AD554" s="30">
        <v>0</v>
      </c>
      <c r="AE554" s="24">
        <v>674</v>
      </c>
      <c r="AF554" s="24">
        <v>350</v>
      </c>
      <c r="AG554" s="24">
        <v>8</v>
      </c>
      <c r="AH554" s="24">
        <v>12</v>
      </c>
      <c r="AI554" s="24">
        <v>650</v>
      </c>
      <c r="AJ554" s="7">
        <f t="shared" si="242"/>
        <v>704</v>
      </c>
      <c r="AK554" s="7">
        <f t="shared" si="243"/>
        <v>350</v>
      </c>
      <c r="AL554" s="7">
        <f t="shared" si="244"/>
        <v>22</v>
      </c>
      <c r="AM554" s="7">
        <f t="shared" si="245"/>
        <v>6</v>
      </c>
      <c r="AN554" s="7">
        <f t="shared" si="246"/>
        <v>24</v>
      </c>
      <c r="AO554" s="83" t="str" cm="1">
        <f t="array" ref="AO554">_xll.Dce_Name_SectI(AE554,AE554,AF554,AG554,AH554,"x","-",$V$14)</f>
        <v>674x350x8x12</v>
      </c>
      <c r="AP554" s="7" t="str">
        <f t="shared" si="247"/>
        <v>704x350x22-6M24</v>
      </c>
      <c r="AQ554" s="7"/>
      <c r="AR554" s="7"/>
      <c r="AS554" s="7"/>
      <c r="AT554" s="29" t="s">
        <v>301</v>
      </c>
      <c r="AU554" s="60">
        <v>-61.364651729987479</v>
      </c>
      <c r="AV554" s="60">
        <v>10.360871287128701</v>
      </c>
      <c r="AW554" s="25">
        <v>5.4030112903575359E-3</v>
      </c>
      <c r="AX554" s="25">
        <v>0</v>
      </c>
      <c r="AY554" s="25">
        <v>0</v>
      </c>
      <c r="AZ554" s="25">
        <v>0</v>
      </c>
      <c r="BA554" s="56">
        <f t="shared" si="248"/>
        <v>0</v>
      </c>
      <c r="BB554" s="56">
        <f t="shared" si="249"/>
        <v>0</v>
      </c>
      <c r="BC554" s="4">
        <f>HLOOKUP(AN554,Data!$BW$28:$CF$31,4,FALSE)</f>
        <v>353</v>
      </c>
      <c r="BD554" s="44">
        <f t="shared" si="250"/>
        <v>0</v>
      </c>
      <c r="BE554" s="4" t="str">
        <f t="shared" si="251"/>
        <v>OK</v>
      </c>
      <c r="BF554" s="5">
        <f t="shared" si="252"/>
        <v>3572.8</v>
      </c>
      <c r="BG554" s="44">
        <f t="shared" si="253"/>
        <v>1.7175507089674059E-2</v>
      </c>
      <c r="BH554" s="4" t="str">
        <f t="shared" si="254"/>
        <v>OK</v>
      </c>
      <c r="BI554" s="53" t="str">
        <f t="shared" si="255"/>
        <v>Y</v>
      </c>
      <c r="BJ554" s="53">
        <f t="shared" si="256"/>
        <v>215</v>
      </c>
      <c r="BK554" s="38">
        <f t="shared" si="257"/>
        <v>171</v>
      </c>
      <c r="BL554" s="54">
        <f>noisuy1chieu(BK554/BJ554,Data!$BW$39:$CG$39,Data!$BW$40:$CG$40)</f>
        <v>9.6581399440765381E-2</v>
      </c>
      <c r="BM554" s="55">
        <f t="shared" si="258"/>
        <v>1.1118545663121821E-3</v>
      </c>
      <c r="BN554" s="56">
        <f t="shared" si="259"/>
        <v>4.210132744203845</v>
      </c>
      <c r="BO554" s="44">
        <f t="shared" si="260"/>
        <v>0.19136967019108386</v>
      </c>
      <c r="BP554" s="4" t="str">
        <f t="shared" si="261"/>
        <v>OK</v>
      </c>
      <c r="BQ554" s="56">
        <f t="shared" si="262"/>
        <v>304.99199999999996</v>
      </c>
      <c r="BR554" s="56">
        <f t="shared" si="263"/>
        <v>10.360872695916061</v>
      </c>
      <c r="BS554" s="23">
        <f t="shared" si="264"/>
        <v>3.3970965454556391E-2</v>
      </c>
      <c r="BT554" s="4" t="str">
        <f t="shared" si="265"/>
        <v>OK</v>
      </c>
      <c r="BU554" s="56">
        <f t="shared" si="266"/>
        <v>30.682325864993739</v>
      </c>
      <c r="BV554" s="54">
        <f t="shared" si="267"/>
        <v>6.1306778131431414E-2</v>
      </c>
      <c r="BW554" s="4" t="str">
        <f t="shared" si="268"/>
        <v>OK</v>
      </c>
      <c r="BX554" s="54">
        <f t="shared" si="269"/>
        <v>1.0706920362016434E-2</v>
      </c>
      <c r="BY554" s="4" t="str">
        <f t="shared" si="270"/>
        <v>OK</v>
      </c>
      <c r="DJ554" s="7"/>
      <c r="DK554" s="7"/>
      <c r="DL554" s="7"/>
      <c r="DM554" s="7"/>
      <c r="DN554" s="7"/>
      <c r="DO554" s="83"/>
      <c r="DP554" s="7"/>
      <c r="DQ554" s="7"/>
      <c r="DR554" s="7"/>
      <c r="DS554" s="7"/>
    </row>
    <row r="555" spans="27:123">
      <c r="AA555" s="29" t="s">
        <v>197</v>
      </c>
      <c r="AB555" s="29" t="s">
        <v>338</v>
      </c>
      <c r="AC555" s="29" t="s">
        <v>320</v>
      </c>
      <c r="AD555" s="30">
        <v>0</v>
      </c>
      <c r="AE555" s="24">
        <v>674</v>
      </c>
      <c r="AF555" s="24">
        <v>350</v>
      </c>
      <c r="AG555" s="24">
        <v>8</v>
      </c>
      <c r="AH555" s="24">
        <v>12</v>
      </c>
      <c r="AI555" s="24">
        <v>650</v>
      </c>
      <c r="AJ555" s="7">
        <f t="shared" si="242"/>
        <v>704</v>
      </c>
      <c r="AK555" s="7">
        <f t="shared" si="243"/>
        <v>350</v>
      </c>
      <c r="AL555" s="7">
        <f t="shared" si="244"/>
        <v>22</v>
      </c>
      <c r="AM555" s="7">
        <f t="shared" si="245"/>
        <v>6</v>
      </c>
      <c r="AN555" s="7">
        <f t="shared" si="246"/>
        <v>24</v>
      </c>
      <c r="AO555" s="83" t="str" cm="1">
        <f t="array" ref="AO555">_xll.Dce_Name_SectI(AE555,AE555,AF555,AG555,AH555,"x","-",$V$14)</f>
        <v>674x350x8x12</v>
      </c>
      <c r="AP555" s="7" t="str">
        <f t="shared" si="247"/>
        <v>704x350x22-6M24</v>
      </c>
      <c r="AQ555" s="7"/>
      <c r="AR555" s="7"/>
      <c r="AS555" s="7"/>
      <c r="AT555" s="29" t="s">
        <v>302</v>
      </c>
      <c r="AU555" s="60">
        <v>-1.6015372168178619</v>
      </c>
      <c r="AV555" s="60">
        <v>21.518732673267301</v>
      </c>
      <c r="AW555" s="25">
        <v>1.0667715566268485E-2</v>
      </c>
      <c r="AX555" s="25">
        <v>0</v>
      </c>
      <c r="AY555" s="25">
        <v>0</v>
      </c>
      <c r="AZ555" s="25">
        <v>0</v>
      </c>
      <c r="BA555" s="56">
        <f t="shared" si="248"/>
        <v>0</v>
      </c>
      <c r="BB555" s="56">
        <f t="shared" si="249"/>
        <v>0</v>
      </c>
      <c r="BC555" s="4">
        <f>HLOOKUP(AN555,Data!$BW$28:$CF$31,4,FALSE)</f>
        <v>353</v>
      </c>
      <c r="BD555" s="44">
        <f t="shared" si="250"/>
        <v>0</v>
      </c>
      <c r="BE555" s="4" t="str">
        <f t="shared" si="251"/>
        <v>OK</v>
      </c>
      <c r="BF555" s="5">
        <f t="shared" si="252"/>
        <v>3572.8</v>
      </c>
      <c r="BG555" s="44">
        <f t="shared" si="253"/>
        <v>4.4825828952582339E-4</v>
      </c>
      <c r="BH555" s="4" t="str">
        <f t="shared" si="254"/>
        <v>OK</v>
      </c>
      <c r="BI555" s="53" t="str">
        <f t="shared" si="255"/>
        <v>Y</v>
      </c>
      <c r="BJ555" s="53">
        <f t="shared" si="256"/>
        <v>215</v>
      </c>
      <c r="BK555" s="38">
        <f t="shared" si="257"/>
        <v>171</v>
      </c>
      <c r="BL555" s="54">
        <f>noisuy1chieu(BK555/BJ555,Data!$BW$39:$CG$39,Data!$BW$40:$CG$40)</f>
        <v>9.6581399440765381E-2</v>
      </c>
      <c r="BM555" s="55">
        <f t="shared" si="258"/>
        <v>2.9017951172819382E-5</v>
      </c>
      <c r="BN555" s="56">
        <f t="shared" si="259"/>
        <v>0.68015073233594381</v>
      </c>
      <c r="BO555" s="44">
        <f t="shared" si="260"/>
        <v>3.0915942378906536E-2</v>
      </c>
      <c r="BP555" s="4" t="str">
        <f t="shared" si="261"/>
        <v>OK</v>
      </c>
      <c r="BQ555" s="56">
        <f t="shared" si="262"/>
        <v>304.99199999999996</v>
      </c>
      <c r="BR555" s="56">
        <f t="shared" si="263"/>
        <v>21.518735317478512</v>
      </c>
      <c r="BS555" s="23">
        <f t="shared" si="264"/>
        <v>7.0555081174189863E-2</v>
      </c>
      <c r="BT555" s="4" t="str">
        <f t="shared" si="265"/>
        <v>OK</v>
      </c>
      <c r="BU555" s="56">
        <f t="shared" si="266"/>
        <v>0.80076860840893094</v>
      </c>
      <c r="BV555" s="54">
        <f t="shared" si="267"/>
        <v>1.6000267915266609E-3</v>
      </c>
      <c r="BW555" s="4" t="str">
        <f t="shared" si="268"/>
        <v>OK</v>
      </c>
      <c r="BX555" s="54">
        <f t="shared" si="269"/>
        <v>2.2237449691508055E-2</v>
      </c>
      <c r="BY555" s="4" t="str">
        <f t="shared" si="270"/>
        <v>OK</v>
      </c>
      <c r="DJ555" s="7"/>
      <c r="DK555" s="7"/>
      <c r="DL555" s="7"/>
      <c r="DM555" s="7"/>
      <c r="DN555" s="7"/>
      <c r="DO555" s="83"/>
      <c r="DP555" s="7"/>
      <c r="DQ555" s="7"/>
      <c r="DR555" s="7"/>
      <c r="DS555" s="7"/>
    </row>
    <row r="556" spans="27:123">
      <c r="AA556" s="29" t="s">
        <v>197</v>
      </c>
      <c r="AB556" s="29" t="s">
        <v>338</v>
      </c>
      <c r="AC556" s="29" t="s">
        <v>320</v>
      </c>
      <c r="AD556" s="30">
        <v>0</v>
      </c>
      <c r="AE556" s="24">
        <v>674</v>
      </c>
      <c r="AF556" s="24">
        <v>350</v>
      </c>
      <c r="AG556" s="24">
        <v>8</v>
      </c>
      <c r="AH556" s="24">
        <v>12</v>
      </c>
      <c r="AI556" s="24">
        <v>650</v>
      </c>
      <c r="AJ556" s="7">
        <f t="shared" si="242"/>
        <v>704</v>
      </c>
      <c r="AK556" s="7">
        <f t="shared" si="243"/>
        <v>350</v>
      </c>
      <c r="AL556" s="7">
        <f t="shared" si="244"/>
        <v>22</v>
      </c>
      <c r="AM556" s="7">
        <f t="shared" si="245"/>
        <v>6</v>
      </c>
      <c r="AN556" s="7">
        <f t="shared" si="246"/>
        <v>24</v>
      </c>
      <c r="AO556" s="83" t="str" cm="1">
        <f t="array" ref="AO556">_xll.Dce_Name_SectI(AE556,AE556,AF556,AG556,AH556,"x","-",$V$14)</f>
        <v>674x350x8x12</v>
      </c>
      <c r="AP556" s="7" t="str">
        <f t="shared" si="247"/>
        <v>704x350x22-6M24</v>
      </c>
      <c r="AQ556" s="7"/>
      <c r="AR556" s="7"/>
      <c r="AS556" s="7"/>
      <c r="AT556" s="29" t="s">
        <v>303</v>
      </c>
      <c r="AU556" s="60">
        <v>-21.47625912357779</v>
      </c>
      <c r="AV556" s="60">
        <v>56.586297029702905</v>
      </c>
      <c r="AW556" s="25">
        <v>1.9612771729409402E-3</v>
      </c>
      <c r="AX556" s="25">
        <v>0</v>
      </c>
      <c r="AY556" s="25">
        <v>0</v>
      </c>
      <c r="AZ556" s="25">
        <v>0</v>
      </c>
      <c r="BA556" s="56">
        <f t="shared" si="248"/>
        <v>0</v>
      </c>
      <c r="BB556" s="56">
        <f t="shared" si="249"/>
        <v>0</v>
      </c>
      <c r="BC556" s="4">
        <f>HLOOKUP(AN556,Data!$BW$28:$CF$31,4,FALSE)</f>
        <v>353</v>
      </c>
      <c r="BD556" s="44">
        <f t="shared" si="250"/>
        <v>0</v>
      </c>
      <c r="BE556" s="4" t="str">
        <f t="shared" si="251"/>
        <v>OK</v>
      </c>
      <c r="BF556" s="5">
        <f t="shared" si="252"/>
        <v>3572.8</v>
      </c>
      <c r="BG556" s="44">
        <f t="shared" si="253"/>
        <v>6.0110443135853644E-3</v>
      </c>
      <c r="BH556" s="4" t="str">
        <f t="shared" si="254"/>
        <v>OK</v>
      </c>
      <c r="BI556" s="53" t="str">
        <f t="shared" si="255"/>
        <v>Y</v>
      </c>
      <c r="BJ556" s="53">
        <f t="shared" si="256"/>
        <v>215</v>
      </c>
      <c r="BK556" s="38">
        <f t="shared" si="257"/>
        <v>171</v>
      </c>
      <c r="BL556" s="54">
        <f>noisuy1chieu(BK556/BJ556,Data!$BW$39:$CG$39,Data!$BW$40:$CG$40)</f>
        <v>9.6581399440765381E-2</v>
      </c>
      <c r="BM556" s="55">
        <f t="shared" si="258"/>
        <v>3.8912429388375015E-4</v>
      </c>
      <c r="BN556" s="56">
        <f t="shared" si="259"/>
        <v>2.4906687399290548</v>
      </c>
      <c r="BO556" s="44">
        <f t="shared" si="260"/>
        <v>0.11321221545132067</v>
      </c>
      <c r="BP556" s="4" t="str">
        <f t="shared" si="261"/>
        <v>OK</v>
      </c>
      <c r="BQ556" s="56">
        <f t="shared" si="262"/>
        <v>304.99199999999996</v>
      </c>
      <c r="BR556" s="56">
        <f t="shared" si="263"/>
        <v>56.586297063691774</v>
      </c>
      <c r="BS556" s="23">
        <f t="shared" si="264"/>
        <v>0.1855337092897249</v>
      </c>
      <c r="BT556" s="4" t="str">
        <f t="shared" si="265"/>
        <v>OK</v>
      </c>
      <c r="BU556" s="56">
        <f t="shared" si="266"/>
        <v>10.738129561788895</v>
      </c>
      <c r="BV556" s="54">
        <f t="shared" si="267"/>
        <v>2.1456004655183301E-2</v>
      </c>
      <c r="BW556" s="4" t="str">
        <f t="shared" si="268"/>
        <v>OK</v>
      </c>
      <c r="BX556" s="54">
        <f t="shared" si="269"/>
        <v>5.8476249445779373E-2</v>
      </c>
      <c r="BY556" s="4" t="str">
        <f t="shared" si="270"/>
        <v>OK</v>
      </c>
      <c r="DJ556" s="7"/>
      <c r="DK556" s="7"/>
      <c r="DL556" s="7"/>
      <c r="DM556" s="7"/>
      <c r="DN556" s="7"/>
      <c r="DO556" s="83"/>
      <c r="DP556" s="7"/>
      <c r="DQ556" s="7"/>
      <c r="DR556" s="7"/>
      <c r="DS556" s="7"/>
    </row>
    <row r="557" spans="27:123">
      <c r="AA557" s="29" t="s">
        <v>197</v>
      </c>
      <c r="AB557" s="29" t="s">
        <v>338</v>
      </c>
      <c r="AC557" s="29" t="s">
        <v>320</v>
      </c>
      <c r="AD557" s="30">
        <v>0</v>
      </c>
      <c r="AE557" s="24">
        <v>674</v>
      </c>
      <c r="AF557" s="24">
        <v>350</v>
      </c>
      <c r="AG557" s="24">
        <v>8</v>
      </c>
      <c r="AH557" s="24">
        <v>12</v>
      </c>
      <c r="AI557" s="24">
        <v>650</v>
      </c>
      <c r="AJ557" s="7">
        <f t="shared" si="242"/>
        <v>704</v>
      </c>
      <c r="AK557" s="7">
        <f t="shared" si="243"/>
        <v>350</v>
      </c>
      <c r="AL557" s="7">
        <f t="shared" si="244"/>
        <v>22</v>
      </c>
      <c r="AM557" s="7">
        <f t="shared" si="245"/>
        <v>6</v>
      </c>
      <c r="AN557" s="7">
        <f t="shared" si="246"/>
        <v>24</v>
      </c>
      <c r="AO557" s="83" t="str" cm="1">
        <f t="array" ref="AO557">_xll.Dce_Name_SectI(AE557,AE557,AF557,AG557,AH557,"x","-",$V$14)</f>
        <v>674x350x8x12</v>
      </c>
      <c r="AP557" s="7" t="str">
        <f t="shared" si="247"/>
        <v>704x350x22-6M24</v>
      </c>
      <c r="AQ557" s="7"/>
      <c r="AR557" s="7"/>
      <c r="AS557" s="7"/>
      <c r="AT557" s="29" t="s">
        <v>304</v>
      </c>
      <c r="AU557" s="60">
        <v>45.269374911988606</v>
      </c>
      <c r="AV557" s="60">
        <v>2.2486353057349362E-16</v>
      </c>
      <c r="AW557" s="25">
        <v>3.6220960248441653E-2</v>
      </c>
      <c r="AX557" s="25">
        <v>0</v>
      </c>
      <c r="AY557" s="25">
        <v>0</v>
      </c>
      <c r="AZ557" s="25">
        <v>0</v>
      </c>
      <c r="BA557" s="56">
        <f t="shared" si="248"/>
        <v>7.5448958186647674</v>
      </c>
      <c r="BB557" s="56">
        <f t="shared" si="249"/>
        <v>33.008919206658362</v>
      </c>
      <c r="BC557" s="4">
        <f>HLOOKUP(AN557,Data!$BW$28:$CF$31,4,FALSE)</f>
        <v>353</v>
      </c>
      <c r="BD557" s="44">
        <f t="shared" si="250"/>
        <v>9.3509686137842385E-2</v>
      </c>
      <c r="BE557" s="4" t="str">
        <f t="shared" si="251"/>
        <v>OK</v>
      </c>
      <c r="BF557" s="5">
        <f t="shared" si="252"/>
        <v>3572.8</v>
      </c>
      <c r="BG557" s="44">
        <f t="shared" si="253"/>
        <v>0</v>
      </c>
      <c r="BH557" s="4" t="str">
        <f t="shared" si="254"/>
        <v>OK</v>
      </c>
      <c r="BI557" s="53" t="str">
        <f t="shared" si="255"/>
        <v>Y</v>
      </c>
      <c r="BJ557" s="53">
        <f t="shared" si="256"/>
        <v>215</v>
      </c>
      <c r="BK557" s="38">
        <f t="shared" si="257"/>
        <v>171</v>
      </c>
      <c r="BL557" s="54">
        <f>noisuy1chieu(BK557/BJ557,Data!$BW$39:$CG$39,Data!$BW$40:$CG$40)</f>
        <v>9.6581399440765381E-2</v>
      </c>
      <c r="BM557" s="55">
        <f t="shared" si="258"/>
        <v>0</v>
      </c>
      <c r="BN557" s="56">
        <f t="shared" si="259"/>
        <v>0</v>
      </c>
      <c r="BO557" s="44">
        <f t="shared" si="260"/>
        <v>0</v>
      </c>
      <c r="BP557" s="4" t="str">
        <f t="shared" si="261"/>
        <v>OK</v>
      </c>
      <c r="BQ557" s="56">
        <f t="shared" si="262"/>
        <v>304.99199999999996</v>
      </c>
      <c r="BR557" s="56">
        <f t="shared" si="263"/>
        <v>45.269374911988606</v>
      </c>
      <c r="BS557" s="23">
        <f t="shared" si="264"/>
        <v>0.14842807323467044</v>
      </c>
      <c r="BT557" s="4" t="str">
        <f t="shared" si="265"/>
        <v>OK</v>
      </c>
      <c r="BU557" s="56">
        <f t="shared" si="266"/>
        <v>22.634687455994303</v>
      </c>
      <c r="BV557" s="54">
        <f t="shared" si="267"/>
        <v>4.5226680925195224E-2</v>
      </c>
      <c r="BW557" s="4" t="str">
        <f t="shared" si="268"/>
        <v>OK</v>
      </c>
      <c r="BX557" s="54">
        <f t="shared" si="269"/>
        <v>3.743072115621037E-5</v>
      </c>
      <c r="BY557" s="4" t="str">
        <f t="shared" si="270"/>
        <v>OK</v>
      </c>
      <c r="DJ557" s="7"/>
      <c r="DK557" s="7"/>
      <c r="DL557" s="7"/>
      <c r="DM557" s="7"/>
      <c r="DN557" s="7"/>
      <c r="DO557" s="83"/>
      <c r="DP557" s="7"/>
      <c r="DQ557" s="7"/>
      <c r="DR557" s="7"/>
      <c r="DS557" s="7"/>
    </row>
    <row r="558" spans="27:123">
      <c r="AA558" s="29" t="s">
        <v>197</v>
      </c>
      <c r="AB558" s="29" t="s">
        <v>338</v>
      </c>
      <c r="AC558" s="29" t="s">
        <v>320</v>
      </c>
      <c r="AD558" s="30">
        <v>0</v>
      </c>
      <c r="AE558" s="24">
        <v>674</v>
      </c>
      <c r="AF558" s="24">
        <v>350</v>
      </c>
      <c r="AG558" s="24">
        <v>8</v>
      </c>
      <c r="AH558" s="24">
        <v>12</v>
      </c>
      <c r="AI558" s="24">
        <v>650</v>
      </c>
      <c r="AJ558" s="7">
        <f t="shared" si="242"/>
        <v>704</v>
      </c>
      <c r="AK558" s="7">
        <f t="shared" si="243"/>
        <v>350</v>
      </c>
      <c r="AL558" s="7">
        <f t="shared" si="244"/>
        <v>22</v>
      </c>
      <c r="AM558" s="7">
        <f t="shared" si="245"/>
        <v>6</v>
      </c>
      <c r="AN558" s="7">
        <f t="shared" si="246"/>
        <v>24</v>
      </c>
      <c r="AO558" s="83" t="str" cm="1">
        <f t="array" ref="AO558">_xll.Dce_Name_SectI(AE558,AE558,AF558,AG558,AH558,"x","-",$V$14)</f>
        <v>674x350x8x12</v>
      </c>
      <c r="AP558" s="7" t="str">
        <f t="shared" si="247"/>
        <v>704x350x22-6M24</v>
      </c>
      <c r="AQ558" s="7"/>
      <c r="AR558" s="7"/>
      <c r="AS558" s="7"/>
      <c r="AT558" s="29" t="s">
        <v>305</v>
      </c>
      <c r="AU558" s="60">
        <v>25.005890023142452</v>
      </c>
      <c r="AV558" s="60">
        <v>2.2861758059572468E-16</v>
      </c>
      <c r="AW558" s="25">
        <v>2.721863049102885E-2</v>
      </c>
      <c r="AX558" s="25">
        <v>0</v>
      </c>
      <c r="AY558" s="25">
        <v>0</v>
      </c>
      <c r="AZ558" s="25">
        <v>0</v>
      </c>
      <c r="BA558" s="56">
        <f t="shared" si="248"/>
        <v>4.1676483371904087</v>
      </c>
      <c r="BB558" s="56">
        <f t="shared" si="249"/>
        <v>18.233461475208038</v>
      </c>
      <c r="BC558" s="4">
        <f>HLOOKUP(AN558,Data!$BW$28:$CF$31,4,FALSE)</f>
        <v>353</v>
      </c>
      <c r="BD558" s="44">
        <f t="shared" si="250"/>
        <v>5.1652865368861302E-2</v>
      </c>
      <c r="BE558" s="4" t="str">
        <f t="shared" si="251"/>
        <v>OK</v>
      </c>
      <c r="BF558" s="5">
        <f t="shared" si="252"/>
        <v>3572.8</v>
      </c>
      <c r="BG558" s="44">
        <f t="shared" si="253"/>
        <v>0</v>
      </c>
      <c r="BH558" s="4" t="str">
        <f t="shared" si="254"/>
        <v>OK</v>
      </c>
      <c r="BI558" s="53" t="str">
        <f t="shared" si="255"/>
        <v>Y</v>
      </c>
      <c r="BJ558" s="53">
        <f t="shared" si="256"/>
        <v>215</v>
      </c>
      <c r="BK558" s="38">
        <f t="shared" si="257"/>
        <v>171</v>
      </c>
      <c r="BL558" s="54">
        <f>noisuy1chieu(BK558/BJ558,Data!$BW$39:$CG$39,Data!$BW$40:$CG$40)</f>
        <v>9.6581399440765381E-2</v>
      </c>
      <c r="BM558" s="55">
        <f t="shared" si="258"/>
        <v>0</v>
      </c>
      <c r="BN558" s="56">
        <f t="shared" si="259"/>
        <v>0</v>
      </c>
      <c r="BO558" s="44">
        <f t="shared" si="260"/>
        <v>0</v>
      </c>
      <c r="BP558" s="4" t="str">
        <f t="shared" si="261"/>
        <v>OK</v>
      </c>
      <c r="BQ558" s="56">
        <f t="shared" si="262"/>
        <v>304.99199999999996</v>
      </c>
      <c r="BR558" s="56">
        <f t="shared" si="263"/>
        <v>25.005890023142452</v>
      </c>
      <c r="BS558" s="23">
        <f t="shared" si="264"/>
        <v>8.198867518866873E-2</v>
      </c>
      <c r="BT558" s="4" t="str">
        <f t="shared" si="265"/>
        <v>OK</v>
      </c>
      <c r="BU558" s="56">
        <f t="shared" si="266"/>
        <v>12.502945011571226</v>
      </c>
      <c r="BV558" s="54">
        <f t="shared" si="267"/>
        <v>2.4982306725593494E-2</v>
      </c>
      <c r="BW558" s="4" t="str">
        <f t="shared" si="268"/>
        <v>OK</v>
      </c>
      <c r="BX558" s="54">
        <f t="shared" si="269"/>
        <v>2.8127718348037423E-5</v>
      </c>
      <c r="BY558" s="4" t="str">
        <f t="shared" si="270"/>
        <v>OK</v>
      </c>
      <c r="DJ558" s="7"/>
      <c r="DK558" s="7"/>
      <c r="DL558" s="7"/>
      <c r="DM558" s="7"/>
      <c r="DN558" s="7"/>
      <c r="DO558" s="83"/>
      <c r="DP558" s="7"/>
      <c r="DQ558" s="7"/>
      <c r="DR558" s="7"/>
      <c r="DS558" s="7"/>
    </row>
    <row r="559" spans="27:123">
      <c r="AA559" s="29" t="s">
        <v>197</v>
      </c>
      <c r="AB559" s="29" t="s">
        <v>338</v>
      </c>
      <c r="AC559" s="29" t="s">
        <v>320</v>
      </c>
      <c r="AD559" s="30">
        <v>0</v>
      </c>
      <c r="AE559" s="24">
        <v>674</v>
      </c>
      <c r="AF559" s="24">
        <v>350</v>
      </c>
      <c r="AG559" s="24">
        <v>8</v>
      </c>
      <c r="AH559" s="24">
        <v>12</v>
      </c>
      <c r="AI559" s="24">
        <v>650</v>
      </c>
      <c r="AJ559" s="7">
        <f t="shared" si="242"/>
        <v>704</v>
      </c>
      <c r="AK559" s="7">
        <f t="shared" si="243"/>
        <v>350</v>
      </c>
      <c r="AL559" s="7">
        <f t="shared" si="244"/>
        <v>22</v>
      </c>
      <c r="AM559" s="7">
        <f t="shared" si="245"/>
        <v>6</v>
      </c>
      <c r="AN559" s="7">
        <f t="shared" si="246"/>
        <v>24</v>
      </c>
      <c r="AO559" s="83" t="str" cm="1">
        <f t="array" ref="AO559">_xll.Dce_Name_SectI(AE559,AE559,AF559,AG559,AH559,"x","-",$V$14)</f>
        <v>674x350x8x12</v>
      </c>
      <c r="AP559" s="7" t="str">
        <f t="shared" si="247"/>
        <v>704x350x22-6M24</v>
      </c>
      <c r="AQ559" s="7"/>
      <c r="AR559" s="7"/>
      <c r="AS559" s="7"/>
      <c r="AT559" s="29" t="s">
        <v>306</v>
      </c>
      <c r="AU559" s="60">
        <v>-89.618808600716619</v>
      </c>
      <c r="AV559" s="60">
        <v>2.2795350676507731E-16</v>
      </c>
      <c r="AW559" s="25">
        <v>3.1393103148984691E-2</v>
      </c>
      <c r="AX559" s="25">
        <v>0</v>
      </c>
      <c r="AY559" s="25">
        <v>0</v>
      </c>
      <c r="AZ559" s="25">
        <v>0</v>
      </c>
      <c r="BA559" s="56">
        <f t="shared" si="248"/>
        <v>0</v>
      </c>
      <c r="BB559" s="56">
        <f t="shared" si="249"/>
        <v>0</v>
      </c>
      <c r="BC559" s="4">
        <f>HLOOKUP(AN559,Data!$BW$28:$CF$31,4,FALSE)</f>
        <v>353</v>
      </c>
      <c r="BD559" s="44">
        <f t="shared" si="250"/>
        <v>0</v>
      </c>
      <c r="BE559" s="4" t="str">
        <f t="shared" si="251"/>
        <v>OK</v>
      </c>
      <c r="BF559" s="5">
        <f t="shared" si="252"/>
        <v>3572.8</v>
      </c>
      <c r="BG559" s="44">
        <f t="shared" si="253"/>
        <v>2.508363429263228E-2</v>
      </c>
      <c r="BH559" s="4" t="str">
        <f t="shared" si="254"/>
        <v>OK</v>
      </c>
      <c r="BI559" s="53" t="str">
        <f t="shared" si="255"/>
        <v>Y</v>
      </c>
      <c r="BJ559" s="53">
        <f t="shared" si="256"/>
        <v>215</v>
      </c>
      <c r="BK559" s="38">
        <f t="shared" si="257"/>
        <v>171</v>
      </c>
      <c r="BL559" s="54">
        <f>noisuy1chieu(BK559/BJ559,Data!$BW$39:$CG$39,Data!$BW$40:$CG$40)</f>
        <v>9.6581399440765381E-2</v>
      </c>
      <c r="BM559" s="55">
        <f t="shared" si="258"/>
        <v>1.6237863128207239E-3</v>
      </c>
      <c r="BN559" s="56">
        <f t="shared" si="259"/>
        <v>5.0878726856376746</v>
      </c>
      <c r="BO559" s="44">
        <f t="shared" si="260"/>
        <v>0.23126694025625794</v>
      </c>
      <c r="BP559" s="4" t="str">
        <f t="shared" si="261"/>
        <v>OK</v>
      </c>
      <c r="BQ559" s="56">
        <f t="shared" si="262"/>
        <v>304.99199999999996</v>
      </c>
      <c r="BR559" s="56">
        <f t="shared" si="263"/>
        <v>3.1393103148984691E-2</v>
      </c>
      <c r="BS559" s="23">
        <f t="shared" si="264"/>
        <v>1.0293090687291698E-4</v>
      </c>
      <c r="BT559" s="4" t="str">
        <f t="shared" si="265"/>
        <v>OK</v>
      </c>
      <c r="BU559" s="56">
        <f t="shared" si="266"/>
        <v>44.80940430035831</v>
      </c>
      <c r="BV559" s="54">
        <f t="shared" si="267"/>
        <v>8.953428823262502E-2</v>
      </c>
      <c r="BW559" s="4" t="str">
        <f t="shared" si="268"/>
        <v>OK</v>
      </c>
      <c r="BX559" s="54">
        <f t="shared" si="269"/>
        <v>3.2441616184053302E-5</v>
      </c>
      <c r="BY559" s="4" t="str">
        <f t="shared" si="270"/>
        <v>OK</v>
      </c>
      <c r="DJ559" s="7"/>
      <c r="DK559" s="7"/>
      <c r="DL559" s="7"/>
      <c r="DM559" s="7"/>
      <c r="DN559" s="7"/>
      <c r="DO559" s="83"/>
      <c r="DP559" s="7"/>
      <c r="DQ559" s="7"/>
      <c r="DR559" s="7"/>
      <c r="DS559" s="7"/>
    </row>
    <row r="560" spans="27:123">
      <c r="AA560" s="29" t="s">
        <v>197</v>
      </c>
      <c r="AB560" s="29" t="s">
        <v>338</v>
      </c>
      <c r="AC560" s="29" t="s">
        <v>320</v>
      </c>
      <c r="AD560" s="30">
        <v>0</v>
      </c>
      <c r="AE560" s="24">
        <v>674</v>
      </c>
      <c r="AF560" s="24">
        <v>350</v>
      </c>
      <c r="AG560" s="24">
        <v>8</v>
      </c>
      <c r="AH560" s="24">
        <v>12</v>
      </c>
      <c r="AI560" s="24">
        <v>650</v>
      </c>
      <c r="AJ560" s="7">
        <f t="shared" si="242"/>
        <v>704</v>
      </c>
      <c r="AK560" s="7">
        <f t="shared" si="243"/>
        <v>350</v>
      </c>
      <c r="AL560" s="7">
        <f t="shared" si="244"/>
        <v>22</v>
      </c>
      <c r="AM560" s="7">
        <f t="shared" si="245"/>
        <v>6</v>
      </c>
      <c r="AN560" s="7">
        <f t="shared" si="246"/>
        <v>24</v>
      </c>
      <c r="AO560" s="83" t="str" cm="1">
        <f t="array" ref="AO560">_xll.Dce_Name_SectI(AE560,AE560,AF560,AG560,AH560,"x","-",$V$14)</f>
        <v>674x350x8x12</v>
      </c>
      <c r="AP560" s="7" t="str">
        <f t="shared" si="247"/>
        <v>704x350x22-6M24</v>
      </c>
      <c r="AQ560" s="7"/>
      <c r="AR560" s="7"/>
      <c r="AS560" s="7"/>
      <c r="AT560" s="29" t="s">
        <v>307</v>
      </c>
      <c r="AU560" s="60">
        <v>-115.67208757464478</v>
      </c>
      <c r="AV560" s="60">
        <v>1.1771725087761364E-16</v>
      </c>
      <c r="AW560" s="25">
        <v>4.8986275434921636E-2</v>
      </c>
      <c r="AX560" s="25">
        <v>0</v>
      </c>
      <c r="AY560" s="25">
        <v>0</v>
      </c>
      <c r="AZ560" s="25">
        <v>0</v>
      </c>
      <c r="BA560" s="56">
        <f t="shared" si="248"/>
        <v>0</v>
      </c>
      <c r="BB560" s="56">
        <f t="shared" si="249"/>
        <v>0</v>
      </c>
      <c r="BC560" s="4">
        <f>HLOOKUP(AN560,Data!$BW$28:$CF$31,4,FALSE)</f>
        <v>353</v>
      </c>
      <c r="BD560" s="44">
        <f t="shared" si="250"/>
        <v>0</v>
      </c>
      <c r="BE560" s="4" t="str">
        <f t="shared" si="251"/>
        <v>OK</v>
      </c>
      <c r="BF560" s="5">
        <f t="shared" si="252"/>
        <v>3572.8</v>
      </c>
      <c r="BG560" s="44">
        <f t="shared" si="253"/>
        <v>3.2375752232043434E-2</v>
      </c>
      <c r="BH560" s="4" t="str">
        <f t="shared" si="254"/>
        <v>OK</v>
      </c>
      <c r="BI560" s="53" t="str">
        <f t="shared" si="255"/>
        <v>Y</v>
      </c>
      <c r="BJ560" s="53">
        <f t="shared" si="256"/>
        <v>215</v>
      </c>
      <c r="BK560" s="38">
        <f t="shared" si="257"/>
        <v>171</v>
      </c>
      <c r="BL560" s="54">
        <f>noisuy1chieu(BK560/BJ560,Data!$BW$39:$CG$39,Data!$BW$40:$CG$40)</f>
        <v>9.6581399440765381E-2</v>
      </c>
      <c r="BM560" s="55">
        <f t="shared" si="258"/>
        <v>2.0958407672650808E-3</v>
      </c>
      <c r="BN560" s="56">
        <f t="shared" si="259"/>
        <v>5.7803074538252428</v>
      </c>
      <c r="BO560" s="44">
        <f t="shared" si="260"/>
        <v>0.26274124790114739</v>
      </c>
      <c r="BP560" s="4" t="str">
        <f t="shared" si="261"/>
        <v>OK</v>
      </c>
      <c r="BQ560" s="56">
        <f t="shared" si="262"/>
        <v>304.99199999999996</v>
      </c>
      <c r="BR560" s="56">
        <f t="shared" si="263"/>
        <v>4.8986275434921636E-2</v>
      </c>
      <c r="BS560" s="23">
        <f t="shared" si="264"/>
        <v>1.6061495198209017E-4</v>
      </c>
      <c r="BT560" s="4" t="str">
        <f t="shared" si="265"/>
        <v>OK</v>
      </c>
      <c r="BU560" s="56">
        <f t="shared" si="266"/>
        <v>57.836043787322389</v>
      </c>
      <c r="BV560" s="54">
        <f t="shared" si="267"/>
        <v>0.11556299610632041</v>
      </c>
      <c r="BW560" s="4" t="str">
        <f t="shared" si="268"/>
        <v>OK</v>
      </c>
      <c r="BX560" s="54">
        <f t="shared" si="269"/>
        <v>5.0622391115783773E-5</v>
      </c>
      <c r="BY560" s="4" t="str">
        <f t="shared" si="270"/>
        <v>OK</v>
      </c>
      <c r="DJ560" s="7"/>
      <c r="DK560" s="7"/>
      <c r="DL560" s="7"/>
      <c r="DM560" s="7"/>
      <c r="DN560" s="7"/>
      <c r="DO560" s="83"/>
      <c r="DP560" s="7"/>
      <c r="DQ560" s="7"/>
      <c r="DR560" s="7"/>
      <c r="DS560" s="7"/>
    </row>
    <row r="561" spans="27:123">
      <c r="AA561" s="29" t="s">
        <v>197</v>
      </c>
      <c r="AB561" s="29" t="s">
        <v>338</v>
      </c>
      <c r="AC561" s="29" t="s">
        <v>320</v>
      </c>
      <c r="AD561" s="30">
        <v>0</v>
      </c>
      <c r="AE561" s="24">
        <v>674</v>
      </c>
      <c r="AF561" s="24">
        <v>350</v>
      </c>
      <c r="AG561" s="24">
        <v>8</v>
      </c>
      <c r="AH561" s="24">
        <v>12</v>
      </c>
      <c r="AI561" s="24">
        <v>650</v>
      </c>
      <c r="AJ561" s="7">
        <f t="shared" si="242"/>
        <v>704</v>
      </c>
      <c r="AK561" s="7">
        <f t="shared" si="243"/>
        <v>350</v>
      </c>
      <c r="AL561" s="7">
        <f t="shared" si="244"/>
        <v>22</v>
      </c>
      <c r="AM561" s="7">
        <f t="shared" si="245"/>
        <v>6</v>
      </c>
      <c r="AN561" s="7">
        <f t="shared" si="246"/>
        <v>24</v>
      </c>
      <c r="AO561" s="83" t="str" cm="1">
        <f t="array" ref="AO561">_xll.Dce_Name_SectI(AE561,AE561,AF561,AG561,AH561,"x","-",$V$14)</f>
        <v>674x350x8x12</v>
      </c>
      <c r="AP561" s="7" t="str">
        <f t="shared" si="247"/>
        <v>704x350x22-6M24</v>
      </c>
      <c r="AQ561" s="7"/>
      <c r="AR561" s="7"/>
      <c r="AS561" s="7"/>
      <c r="AT561" s="29" t="s">
        <v>308</v>
      </c>
      <c r="AU561" s="60">
        <v>-12.119040867400731</v>
      </c>
      <c r="AV561" s="60">
        <v>45.428435643564299</v>
      </c>
      <c r="AW561" s="25">
        <v>9.1457150745323582E-3</v>
      </c>
      <c r="AX561" s="25">
        <v>0</v>
      </c>
      <c r="AY561" s="25">
        <v>0</v>
      </c>
      <c r="AZ561" s="25">
        <v>0</v>
      </c>
      <c r="BA561" s="56">
        <f t="shared" si="248"/>
        <v>0</v>
      </c>
      <c r="BB561" s="56">
        <f t="shared" si="249"/>
        <v>0</v>
      </c>
      <c r="BC561" s="4">
        <f>HLOOKUP(AN561,Data!$BW$28:$CF$31,4,FALSE)</f>
        <v>353</v>
      </c>
      <c r="BD561" s="44">
        <f t="shared" si="250"/>
        <v>0</v>
      </c>
      <c r="BE561" s="4" t="str">
        <f t="shared" si="251"/>
        <v>OK</v>
      </c>
      <c r="BF561" s="5">
        <f t="shared" si="252"/>
        <v>3572.8</v>
      </c>
      <c r="BG561" s="44">
        <f t="shared" si="253"/>
        <v>3.3920289037731558E-3</v>
      </c>
      <c r="BH561" s="4" t="str">
        <f t="shared" si="254"/>
        <v>OK</v>
      </c>
      <c r="BI561" s="53" t="str">
        <f t="shared" si="255"/>
        <v>Y</v>
      </c>
      <c r="BJ561" s="53">
        <f t="shared" si="256"/>
        <v>215</v>
      </c>
      <c r="BK561" s="38">
        <f t="shared" si="257"/>
        <v>171</v>
      </c>
      <c r="BL561" s="54">
        <f>noisuy1chieu(BK561/BJ561,Data!$BW$39:$CG$39,Data!$BW$40:$CG$40)</f>
        <v>9.6581399440765381E-2</v>
      </c>
      <c r="BM561" s="55">
        <f t="shared" si="258"/>
        <v>2.1958261878570593E-4</v>
      </c>
      <c r="BN561" s="56">
        <f t="shared" si="259"/>
        <v>1.870987031861876</v>
      </c>
      <c r="BO561" s="44">
        <f t="shared" si="260"/>
        <v>8.504486508463073E-2</v>
      </c>
      <c r="BP561" s="4" t="str">
        <f t="shared" si="261"/>
        <v>OK</v>
      </c>
      <c r="BQ561" s="56">
        <f t="shared" si="262"/>
        <v>304.99199999999996</v>
      </c>
      <c r="BR561" s="56">
        <f t="shared" si="263"/>
        <v>45.428436564178249</v>
      </c>
      <c r="BS561" s="23">
        <f t="shared" si="264"/>
        <v>0.14894960052781139</v>
      </c>
      <c r="BT561" s="4" t="str">
        <f t="shared" si="265"/>
        <v>OK</v>
      </c>
      <c r="BU561" s="56">
        <f t="shared" si="266"/>
        <v>6.0595204337003654</v>
      </c>
      <c r="BV561" s="54">
        <f t="shared" si="267"/>
        <v>1.2107611282350193E-2</v>
      </c>
      <c r="BW561" s="4" t="str">
        <f t="shared" si="268"/>
        <v>OK</v>
      </c>
      <c r="BX561" s="54">
        <f t="shared" si="269"/>
        <v>4.6945722309211985E-2</v>
      </c>
      <c r="BY561" s="4" t="str">
        <f t="shared" si="270"/>
        <v>OK</v>
      </c>
      <c r="DJ561" s="7"/>
      <c r="DK561" s="7"/>
      <c r="DL561" s="7"/>
      <c r="DM561" s="7"/>
      <c r="DN561" s="7"/>
      <c r="DO561" s="83"/>
      <c r="DP561" s="7"/>
      <c r="DQ561" s="7"/>
      <c r="DR561" s="7"/>
      <c r="DS561" s="7"/>
    </row>
    <row r="562" spans="27:123">
      <c r="AA562" s="29" t="s">
        <v>197</v>
      </c>
      <c r="AB562" s="29" t="s">
        <v>338</v>
      </c>
      <c r="AC562" s="29" t="s">
        <v>320</v>
      </c>
      <c r="AD562" s="30">
        <v>0</v>
      </c>
      <c r="AE562" s="24">
        <v>674</v>
      </c>
      <c r="AF562" s="24">
        <v>350</v>
      </c>
      <c r="AG562" s="24">
        <v>8</v>
      </c>
      <c r="AH562" s="24">
        <v>12</v>
      </c>
      <c r="AI562" s="24">
        <v>650</v>
      </c>
      <c r="AJ562" s="7">
        <f t="shared" si="242"/>
        <v>704</v>
      </c>
      <c r="AK562" s="7">
        <f t="shared" si="243"/>
        <v>350</v>
      </c>
      <c r="AL562" s="7">
        <f t="shared" si="244"/>
        <v>22</v>
      </c>
      <c r="AM562" s="7">
        <f t="shared" si="245"/>
        <v>6</v>
      </c>
      <c r="AN562" s="7">
        <f t="shared" si="246"/>
        <v>24</v>
      </c>
      <c r="AO562" s="83" t="str" cm="1">
        <f t="array" ref="AO562">_xll.Dce_Name_SectI(AE562,AE562,AF562,AG562,AH562,"x","-",$V$14)</f>
        <v>674x350x8x12</v>
      </c>
      <c r="AP562" s="7" t="str">
        <f t="shared" si="247"/>
        <v>704x350x22-6M24</v>
      </c>
      <c r="AQ562" s="7"/>
      <c r="AR562" s="7"/>
      <c r="AS562" s="7"/>
      <c r="AT562" s="29" t="s">
        <v>309</v>
      </c>
      <c r="AU562" s="60">
        <v>-36.658092751516953</v>
      </c>
      <c r="AV562" s="60">
        <v>10.360871287128703</v>
      </c>
      <c r="AW562" s="25">
        <v>1.8601547389895598E-3</v>
      </c>
      <c r="AX562" s="25">
        <v>0</v>
      </c>
      <c r="AY562" s="25">
        <v>0</v>
      </c>
      <c r="AZ562" s="25">
        <v>0</v>
      </c>
      <c r="BA562" s="56">
        <f t="shared" si="248"/>
        <v>0</v>
      </c>
      <c r="BB562" s="56">
        <f t="shared" si="249"/>
        <v>0</v>
      </c>
      <c r="BC562" s="4">
        <f>HLOOKUP(AN562,Data!$BW$28:$CF$31,4,FALSE)</f>
        <v>353</v>
      </c>
      <c r="BD562" s="44">
        <f t="shared" si="250"/>
        <v>0</v>
      </c>
      <c r="BE562" s="4" t="str">
        <f t="shared" si="251"/>
        <v>OK</v>
      </c>
      <c r="BF562" s="5">
        <f t="shared" si="252"/>
        <v>3572.8</v>
      </c>
      <c r="BG562" s="44">
        <f t="shared" si="253"/>
        <v>1.0260326005238735E-2</v>
      </c>
      <c r="BH562" s="4" t="str">
        <f t="shared" si="254"/>
        <v>OK</v>
      </c>
      <c r="BI562" s="53" t="str">
        <f t="shared" si="255"/>
        <v>Y</v>
      </c>
      <c r="BJ562" s="53">
        <f t="shared" si="256"/>
        <v>215</v>
      </c>
      <c r="BK562" s="38">
        <f t="shared" si="257"/>
        <v>171</v>
      </c>
      <c r="BL562" s="54">
        <f>noisuy1chieu(BK562/BJ562,Data!$BW$39:$CG$39,Data!$BW$40:$CG$40)</f>
        <v>9.6581399440765381E-2</v>
      </c>
      <c r="BM562" s="55">
        <f t="shared" si="258"/>
        <v>6.6420107780310142E-4</v>
      </c>
      <c r="BN562" s="56">
        <f t="shared" si="259"/>
        <v>3.2540302448720722</v>
      </c>
      <c r="BO562" s="44">
        <f t="shared" si="260"/>
        <v>0.14791046567600327</v>
      </c>
      <c r="BP562" s="4" t="str">
        <f t="shared" si="261"/>
        <v>OK</v>
      </c>
      <c r="BQ562" s="56">
        <f t="shared" si="262"/>
        <v>304.99199999999996</v>
      </c>
      <c r="BR562" s="56">
        <f t="shared" si="263"/>
        <v>10.360871454111551</v>
      </c>
      <c r="BS562" s="23">
        <f t="shared" si="264"/>
        <v>3.3970961382959401E-2</v>
      </c>
      <c r="BT562" s="4" t="str">
        <f t="shared" si="265"/>
        <v>OK</v>
      </c>
      <c r="BU562" s="56">
        <f t="shared" si="266"/>
        <v>18.329046375758477</v>
      </c>
      <c r="BV562" s="54">
        <f t="shared" si="267"/>
        <v>3.6623520148496777E-2</v>
      </c>
      <c r="BW562" s="4" t="str">
        <f t="shared" si="268"/>
        <v>OK</v>
      </c>
      <c r="BX562" s="54">
        <f t="shared" si="269"/>
        <v>1.070691907873631E-2</v>
      </c>
      <c r="BY562" s="4" t="str">
        <f t="shared" si="270"/>
        <v>OK</v>
      </c>
      <c r="DJ562" s="7"/>
      <c r="DK562" s="7"/>
      <c r="DL562" s="7"/>
      <c r="DM562" s="7"/>
      <c r="DN562" s="7"/>
      <c r="DO562" s="83"/>
      <c r="DP562" s="7"/>
      <c r="DQ562" s="7"/>
      <c r="DR562" s="7"/>
      <c r="DS562" s="7"/>
    </row>
    <row r="563" spans="27:123">
      <c r="AA563" s="29" t="s">
        <v>197</v>
      </c>
      <c r="AB563" s="29" t="s">
        <v>338</v>
      </c>
      <c r="AC563" s="29" t="s">
        <v>320</v>
      </c>
      <c r="AD563" s="30">
        <v>0</v>
      </c>
      <c r="AE563" s="24">
        <v>674</v>
      </c>
      <c r="AF563" s="24">
        <v>350</v>
      </c>
      <c r="AG563" s="24">
        <v>8</v>
      </c>
      <c r="AH563" s="24">
        <v>12</v>
      </c>
      <c r="AI563" s="24">
        <v>650</v>
      </c>
      <c r="AJ563" s="7">
        <f t="shared" si="242"/>
        <v>704</v>
      </c>
      <c r="AK563" s="7">
        <f t="shared" si="243"/>
        <v>350</v>
      </c>
      <c r="AL563" s="7">
        <f t="shared" si="244"/>
        <v>22</v>
      </c>
      <c r="AM563" s="7">
        <f t="shared" si="245"/>
        <v>6</v>
      </c>
      <c r="AN563" s="7">
        <f t="shared" si="246"/>
        <v>24</v>
      </c>
      <c r="AO563" s="83" t="str" cm="1">
        <f t="array" ref="AO563">_xll.Dce_Name_SectI(AE563,AE563,AF563,AG563,AH563,"x","-",$V$14)</f>
        <v>674x350x8x12</v>
      </c>
      <c r="AP563" s="7" t="str">
        <f t="shared" si="247"/>
        <v>704x350x22-6M24</v>
      </c>
      <c r="AQ563" s="7"/>
      <c r="AR563" s="7"/>
      <c r="AS563" s="7"/>
      <c r="AT563" s="29" t="s">
        <v>310</v>
      </c>
      <c r="AU563" s="60">
        <v>21.393221964743852</v>
      </c>
      <c r="AV563" s="60">
        <v>21.518732673267301</v>
      </c>
      <c r="AW563" s="25">
        <v>1.1684458143932951E-2</v>
      </c>
      <c r="AX563" s="25">
        <v>0</v>
      </c>
      <c r="AY563" s="25">
        <v>0</v>
      </c>
      <c r="AZ563" s="25">
        <v>0</v>
      </c>
      <c r="BA563" s="56">
        <f t="shared" si="248"/>
        <v>3.5655369941239754</v>
      </c>
      <c r="BB563" s="56">
        <f t="shared" si="249"/>
        <v>15.599224349292394</v>
      </c>
      <c r="BC563" s="4">
        <f>HLOOKUP(AN563,Data!$BW$28:$CF$31,4,FALSE)</f>
        <v>353</v>
      </c>
      <c r="BD563" s="44">
        <f t="shared" si="250"/>
        <v>4.4190437250120097E-2</v>
      </c>
      <c r="BE563" s="4" t="str">
        <f t="shared" si="251"/>
        <v>OK</v>
      </c>
      <c r="BF563" s="5">
        <f t="shared" si="252"/>
        <v>3572.8</v>
      </c>
      <c r="BG563" s="44">
        <f t="shared" si="253"/>
        <v>0</v>
      </c>
      <c r="BH563" s="4" t="str">
        <f t="shared" si="254"/>
        <v>OK</v>
      </c>
      <c r="BI563" s="53" t="str">
        <f t="shared" si="255"/>
        <v>Y</v>
      </c>
      <c r="BJ563" s="53">
        <f t="shared" si="256"/>
        <v>215</v>
      </c>
      <c r="BK563" s="38">
        <f t="shared" si="257"/>
        <v>171</v>
      </c>
      <c r="BL563" s="54">
        <f>noisuy1chieu(BK563/BJ563,Data!$BW$39:$CG$39,Data!$BW$40:$CG$40)</f>
        <v>9.6581399440765381E-2</v>
      </c>
      <c r="BM563" s="55">
        <f t="shared" si="258"/>
        <v>0</v>
      </c>
      <c r="BN563" s="56">
        <f t="shared" si="259"/>
        <v>0</v>
      </c>
      <c r="BO563" s="44">
        <f t="shared" si="260"/>
        <v>0</v>
      </c>
      <c r="BP563" s="4" t="str">
        <f t="shared" si="261"/>
        <v>OK</v>
      </c>
      <c r="BQ563" s="56">
        <f t="shared" si="262"/>
        <v>304.99199999999996</v>
      </c>
      <c r="BR563" s="56">
        <f t="shared" si="263"/>
        <v>21.518735845539435</v>
      </c>
      <c r="BS563" s="23">
        <f t="shared" si="264"/>
        <v>7.0555082905582572E-2</v>
      </c>
      <c r="BT563" s="4" t="str">
        <f t="shared" si="265"/>
        <v>OK</v>
      </c>
      <c r="BU563" s="56">
        <f t="shared" si="266"/>
        <v>10.696610982371926</v>
      </c>
      <c r="BV563" s="54">
        <f t="shared" si="267"/>
        <v>2.1373045809499686E-2</v>
      </c>
      <c r="BW563" s="4" t="str">
        <f t="shared" si="268"/>
        <v>OK</v>
      </c>
      <c r="BX563" s="54">
        <f t="shared" si="269"/>
        <v>2.2237450237205934E-2</v>
      </c>
      <c r="BY563" s="4" t="str">
        <f t="shared" si="270"/>
        <v>OK</v>
      </c>
      <c r="DJ563" s="7"/>
      <c r="DK563" s="7"/>
      <c r="DL563" s="7"/>
      <c r="DM563" s="7"/>
      <c r="DN563" s="7"/>
      <c r="DO563" s="83"/>
      <c r="DP563" s="7"/>
      <c r="DQ563" s="7"/>
      <c r="DR563" s="7"/>
      <c r="DS563" s="7"/>
    </row>
    <row r="564" spans="27:123">
      <c r="AA564" s="29" t="s">
        <v>197</v>
      </c>
      <c r="AB564" s="29" t="s">
        <v>338</v>
      </c>
      <c r="AC564" s="29" t="s">
        <v>320</v>
      </c>
      <c r="AD564" s="30">
        <v>0</v>
      </c>
      <c r="AE564" s="24">
        <v>674</v>
      </c>
      <c r="AF564" s="24">
        <v>350</v>
      </c>
      <c r="AG564" s="24">
        <v>8</v>
      </c>
      <c r="AH564" s="24">
        <v>12</v>
      </c>
      <c r="AI564" s="24">
        <v>650</v>
      </c>
      <c r="AJ564" s="7">
        <f t="shared" si="242"/>
        <v>704</v>
      </c>
      <c r="AK564" s="7">
        <f t="shared" si="243"/>
        <v>350</v>
      </c>
      <c r="AL564" s="7">
        <f t="shared" si="244"/>
        <v>22</v>
      </c>
      <c r="AM564" s="7">
        <f t="shared" si="245"/>
        <v>6</v>
      </c>
      <c r="AN564" s="7">
        <f t="shared" si="246"/>
        <v>24</v>
      </c>
      <c r="AO564" s="83" t="str" cm="1">
        <f t="array" ref="AO564">_xll.Dce_Name_SectI(AE564,AE564,AF564,AG564,AH564,"x","-",$V$14)</f>
        <v>674x350x8x12</v>
      </c>
      <c r="AP564" s="7" t="str">
        <f t="shared" si="247"/>
        <v>704x350x22-6M24</v>
      </c>
      <c r="AQ564" s="7"/>
      <c r="AR564" s="7"/>
      <c r="AS564" s="7"/>
      <c r="AT564" s="29" t="s">
        <v>311</v>
      </c>
      <c r="AU564" s="60">
        <v>1.6505305115628983</v>
      </c>
      <c r="AV564" s="60">
        <v>56.586297029702884</v>
      </c>
      <c r="AW564" s="25">
        <v>1.8148311935733893E-3</v>
      </c>
      <c r="AX564" s="25">
        <v>0</v>
      </c>
      <c r="AY564" s="25">
        <v>0</v>
      </c>
      <c r="AZ564" s="25">
        <v>0</v>
      </c>
      <c r="BA564" s="56">
        <f t="shared" si="248"/>
        <v>0.27508841859381639</v>
      </c>
      <c r="BB564" s="56">
        <f t="shared" si="249"/>
        <v>1.2035118313479467</v>
      </c>
      <c r="BC564" s="4">
        <f>HLOOKUP(AN564,Data!$BW$28:$CF$31,4,FALSE)</f>
        <v>353</v>
      </c>
      <c r="BD564" s="44">
        <f t="shared" si="250"/>
        <v>3.4093819584927669E-3</v>
      </c>
      <c r="BE564" s="4" t="str">
        <f t="shared" si="251"/>
        <v>OK</v>
      </c>
      <c r="BF564" s="5">
        <f t="shared" si="252"/>
        <v>3572.8</v>
      </c>
      <c r="BG564" s="44">
        <f t="shared" si="253"/>
        <v>0</v>
      </c>
      <c r="BH564" s="4" t="str">
        <f t="shared" si="254"/>
        <v>OK</v>
      </c>
      <c r="BI564" s="53" t="str">
        <f t="shared" si="255"/>
        <v>Y</v>
      </c>
      <c r="BJ564" s="53">
        <f t="shared" si="256"/>
        <v>215</v>
      </c>
      <c r="BK564" s="38">
        <f t="shared" si="257"/>
        <v>171</v>
      </c>
      <c r="BL564" s="54">
        <f>noisuy1chieu(BK564/BJ564,Data!$BW$39:$CG$39,Data!$BW$40:$CG$40)</f>
        <v>9.6581399440765381E-2</v>
      </c>
      <c r="BM564" s="55">
        <f t="shared" si="258"/>
        <v>0</v>
      </c>
      <c r="BN564" s="56">
        <f t="shared" si="259"/>
        <v>0</v>
      </c>
      <c r="BO564" s="44">
        <f t="shared" si="260"/>
        <v>0</v>
      </c>
      <c r="BP564" s="4" t="str">
        <f t="shared" si="261"/>
        <v>OK</v>
      </c>
      <c r="BQ564" s="56">
        <f t="shared" si="262"/>
        <v>304.99199999999996</v>
      </c>
      <c r="BR564" s="56">
        <f t="shared" si="263"/>
        <v>56.586297058805449</v>
      </c>
      <c r="BS564" s="23">
        <f t="shared" si="264"/>
        <v>0.18553370927370375</v>
      </c>
      <c r="BT564" s="4" t="str">
        <f t="shared" si="265"/>
        <v>OK</v>
      </c>
      <c r="BU564" s="56">
        <f t="shared" si="266"/>
        <v>0.82526525578144916</v>
      </c>
      <c r="BV564" s="54">
        <f t="shared" si="267"/>
        <v>1.6489738802199709E-3</v>
      </c>
      <c r="BW564" s="4" t="str">
        <f t="shared" si="268"/>
        <v>OK</v>
      </c>
      <c r="BX564" s="54">
        <f t="shared" si="269"/>
        <v>5.8476249440729849E-2</v>
      </c>
      <c r="BY564" s="4" t="str">
        <f t="shared" si="270"/>
        <v>OK</v>
      </c>
      <c r="DJ564" s="7"/>
      <c r="DK564" s="7"/>
      <c r="DL564" s="7"/>
      <c r="DM564" s="7"/>
      <c r="DN564" s="7"/>
      <c r="DO564" s="83"/>
      <c r="DP564" s="7"/>
      <c r="DQ564" s="7"/>
      <c r="DR564" s="7"/>
      <c r="DS564" s="7"/>
    </row>
    <row r="565" spans="27:123">
      <c r="AA565" s="29" t="s">
        <v>197</v>
      </c>
      <c r="AB565" s="29" t="s">
        <v>338</v>
      </c>
      <c r="AC565" s="29" t="s">
        <v>320</v>
      </c>
      <c r="AD565" s="30">
        <v>0</v>
      </c>
      <c r="AE565" s="24">
        <v>674</v>
      </c>
      <c r="AF565" s="24">
        <v>350</v>
      </c>
      <c r="AG565" s="24">
        <v>8</v>
      </c>
      <c r="AH565" s="24">
        <v>12</v>
      </c>
      <c r="AI565" s="24">
        <v>650</v>
      </c>
      <c r="AJ565" s="7">
        <f t="shared" si="242"/>
        <v>704</v>
      </c>
      <c r="AK565" s="7">
        <f t="shared" si="243"/>
        <v>350</v>
      </c>
      <c r="AL565" s="7">
        <f t="shared" si="244"/>
        <v>22</v>
      </c>
      <c r="AM565" s="7">
        <f t="shared" si="245"/>
        <v>6</v>
      </c>
      <c r="AN565" s="7">
        <f t="shared" si="246"/>
        <v>24</v>
      </c>
      <c r="AO565" s="83" t="str" cm="1">
        <f t="array" ref="AO565">_xll.Dce_Name_SectI(AE565,AE565,AF565,AG565,AH565,"x","-",$V$14)</f>
        <v>674x350x8x12</v>
      </c>
      <c r="AP565" s="7" t="str">
        <f t="shared" si="247"/>
        <v>704x350x22-6M24</v>
      </c>
      <c r="AQ565" s="7"/>
      <c r="AR565" s="7"/>
      <c r="AS565" s="7"/>
      <c r="AT565" s="29" t="s">
        <v>312</v>
      </c>
      <c r="AU565" s="60">
        <v>68.450519619476054</v>
      </c>
      <c r="AV565" s="60">
        <v>3.0062215737591824E-16</v>
      </c>
      <c r="AW565" s="25">
        <v>3.6730404417040091E-2</v>
      </c>
      <c r="AX565" s="25">
        <v>0</v>
      </c>
      <c r="AY565" s="25">
        <v>0</v>
      </c>
      <c r="AZ565" s="25">
        <v>0</v>
      </c>
      <c r="BA565" s="56">
        <f t="shared" si="248"/>
        <v>11.408419936579342</v>
      </c>
      <c r="BB565" s="56">
        <f t="shared" si="249"/>
        <v>49.911837222534622</v>
      </c>
      <c r="BC565" s="4">
        <f>HLOOKUP(AN565,Data!$BW$28:$CF$31,4,FALSE)</f>
        <v>353</v>
      </c>
      <c r="BD565" s="44">
        <f t="shared" si="250"/>
        <v>0.1413933065794182</v>
      </c>
      <c r="BE565" s="4" t="str">
        <f t="shared" si="251"/>
        <v>OK</v>
      </c>
      <c r="BF565" s="5">
        <f t="shared" si="252"/>
        <v>3572.8</v>
      </c>
      <c r="BG565" s="44">
        <f t="shared" si="253"/>
        <v>0</v>
      </c>
      <c r="BH565" s="4" t="str">
        <f t="shared" si="254"/>
        <v>OK</v>
      </c>
      <c r="BI565" s="53" t="str">
        <f t="shared" si="255"/>
        <v>Y</v>
      </c>
      <c r="BJ565" s="53">
        <f t="shared" si="256"/>
        <v>215</v>
      </c>
      <c r="BK565" s="38">
        <f t="shared" si="257"/>
        <v>171</v>
      </c>
      <c r="BL565" s="54">
        <f>noisuy1chieu(BK565/BJ565,Data!$BW$39:$CG$39,Data!$BW$40:$CG$40)</f>
        <v>9.6581399440765381E-2</v>
      </c>
      <c r="BM565" s="55">
        <f t="shared" si="258"/>
        <v>0</v>
      </c>
      <c r="BN565" s="56">
        <f t="shared" si="259"/>
        <v>0</v>
      </c>
      <c r="BO565" s="44">
        <f t="shared" si="260"/>
        <v>0</v>
      </c>
      <c r="BP565" s="4" t="str">
        <f t="shared" si="261"/>
        <v>OK</v>
      </c>
      <c r="BQ565" s="56">
        <f t="shared" si="262"/>
        <v>304.99199999999996</v>
      </c>
      <c r="BR565" s="56">
        <f t="shared" si="263"/>
        <v>68.450519619476054</v>
      </c>
      <c r="BS565" s="23">
        <f t="shared" si="264"/>
        <v>0.2244338199673305</v>
      </c>
      <c r="BT565" s="4" t="str">
        <f t="shared" si="265"/>
        <v>OK</v>
      </c>
      <c r="BU565" s="56">
        <f t="shared" si="266"/>
        <v>34.225259809738027</v>
      </c>
      <c r="BV565" s="54">
        <f t="shared" si="267"/>
        <v>6.8385963270149036E-2</v>
      </c>
      <c r="BW565" s="4" t="str">
        <f t="shared" si="268"/>
        <v>OK</v>
      </c>
      <c r="BX565" s="54">
        <f t="shared" si="269"/>
        <v>3.7957180490492821E-5</v>
      </c>
      <c r="BY565" s="4" t="str">
        <f t="shared" si="270"/>
        <v>OK</v>
      </c>
      <c r="DJ565" s="7"/>
      <c r="DK565" s="7"/>
      <c r="DL565" s="7"/>
      <c r="DM565" s="7"/>
      <c r="DN565" s="7"/>
      <c r="DO565" s="83"/>
      <c r="DP565" s="7"/>
      <c r="DQ565" s="7"/>
      <c r="DR565" s="7"/>
      <c r="DS565" s="7"/>
    </row>
    <row r="566" spans="27:123">
      <c r="AA566" s="29" t="s">
        <v>197</v>
      </c>
      <c r="AB566" s="29" t="s">
        <v>338</v>
      </c>
      <c r="AC566" s="29" t="s">
        <v>320</v>
      </c>
      <c r="AD566" s="30">
        <v>0</v>
      </c>
      <c r="AE566" s="24">
        <v>674</v>
      </c>
      <c r="AF566" s="24">
        <v>350</v>
      </c>
      <c r="AG566" s="24">
        <v>8</v>
      </c>
      <c r="AH566" s="24">
        <v>12</v>
      </c>
      <c r="AI566" s="24">
        <v>650</v>
      </c>
      <c r="AJ566" s="7">
        <f t="shared" si="242"/>
        <v>704</v>
      </c>
      <c r="AK566" s="7">
        <f t="shared" si="243"/>
        <v>350</v>
      </c>
      <c r="AL566" s="7">
        <f t="shared" si="244"/>
        <v>22</v>
      </c>
      <c r="AM566" s="7">
        <f t="shared" si="245"/>
        <v>6</v>
      </c>
      <c r="AN566" s="7">
        <f t="shared" si="246"/>
        <v>24</v>
      </c>
      <c r="AO566" s="83" t="str" cm="1">
        <f t="array" ref="AO566">_xll.Dce_Name_SectI(AE566,AE566,AF566,AG566,AH566,"x","-",$V$14)</f>
        <v>674x350x8x12</v>
      </c>
      <c r="AP566" s="7" t="str">
        <f t="shared" si="247"/>
        <v>704x350x22-6M24</v>
      </c>
      <c r="AQ566" s="7"/>
      <c r="AR566" s="7"/>
      <c r="AS566" s="7"/>
      <c r="AT566" s="29" t="s">
        <v>313</v>
      </c>
      <c r="AU566" s="60">
        <v>47.57726464351213</v>
      </c>
      <c r="AV566" s="60">
        <v>2.5318831232967742E-16</v>
      </c>
      <c r="AW566" s="25">
        <v>2.9015776900763984E-2</v>
      </c>
      <c r="AX566" s="25">
        <v>0</v>
      </c>
      <c r="AY566" s="25">
        <v>0</v>
      </c>
      <c r="AZ566" s="25">
        <v>0</v>
      </c>
      <c r="BA566" s="56">
        <f t="shared" si="248"/>
        <v>7.9295441072520214</v>
      </c>
      <c r="BB566" s="56">
        <f t="shared" si="249"/>
        <v>34.691755469227594</v>
      </c>
      <c r="BC566" s="4">
        <f>HLOOKUP(AN566,Data!$BW$28:$CF$31,4,FALSE)</f>
        <v>353</v>
      </c>
      <c r="BD566" s="44">
        <f t="shared" si="250"/>
        <v>9.8276927674865705E-2</v>
      </c>
      <c r="BE566" s="4" t="str">
        <f t="shared" si="251"/>
        <v>OK</v>
      </c>
      <c r="BF566" s="5">
        <f t="shared" si="252"/>
        <v>3572.8</v>
      </c>
      <c r="BG566" s="44">
        <f t="shared" si="253"/>
        <v>0</v>
      </c>
      <c r="BH566" s="4" t="str">
        <f t="shared" si="254"/>
        <v>OK</v>
      </c>
      <c r="BI566" s="53" t="str">
        <f t="shared" si="255"/>
        <v>Y</v>
      </c>
      <c r="BJ566" s="53">
        <f t="shared" si="256"/>
        <v>215</v>
      </c>
      <c r="BK566" s="38">
        <f t="shared" si="257"/>
        <v>171</v>
      </c>
      <c r="BL566" s="54">
        <f>noisuy1chieu(BK566/BJ566,Data!$BW$39:$CG$39,Data!$BW$40:$CG$40)</f>
        <v>9.6581399440765381E-2</v>
      </c>
      <c r="BM566" s="55">
        <f t="shared" si="258"/>
        <v>0</v>
      </c>
      <c r="BN566" s="56">
        <f t="shared" si="259"/>
        <v>0</v>
      </c>
      <c r="BO566" s="44">
        <f t="shared" si="260"/>
        <v>0</v>
      </c>
      <c r="BP566" s="4" t="str">
        <f t="shared" si="261"/>
        <v>OK</v>
      </c>
      <c r="BQ566" s="56">
        <f t="shared" si="262"/>
        <v>304.99199999999996</v>
      </c>
      <c r="BR566" s="56">
        <f t="shared" si="263"/>
        <v>47.57726464351213</v>
      </c>
      <c r="BS566" s="23">
        <f t="shared" si="264"/>
        <v>0.15599512329343765</v>
      </c>
      <c r="BT566" s="4" t="str">
        <f t="shared" si="265"/>
        <v>OK</v>
      </c>
      <c r="BU566" s="56">
        <f t="shared" si="266"/>
        <v>23.788632321756065</v>
      </c>
      <c r="BV566" s="54">
        <f t="shared" si="267"/>
        <v>4.7532394063516177E-2</v>
      </c>
      <c r="BW566" s="4" t="str">
        <f t="shared" si="268"/>
        <v>OK</v>
      </c>
      <c r="BX566" s="54">
        <f t="shared" si="269"/>
        <v>2.9984888496986596E-5</v>
      </c>
      <c r="BY566" s="4" t="str">
        <f t="shared" si="270"/>
        <v>OK</v>
      </c>
      <c r="DJ566" s="7"/>
      <c r="DK566" s="7"/>
      <c r="DL566" s="7"/>
      <c r="DM566" s="7"/>
      <c r="DN566" s="7"/>
      <c r="DO566" s="83"/>
      <c r="DP566" s="7"/>
      <c r="DQ566" s="7"/>
      <c r="DR566" s="7"/>
      <c r="DS566" s="7"/>
    </row>
    <row r="567" spans="27:123">
      <c r="AA567" s="29" t="s">
        <v>197</v>
      </c>
      <c r="AB567" s="29" t="s">
        <v>338</v>
      </c>
      <c r="AC567" s="29" t="s">
        <v>320</v>
      </c>
      <c r="AD567" s="30">
        <v>0</v>
      </c>
      <c r="AE567" s="24">
        <v>674</v>
      </c>
      <c r="AF567" s="24">
        <v>350</v>
      </c>
      <c r="AG567" s="24">
        <v>8</v>
      </c>
      <c r="AH567" s="24">
        <v>12</v>
      </c>
      <c r="AI567" s="24">
        <v>650</v>
      </c>
      <c r="AJ567" s="7">
        <f t="shared" si="242"/>
        <v>704</v>
      </c>
      <c r="AK567" s="7">
        <f t="shared" si="243"/>
        <v>350</v>
      </c>
      <c r="AL567" s="7">
        <f t="shared" si="244"/>
        <v>22</v>
      </c>
      <c r="AM567" s="7">
        <f t="shared" si="245"/>
        <v>6</v>
      </c>
      <c r="AN567" s="7">
        <f t="shared" si="246"/>
        <v>24</v>
      </c>
      <c r="AO567" s="83" t="str" cm="1">
        <f t="array" ref="AO567">_xll.Dce_Name_SectI(AE567,AE567,AF567,AG567,AH567,"x","-",$V$14)</f>
        <v>674x350x8x12</v>
      </c>
      <c r="AP567" s="7" t="str">
        <f t="shared" si="247"/>
        <v>704x350x22-6M24</v>
      </c>
      <c r="AQ567" s="7"/>
      <c r="AR567" s="7"/>
      <c r="AS567" s="7"/>
      <c r="AT567" s="29" t="s">
        <v>314</v>
      </c>
      <c r="AU567" s="60">
        <v>-62.912417504393147</v>
      </c>
      <c r="AV567" s="60">
        <v>2.8065928487502889E-16</v>
      </c>
      <c r="AW567" s="25">
        <v>3.2159009471745728E-2</v>
      </c>
      <c r="AX567" s="25">
        <v>0</v>
      </c>
      <c r="AY567" s="25">
        <v>0</v>
      </c>
      <c r="AZ567" s="25">
        <v>0</v>
      </c>
      <c r="BA567" s="56">
        <f t="shared" si="248"/>
        <v>0</v>
      </c>
      <c r="BB567" s="56">
        <f t="shared" si="249"/>
        <v>0</v>
      </c>
      <c r="BC567" s="4">
        <f>HLOOKUP(AN567,Data!$BW$28:$CF$31,4,FALSE)</f>
        <v>353</v>
      </c>
      <c r="BD567" s="44">
        <f t="shared" si="250"/>
        <v>0</v>
      </c>
      <c r="BE567" s="4" t="str">
        <f t="shared" si="251"/>
        <v>OK</v>
      </c>
      <c r="BF567" s="5">
        <f t="shared" si="252"/>
        <v>3572.8</v>
      </c>
      <c r="BG567" s="44">
        <f t="shared" si="253"/>
        <v>1.760871515461071E-2</v>
      </c>
      <c r="BH567" s="4" t="str">
        <f t="shared" si="254"/>
        <v>OK</v>
      </c>
      <c r="BI567" s="53" t="str">
        <f t="shared" si="255"/>
        <v>Y</v>
      </c>
      <c r="BJ567" s="53">
        <f t="shared" si="256"/>
        <v>215</v>
      </c>
      <c r="BK567" s="38">
        <f t="shared" si="257"/>
        <v>171</v>
      </c>
      <c r="BL567" s="54">
        <f>noisuy1chieu(BK567/BJ567,Data!$BW$39:$CG$39,Data!$BW$40:$CG$40)</f>
        <v>9.6581399440765381E-2</v>
      </c>
      <c r="BM567" s="55">
        <f t="shared" si="258"/>
        <v>1.1398982428480939E-3</v>
      </c>
      <c r="BN567" s="56">
        <f t="shared" si="259"/>
        <v>4.2628969994609411</v>
      </c>
      <c r="BO567" s="44">
        <f t="shared" si="260"/>
        <v>0.19376804543004278</v>
      </c>
      <c r="BP567" s="4" t="str">
        <f t="shared" si="261"/>
        <v>OK</v>
      </c>
      <c r="BQ567" s="56">
        <f t="shared" si="262"/>
        <v>304.99199999999996</v>
      </c>
      <c r="BR567" s="56">
        <f t="shared" si="263"/>
        <v>3.2159009471745728E-2</v>
      </c>
      <c r="BS567" s="23">
        <f t="shared" si="264"/>
        <v>1.0544214101270109E-4</v>
      </c>
      <c r="BT567" s="4" t="str">
        <f t="shared" si="265"/>
        <v>OK</v>
      </c>
      <c r="BU567" s="56">
        <f t="shared" si="266"/>
        <v>31.456208752196574</v>
      </c>
      <c r="BV567" s="54">
        <f t="shared" si="267"/>
        <v>6.2853084192915049E-2</v>
      </c>
      <c r="BW567" s="4" t="str">
        <f t="shared" si="268"/>
        <v>OK</v>
      </c>
      <c r="BX567" s="54">
        <f t="shared" si="269"/>
        <v>3.3233103372753112E-5</v>
      </c>
      <c r="BY567" s="4" t="str">
        <f t="shared" si="270"/>
        <v>OK</v>
      </c>
      <c r="DJ567" s="7"/>
      <c r="DK567" s="7"/>
      <c r="DL567" s="7"/>
      <c r="DM567" s="7"/>
      <c r="DN567" s="7"/>
      <c r="DO567" s="83"/>
      <c r="DP567" s="7"/>
      <c r="DQ567" s="7"/>
      <c r="DR567" s="7"/>
      <c r="DS567" s="7"/>
    </row>
    <row r="568" spans="27:123">
      <c r="AA568" s="29" t="s">
        <v>197</v>
      </c>
      <c r="AB568" s="29" t="s">
        <v>338</v>
      </c>
      <c r="AC568" s="29" t="s">
        <v>320</v>
      </c>
      <c r="AD568" s="30">
        <v>0</v>
      </c>
      <c r="AE568" s="24">
        <v>674</v>
      </c>
      <c r="AF568" s="24">
        <v>350</v>
      </c>
      <c r="AG568" s="24">
        <v>8</v>
      </c>
      <c r="AH568" s="24">
        <v>12</v>
      </c>
      <c r="AI568" s="24">
        <v>650</v>
      </c>
      <c r="AJ568" s="7">
        <f t="shared" si="242"/>
        <v>704</v>
      </c>
      <c r="AK568" s="7">
        <f t="shared" si="243"/>
        <v>350</v>
      </c>
      <c r="AL568" s="7">
        <f t="shared" si="244"/>
        <v>22</v>
      </c>
      <c r="AM568" s="7">
        <f t="shared" si="245"/>
        <v>6</v>
      </c>
      <c r="AN568" s="7">
        <f t="shared" si="246"/>
        <v>24</v>
      </c>
      <c r="AO568" s="83" t="str" cm="1">
        <f t="array" ref="AO568">_xll.Dce_Name_SectI(AE568,AE568,AF568,AG568,AH568,"x","-",$V$14)</f>
        <v>674x350x8x12</v>
      </c>
      <c r="AP568" s="7" t="str">
        <f t="shared" si="247"/>
        <v>704x350x22-6M24</v>
      </c>
      <c r="AQ568" s="7"/>
      <c r="AR568" s="7"/>
      <c r="AS568" s="7"/>
      <c r="AT568" s="29" t="s">
        <v>315</v>
      </c>
      <c r="AU568" s="60">
        <v>-88.366169511208241</v>
      </c>
      <c r="AV568" s="60">
        <v>2.650603261183937E-16</v>
      </c>
      <c r="AW568" s="25">
        <v>5.1263520592180464E-2</v>
      </c>
      <c r="AX568" s="25">
        <v>0</v>
      </c>
      <c r="AY568" s="25">
        <v>0</v>
      </c>
      <c r="AZ568" s="25">
        <v>0</v>
      </c>
      <c r="BA568" s="56">
        <f t="shared" si="248"/>
        <v>0</v>
      </c>
      <c r="BB568" s="56">
        <f t="shared" si="249"/>
        <v>0</v>
      </c>
      <c r="BC568" s="4">
        <f>HLOOKUP(AN568,Data!$BW$28:$CF$31,4,FALSE)</f>
        <v>353</v>
      </c>
      <c r="BD568" s="44">
        <f t="shared" si="250"/>
        <v>0</v>
      </c>
      <c r="BE568" s="4" t="str">
        <f t="shared" si="251"/>
        <v>OK</v>
      </c>
      <c r="BF568" s="5">
        <f t="shared" si="252"/>
        <v>3572.8</v>
      </c>
      <c r="BG568" s="44">
        <f t="shared" si="253"/>
        <v>2.473302997962613E-2</v>
      </c>
      <c r="BH568" s="4" t="str">
        <f t="shared" si="254"/>
        <v>OK</v>
      </c>
      <c r="BI568" s="53" t="str">
        <f t="shared" si="255"/>
        <v>Y</v>
      </c>
      <c r="BJ568" s="53">
        <f t="shared" si="256"/>
        <v>215</v>
      </c>
      <c r="BK568" s="38">
        <f t="shared" si="257"/>
        <v>171</v>
      </c>
      <c r="BL568" s="54">
        <f>noisuy1chieu(BK568/BJ568,Data!$BW$39:$CG$39,Data!$BW$40:$CG$40)</f>
        <v>9.6581399440765381E-2</v>
      </c>
      <c r="BM568" s="55">
        <f t="shared" si="258"/>
        <v>1.6010899810996653E-3</v>
      </c>
      <c r="BN568" s="56">
        <f t="shared" si="259"/>
        <v>5.0521899100386278</v>
      </c>
      <c r="BO568" s="44">
        <f t="shared" si="260"/>
        <v>0.22964499591084672</v>
      </c>
      <c r="BP568" s="4" t="str">
        <f t="shared" si="261"/>
        <v>OK</v>
      </c>
      <c r="BQ568" s="56">
        <f t="shared" si="262"/>
        <v>304.99199999999996</v>
      </c>
      <c r="BR568" s="56">
        <f t="shared" si="263"/>
        <v>5.1263520592180464E-2</v>
      </c>
      <c r="BS568" s="23">
        <f t="shared" si="264"/>
        <v>1.6808152539142166E-4</v>
      </c>
      <c r="BT568" s="4" t="str">
        <f t="shared" si="265"/>
        <v>OK</v>
      </c>
      <c r="BU568" s="56">
        <f t="shared" si="266"/>
        <v>44.183084755604121</v>
      </c>
      <c r="BV568" s="54">
        <f t="shared" si="267"/>
        <v>8.8282830519198122E-2</v>
      </c>
      <c r="BW568" s="4" t="str">
        <f t="shared" si="268"/>
        <v>OK</v>
      </c>
      <c r="BX568" s="54">
        <f t="shared" si="269"/>
        <v>5.2975695056403431E-5</v>
      </c>
      <c r="BY568" s="4" t="str">
        <f t="shared" si="270"/>
        <v>OK</v>
      </c>
      <c r="DJ568" s="7"/>
      <c r="DK568" s="7"/>
      <c r="DL568" s="7"/>
      <c r="DM568" s="7"/>
      <c r="DN568" s="7"/>
      <c r="DO568" s="83"/>
      <c r="DP568" s="7"/>
      <c r="DQ568" s="7"/>
      <c r="DR568" s="7"/>
      <c r="DS568" s="7"/>
    </row>
    <row r="569" spans="27:123">
      <c r="AA569" s="29" t="s">
        <v>197</v>
      </c>
      <c r="AB569" s="29" t="s">
        <v>339</v>
      </c>
      <c r="AC569" s="29" t="s">
        <v>320</v>
      </c>
      <c r="AD569" s="30">
        <v>0</v>
      </c>
      <c r="AE569" s="24">
        <v>674</v>
      </c>
      <c r="AF569" s="24">
        <v>350</v>
      </c>
      <c r="AG569" s="24">
        <v>8</v>
      </c>
      <c r="AH569" s="24">
        <v>12</v>
      </c>
      <c r="AI569" s="24">
        <v>650</v>
      </c>
      <c r="AJ569" s="7">
        <f t="shared" si="242"/>
        <v>704</v>
      </c>
      <c r="AK569" s="7">
        <f t="shared" si="243"/>
        <v>350</v>
      </c>
      <c r="AL569" s="7">
        <f t="shared" si="244"/>
        <v>22</v>
      </c>
      <c r="AM569" s="7">
        <f t="shared" si="245"/>
        <v>6</v>
      </c>
      <c r="AN569" s="7">
        <f t="shared" si="246"/>
        <v>24</v>
      </c>
      <c r="AO569" s="83" t="str" cm="1">
        <f t="array" ref="AO569">_xll.Dce_Name_SectI(AE569,AE569,AF569,AG569,AH569,"x","-",$V$14)</f>
        <v>674x350x8x12</v>
      </c>
      <c r="AP569" s="7" t="str">
        <f t="shared" si="247"/>
        <v>704x350x22-6M24</v>
      </c>
      <c r="AQ569" s="7"/>
      <c r="AR569" s="7"/>
      <c r="AS569" s="7"/>
      <c r="AT569" s="29" t="s">
        <v>290</v>
      </c>
      <c r="AU569" s="60">
        <v>-71.818175607651298</v>
      </c>
      <c r="AV569" s="60">
        <v>5.6920614055488983E-19</v>
      </c>
      <c r="AW569" s="25">
        <v>9.5159416286098621E-3</v>
      </c>
      <c r="AX569" s="25">
        <v>0</v>
      </c>
      <c r="AY569" s="25">
        <v>0</v>
      </c>
      <c r="AZ569" s="25">
        <v>0</v>
      </c>
      <c r="BA569" s="56">
        <f t="shared" si="248"/>
        <v>0</v>
      </c>
      <c r="BB569" s="56">
        <f t="shared" si="249"/>
        <v>0</v>
      </c>
      <c r="BC569" s="4">
        <f>HLOOKUP(AN569,Data!$BW$28:$CF$31,4,FALSE)</f>
        <v>353</v>
      </c>
      <c r="BD569" s="44">
        <f t="shared" si="250"/>
        <v>0</v>
      </c>
      <c r="BE569" s="4" t="str">
        <f t="shared" si="251"/>
        <v>OK</v>
      </c>
      <c r="BF569" s="5">
        <f t="shared" si="252"/>
        <v>3572.8</v>
      </c>
      <c r="BG569" s="44">
        <f t="shared" si="253"/>
        <v>2.0101370243968679E-2</v>
      </c>
      <c r="BH569" s="4" t="str">
        <f t="shared" si="254"/>
        <v>OK</v>
      </c>
      <c r="BI569" s="53" t="str">
        <f t="shared" si="255"/>
        <v>Y</v>
      </c>
      <c r="BJ569" s="53">
        <f t="shared" si="256"/>
        <v>215</v>
      </c>
      <c r="BK569" s="38">
        <f t="shared" si="257"/>
        <v>171</v>
      </c>
      <c r="BL569" s="54">
        <f>noisuy1chieu(BK569/BJ569,Data!$BW$39:$CG$39,Data!$BW$40:$CG$40)</f>
        <v>9.6581399440765381E-2</v>
      </c>
      <c r="BM569" s="55">
        <f t="shared" si="258"/>
        <v>1.301259996470505E-3</v>
      </c>
      <c r="BN569" s="56">
        <f t="shared" si="259"/>
        <v>4.554637700346083</v>
      </c>
      <c r="BO569" s="44">
        <f t="shared" si="260"/>
        <v>0.2070289863793674</v>
      </c>
      <c r="BP569" s="4" t="str">
        <f t="shared" si="261"/>
        <v>OK</v>
      </c>
      <c r="BQ569" s="56">
        <f t="shared" si="262"/>
        <v>304.99199999999996</v>
      </c>
      <c r="BR569" s="56">
        <f t="shared" si="263"/>
        <v>9.5159416286098621E-3</v>
      </c>
      <c r="BS569" s="23">
        <f t="shared" si="264"/>
        <v>3.1200626995494518E-5</v>
      </c>
      <c r="BT569" s="4" t="str">
        <f t="shared" si="265"/>
        <v>OK</v>
      </c>
      <c r="BU569" s="56">
        <f t="shared" si="266"/>
        <v>35.909087803825649</v>
      </c>
      <c r="BV569" s="54">
        <f t="shared" si="267"/>
        <v>7.175044318928063E-2</v>
      </c>
      <c r="BW569" s="4" t="str">
        <f t="shared" si="268"/>
        <v>OK</v>
      </c>
      <c r="BX569" s="54">
        <f t="shared" si="269"/>
        <v>9.8337690441156824E-6</v>
      </c>
      <c r="BY569" s="4" t="str">
        <f t="shared" si="270"/>
        <v>OK</v>
      </c>
      <c r="DJ569" s="7"/>
      <c r="DK569" s="7"/>
      <c r="DL569" s="7"/>
      <c r="DM569" s="7"/>
      <c r="DN569" s="7"/>
      <c r="DO569" s="83"/>
      <c r="DP569" s="7"/>
      <c r="DQ569" s="7"/>
      <c r="DR569" s="7"/>
      <c r="DS569" s="7"/>
    </row>
    <row r="570" spans="27:123">
      <c r="AA570" s="29" t="s">
        <v>197</v>
      </c>
      <c r="AB570" s="29" t="s">
        <v>339</v>
      </c>
      <c r="AC570" s="29" t="s">
        <v>320</v>
      </c>
      <c r="AD570" s="30">
        <v>0</v>
      </c>
      <c r="AE570" s="24">
        <v>674</v>
      </c>
      <c r="AF570" s="24">
        <v>350</v>
      </c>
      <c r="AG570" s="24">
        <v>8</v>
      </c>
      <c r="AH570" s="24">
        <v>12</v>
      </c>
      <c r="AI570" s="24">
        <v>650</v>
      </c>
      <c r="AJ570" s="7">
        <f t="shared" si="242"/>
        <v>704</v>
      </c>
      <c r="AK570" s="7">
        <f t="shared" si="243"/>
        <v>350</v>
      </c>
      <c r="AL570" s="7">
        <f t="shared" si="244"/>
        <v>22</v>
      </c>
      <c r="AM570" s="7">
        <f t="shared" si="245"/>
        <v>6</v>
      </c>
      <c r="AN570" s="7">
        <f t="shared" si="246"/>
        <v>24</v>
      </c>
      <c r="AO570" s="83" t="str" cm="1">
        <f t="array" ref="AO570">_xll.Dce_Name_SectI(AE570,AE570,AF570,AG570,AH570,"x","-",$V$14)</f>
        <v>674x350x8x12</v>
      </c>
      <c r="AP570" s="7" t="str">
        <f t="shared" si="247"/>
        <v>704x350x22-6M24</v>
      </c>
      <c r="AQ570" s="7"/>
      <c r="AR570" s="7"/>
      <c r="AS570" s="7"/>
      <c r="AT570" s="29" t="s">
        <v>291</v>
      </c>
      <c r="AU570" s="60">
        <v>-92.155695347927832</v>
      </c>
      <c r="AV570" s="60">
        <v>2.8036112927759538E-16</v>
      </c>
      <c r="AW570" s="25">
        <v>1.7490921857276333E-2</v>
      </c>
      <c r="AX570" s="25">
        <v>0</v>
      </c>
      <c r="AY570" s="25">
        <v>0</v>
      </c>
      <c r="AZ570" s="25">
        <v>0</v>
      </c>
      <c r="BA570" s="56">
        <f t="shared" si="248"/>
        <v>0</v>
      </c>
      <c r="BB570" s="56">
        <f t="shared" si="249"/>
        <v>0</v>
      </c>
      <c r="BC570" s="4">
        <f>HLOOKUP(AN570,Data!$BW$28:$CF$31,4,FALSE)</f>
        <v>353</v>
      </c>
      <c r="BD570" s="44">
        <f t="shared" si="250"/>
        <v>0</v>
      </c>
      <c r="BE570" s="4" t="str">
        <f t="shared" si="251"/>
        <v>OK</v>
      </c>
      <c r="BF570" s="5">
        <f t="shared" si="252"/>
        <v>3572.8</v>
      </c>
      <c r="BG570" s="44">
        <f t="shared" si="253"/>
        <v>2.5793689920490324E-2</v>
      </c>
      <c r="BH570" s="4" t="str">
        <f t="shared" si="254"/>
        <v>OK</v>
      </c>
      <c r="BI570" s="53" t="str">
        <f t="shared" si="255"/>
        <v>Y</v>
      </c>
      <c r="BJ570" s="53">
        <f t="shared" si="256"/>
        <v>215</v>
      </c>
      <c r="BK570" s="38">
        <f t="shared" si="257"/>
        <v>171</v>
      </c>
      <c r="BL570" s="54">
        <f>noisuy1chieu(BK570/BJ570,Data!$BW$39:$CG$39,Data!$BW$40:$CG$40)</f>
        <v>9.6581399440765381E-2</v>
      </c>
      <c r="BM570" s="55">
        <f t="shared" si="258"/>
        <v>1.6697516859563017E-3</v>
      </c>
      <c r="BN570" s="56">
        <f t="shared" si="259"/>
        <v>5.1593826933185483</v>
      </c>
      <c r="BO570" s="44">
        <f t="shared" si="260"/>
        <v>0.23451739515084311</v>
      </c>
      <c r="BP570" s="4" t="str">
        <f t="shared" si="261"/>
        <v>OK</v>
      </c>
      <c r="BQ570" s="56">
        <f t="shared" si="262"/>
        <v>304.99199999999996</v>
      </c>
      <c r="BR570" s="56">
        <f t="shared" si="263"/>
        <v>1.7490921857276333E-2</v>
      </c>
      <c r="BS570" s="23">
        <f t="shared" si="264"/>
        <v>5.7348789008486564E-5</v>
      </c>
      <c r="BT570" s="4" t="str">
        <f t="shared" si="265"/>
        <v>OK</v>
      </c>
      <c r="BU570" s="56">
        <f t="shared" si="266"/>
        <v>46.077847673963916</v>
      </c>
      <c r="BV570" s="54">
        <f t="shared" si="267"/>
        <v>9.2068782417325884E-2</v>
      </c>
      <c r="BW570" s="4" t="str">
        <f t="shared" si="268"/>
        <v>OK</v>
      </c>
      <c r="BX570" s="54">
        <f t="shared" si="269"/>
        <v>1.8075109392853356E-5</v>
      </c>
      <c r="BY570" s="4" t="str">
        <f t="shared" si="270"/>
        <v>OK</v>
      </c>
      <c r="DJ570" s="7"/>
      <c r="DK570" s="7"/>
      <c r="DL570" s="7"/>
      <c r="DM570" s="7"/>
      <c r="DN570" s="7"/>
      <c r="DO570" s="83"/>
      <c r="DP570" s="7"/>
      <c r="DQ570" s="7"/>
      <c r="DR570" s="7"/>
      <c r="DS570" s="7"/>
    </row>
    <row r="571" spans="27:123">
      <c r="AA571" s="29" t="s">
        <v>197</v>
      </c>
      <c r="AB571" s="29" t="s">
        <v>339</v>
      </c>
      <c r="AC571" s="29" t="s">
        <v>320</v>
      </c>
      <c r="AD571" s="30">
        <v>0</v>
      </c>
      <c r="AE571" s="24">
        <v>674</v>
      </c>
      <c r="AF571" s="24">
        <v>350</v>
      </c>
      <c r="AG571" s="24">
        <v>8</v>
      </c>
      <c r="AH571" s="24">
        <v>12</v>
      </c>
      <c r="AI571" s="24">
        <v>650</v>
      </c>
      <c r="AJ571" s="7">
        <f t="shared" si="242"/>
        <v>704</v>
      </c>
      <c r="AK571" s="7">
        <f t="shared" si="243"/>
        <v>350</v>
      </c>
      <c r="AL571" s="7">
        <f t="shared" si="244"/>
        <v>22</v>
      </c>
      <c r="AM571" s="7">
        <f t="shared" si="245"/>
        <v>6</v>
      </c>
      <c r="AN571" s="7">
        <f t="shared" si="246"/>
        <v>24</v>
      </c>
      <c r="AO571" s="83" t="str" cm="1">
        <f t="array" ref="AO571">_xll.Dce_Name_SectI(AE571,AE571,AF571,AG571,AH571,"x","-",$V$14)</f>
        <v>674x350x8x12</v>
      </c>
      <c r="AP571" s="7" t="str">
        <f t="shared" si="247"/>
        <v>704x350x22-6M24</v>
      </c>
      <c r="AQ571" s="7"/>
      <c r="AR571" s="7"/>
      <c r="AS571" s="7"/>
      <c r="AT571" s="29" t="s">
        <v>292</v>
      </c>
      <c r="AU571" s="60">
        <v>-65.036696752680726</v>
      </c>
      <c r="AV571" s="60">
        <v>22.714217821782153</v>
      </c>
      <c r="AW571" s="25">
        <v>7.7653651759507329E-3</v>
      </c>
      <c r="AX571" s="25">
        <v>0</v>
      </c>
      <c r="AY571" s="25">
        <v>0</v>
      </c>
      <c r="AZ571" s="25">
        <v>0</v>
      </c>
      <c r="BA571" s="56">
        <f t="shared" si="248"/>
        <v>0</v>
      </c>
      <c r="BB571" s="56">
        <f t="shared" si="249"/>
        <v>0</v>
      </c>
      <c r="BC571" s="4">
        <f>HLOOKUP(AN571,Data!$BW$28:$CF$31,4,FALSE)</f>
        <v>353</v>
      </c>
      <c r="BD571" s="44">
        <f t="shared" si="250"/>
        <v>0</v>
      </c>
      <c r="BE571" s="4" t="str">
        <f t="shared" si="251"/>
        <v>OK</v>
      </c>
      <c r="BF571" s="5">
        <f t="shared" si="252"/>
        <v>3572.8</v>
      </c>
      <c r="BG571" s="44">
        <f t="shared" si="253"/>
        <v>1.8203285029299351E-2</v>
      </c>
      <c r="BH571" s="4" t="str">
        <f t="shared" si="254"/>
        <v>OK</v>
      </c>
      <c r="BI571" s="53" t="str">
        <f t="shared" si="255"/>
        <v>Y</v>
      </c>
      <c r="BJ571" s="53">
        <f t="shared" si="256"/>
        <v>215</v>
      </c>
      <c r="BK571" s="38">
        <f t="shared" si="257"/>
        <v>171</v>
      </c>
      <c r="BL571" s="54">
        <f>noisuy1chieu(BK571/BJ571,Data!$BW$39:$CG$39,Data!$BW$40:$CG$40)</f>
        <v>9.6581399440765381E-2</v>
      </c>
      <c r="BM571" s="55">
        <f t="shared" si="258"/>
        <v>1.1783876584276589E-3</v>
      </c>
      <c r="BN571" s="56">
        <f t="shared" si="259"/>
        <v>4.3342692817610846</v>
      </c>
      <c r="BO571" s="44">
        <f t="shared" si="260"/>
        <v>0.19701224008004931</v>
      </c>
      <c r="BP571" s="4" t="str">
        <f t="shared" si="261"/>
        <v>OK</v>
      </c>
      <c r="BQ571" s="56">
        <f t="shared" si="262"/>
        <v>304.99199999999996</v>
      </c>
      <c r="BR571" s="56">
        <f t="shared" si="263"/>
        <v>22.714219149164304</v>
      </c>
      <c r="BS571" s="23">
        <f t="shared" si="264"/>
        <v>7.4474803106849716E-2</v>
      </c>
      <c r="BT571" s="4" t="str">
        <f t="shared" si="265"/>
        <v>OK</v>
      </c>
      <c r="BU571" s="56">
        <f t="shared" si="266"/>
        <v>32.518348376340363</v>
      </c>
      <c r="BV571" s="54">
        <f t="shared" si="267"/>
        <v>6.4975360012828623E-2</v>
      </c>
      <c r="BW571" s="4" t="str">
        <f t="shared" si="268"/>
        <v>OK</v>
      </c>
      <c r="BX571" s="54">
        <f t="shared" si="269"/>
        <v>2.3472862050641023E-2</v>
      </c>
      <c r="BY571" s="4" t="str">
        <f t="shared" si="270"/>
        <v>OK</v>
      </c>
      <c r="DJ571" s="7"/>
      <c r="DK571" s="7"/>
      <c r="DL571" s="7"/>
      <c r="DM571" s="7"/>
      <c r="DN571" s="7"/>
      <c r="DO571" s="83"/>
      <c r="DP571" s="7"/>
      <c r="DQ571" s="7"/>
      <c r="DR571" s="7"/>
      <c r="DS571" s="7"/>
    </row>
    <row r="572" spans="27:123">
      <c r="AA572" s="29" t="s">
        <v>197</v>
      </c>
      <c r="AB572" s="29" t="s">
        <v>339</v>
      </c>
      <c r="AC572" s="29" t="s">
        <v>320</v>
      </c>
      <c r="AD572" s="30">
        <v>0</v>
      </c>
      <c r="AE572" s="24">
        <v>674</v>
      </c>
      <c r="AF572" s="24">
        <v>350</v>
      </c>
      <c r="AG572" s="24">
        <v>8</v>
      </c>
      <c r="AH572" s="24">
        <v>12</v>
      </c>
      <c r="AI572" s="24">
        <v>650</v>
      </c>
      <c r="AJ572" s="7">
        <f t="shared" si="242"/>
        <v>704</v>
      </c>
      <c r="AK572" s="7">
        <f t="shared" si="243"/>
        <v>350</v>
      </c>
      <c r="AL572" s="7">
        <f t="shared" si="244"/>
        <v>22</v>
      </c>
      <c r="AM572" s="7">
        <f t="shared" si="245"/>
        <v>6</v>
      </c>
      <c r="AN572" s="7">
        <f t="shared" si="246"/>
        <v>24</v>
      </c>
      <c r="AO572" s="83" t="str" cm="1">
        <f t="array" ref="AO572">_xll.Dce_Name_SectI(AE572,AE572,AF572,AG572,AH572,"x","-",$V$14)</f>
        <v>674x350x8x12</v>
      </c>
      <c r="AP572" s="7" t="str">
        <f t="shared" si="247"/>
        <v>704x350x22-6M24</v>
      </c>
      <c r="AQ572" s="7"/>
      <c r="AR572" s="7"/>
      <c r="AS572" s="7"/>
      <c r="AT572" s="29" t="s">
        <v>293</v>
      </c>
      <c r="AU572" s="60">
        <v>-75.821984096933761</v>
      </c>
      <c r="AV572" s="60">
        <v>5.1804356435643513</v>
      </c>
      <c r="AW572" s="25">
        <v>1.1674633452191023E-2</v>
      </c>
      <c r="AX572" s="25">
        <v>0</v>
      </c>
      <c r="AY572" s="25">
        <v>0</v>
      </c>
      <c r="AZ572" s="25">
        <v>0</v>
      </c>
      <c r="BA572" s="56">
        <f t="shared" si="248"/>
        <v>0</v>
      </c>
      <c r="BB572" s="56">
        <f t="shared" si="249"/>
        <v>0</v>
      </c>
      <c r="BC572" s="4">
        <f>HLOOKUP(AN572,Data!$BW$28:$CF$31,4,FALSE)</f>
        <v>353</v>
      </c>
      <c r="BD572" s="44">
        <f t="shared" si="250"/>
        <v>0</v>
      </c>
      <c r="BE572" s="4" t="str">
        <f t="shared" si="251"/>
        <v>OK</v>
      </c>
      <c r="BF572" s="5">
        <f t="shared" si="252"/>
        <v>3572.8</v>
      </c>
      <c r="BG572" s="44">
        <f t="shared" si="253"/>
        <v>2.1222006296723508E-2</v>
      </c>
      <c r="BH572" s="4" t="str">
        <f t="shared" si="254"/>
        <v>OK</v>
      </c>
      <c r="BI572" s="53" t="str">
        <f t="shared" si="255"/>
        <v>Y</v>
      </c>
      <c r="BJ572" s="53">
        <f t="shared" si="256"/>
        <v>215</v>
      </c>
      <c r="BK572" s="38">
        <f t="shared" si="257"/>
        <v>171</v>
      </c>
      <c r="BL572" s="54">
        <f>noisuy1chieu(BK572/BJ572,Data!$BW$39:$CG$39,Data!$BW$40:$CG$40)</f>
        <v>9.6581399440765381E-2</v>
      </c>
      <c r="BM572" s="55">
        <f t="shared" si="258"/>
        <v>1.3738042483475634E-3</v>
      </c>
      <c r="BN572" s="56">
        <f t="shared" si="259"/>
        <v>4.6798746935756572</v>
      </c>
      <c r="BO572" s="44">
        <f t="shared" si="260"/>
        <v>0.2127215769807117</v>
      </c>
      <c r="BP572" s="4" t="str">
        <f t="shared" si="261"/>
        <v>OK</v>
      </c>
      <c r="BQ572" s="56">
        <f t="shared" si="262"/>
        <v>304.99199999999996</v>
      </c>
      <c r="BR572" s="56">
        <f t="shared" si="263"/>
        <v>5.1804487985287757</v>
      </c>
      <c r="BS572" s="23">
        <f t="shared" si="264"/>
        <v>1.6985523549892377E-2</v>
      </c>
      <c r="BT572" s="4" t="str">
        <f t="shared" si="265"/>
        <v>OK</v>
      </c>
      <c r="BU572" s="56">
        <f t="shared" si="266"/>
        <v>37.910992048466881</v>
      </c>
      <c r="BV572" s="54">
        <f t="shared" si="267"/>
        <v>7.5750475647922144E-2</v>
      </c>
      <c r="BW572" s="4" t="str">
        <f t="shared" si="268"/>
        <v>OK</v>
      </c>
      <c r="BX572" s="54">
        <f t="shared" si="269"/>
        <v>5.3534730474214375E-3</v>
      </c>
      <c r="BY572" s="4" t="str">
        <f t="shared" si="270"/>
        <v>OK</v>
      </c>
      <c r="DJ572" s="7"/>
      <c r="DK572" s="7"/>
      <c r="DL572" s="7"/>
      <c r="DM572" s="7"/>
      <c r="DN572" s="7"/>
      <c r="DO572" s="83"/>
      <c r="DP572" s="7"/>
      <c r="DQ572" s="7"/>
      <c r="DR572" s="7"/>
      <c r="DS572" s="7"/>
    </row>
    <row r="573" spans="27:123">
      <c r="AA573" s="29" t="s">
        <v>197</v>
      </c>
      <c r="AB573" s="29" t="s">
        <v>339</v>
      </c>
      <c r="AC573" s="29" t="s">
        <v>320</v>
      </c>
      <c r="AD573" s="30">
        <v>0</v>
      </c>
      <c r="AE573" s="24">
        <v>674</v>
      </c>
      <c r="AF573" s="24">
        <v>350</v>
      </c>
      <c r="AG573" s="24">
        <v>8</v>
      </c>
      <c r="AH573" s="24">
        <v>12</v>
      </c>
      <c r="AI573" s="24">
        <v>650</v>
      </c>
      <c r="AJ573" s="7">
        <f t="shared" si="242"/>
        <v>704</v>
      </c>
      <c r="AK573" s="7">
        <f t="shared" si="243"/>
        <v>350</v>
      </c>
      <c r="AL573" s="7">
        <f t="shared" si="244"/>
        <v>22</v>
      </c>
      <c r="AM573" s="7">
        <f t="shared" si="245"/>
        <v>6</v>
      </c>
      <c r="AN573" s="7">
        <f t="shared" si="246"/>
        <v>24</v>
      </c>
      <c r="AO573" s="83" t="str" cm="1">
        <f t="array" ref="AO573">_xll.Dce_Name_SectI(AE573,AE573,AF573,AG573,AH573,"x","-",$V$14)</f>
        <v>674x350x8x12</v>
      </c>
      <c r="AP573" s="7" t="str">
        <f t="shared" si="247"/>
        <v>704x350x22-6M24</v>
      </c>
      <c r="AQ573" s="7"/>
      <c r="AR573" s="7"/>
      <c r="AS573" s="7"/>
      <c r="AT573" s="29" t="s">
        <v>294</v>
      </c>
      <c r="AU573" s="60">
        <v>-65.197460114713039</v>
      </c>
      <c r="AV573" s="60">
        <v>10.759366336633651</v>
      </c>
      <c r="AW573" s="25">
        <v>1.563243249737185E-2</v>
      </c>
      <c r="AX573" s="25">
        <v>0</v>
      </c>
      <c r="AY573" s="25">
        <v>0</v>
      </c>
      <c r="AZ573" s="25">
        <v>0</v>
      </c>
      <c r="BA573" s="56">
        <f t="shared" si="248"/>
        <v>0</v>
      </c>
      <c r="BB573" s="56">
        <f t="shared" si="249"/>
        <v>0</v>
      </c>
      <c r="BC573" s="4">
        <f>HLOOKUP(AN573,Data!$BW$28:$CF$31,4,FALSE)</f>
        <v>353</v>
      </c>
      <c r="BD573" s="44">
        <f t="shared" si="250"/>
        <v>0</v>
      </c>
      <c r="BE573" s="4" t="str">
        <f t="shared" si="251"/>
        <v>OK</v>
      </c>
      <c r="BF573" s="5">
        <f t="shared" si="252"/>
        <v>3572.8</v>
      </c>
      <c r="BG573" s="44">
        <f t="shared" si="253"/>
        <v>1.8248281492026713E-2</v>
      </c>
      <c r="BH573" s="4" t="str">
        <f t="shared" si="254"/>
        <v>OK</v>
      </c>
      <c r="BI573" s="53" t="str">
        <f t="shared" si="255"/>
        <v>Y</v>
      </c>
      <c r="BJ573" s="53">
        <f t="shared" si="256"/>
        <v>215</v>
      </c>
      <c r="BK573" s="38">
        <f t="shared" si="257"/>
        <v>171</v>
      </c>
      <c r="BL573" s="54">
        <f>noisuy1chieu(BK573/BJ573,Data!$BW$39:$CG$39,Data!$BW$40:$CG$40)</f>
        <v>9.6581399440765381E-2</v>
      </c>
      <c r="BM573" s="55">
        <f t="shared" si="258"/>
        <v>1.1813004995036226E-3</v>
      </c>
      <c r="BN573" s="56">
        <f t="shared" si="259"/>
        <v>4.3396228872657749</v>
      </c>
      <c r="BO573" s="44">
        <f t="shared" si="260"/>
        <v>0.19725558578480795</v>
      </c>
      <c r="BP573" s="4" t="str">
        <f t="shared" si="261"/>
        <v>OK</v>
      </c>
      <c r="BQ573" s="56">
        <f t="shared" si="262"/>
        <v>304.99199999999996</v>
      </c>
      <c r="BR573" s="56">
        <f t="shared" si="263"/>
        <v>10.759377692916594</v>
      </c>
      <c r="BS573" s="23">
        <f t="shared" si="264"/>
        <v>3.5277573486899971E-2</v>
      </c>
      <c r="BT573" s="4" t="str">
        <f t="shared" si="265"/>
        <v>OK</v>
      </c>
      <c r="BU573" s="56">
        <f t="shared" si="266"/>
        <v>32.598730057356519</v>
      </c>
      <c r="BV573" s="54">
        <f t="shared" si="267"/>
        <v>6.5135971757374081E-2</v>
      </c>
      <c r="BW573" s="4" t="str">
        <f t="shared" si="268"/>
        <v>OK</v>
      </c>
      <c r="BX573" s="54">
        <f t="shared" si="269"/>
        <v>1.1118735215067579E-2</v>
      </c>
      <c r="BY573" s="4" t="str">
        <f t="shared" si="270"/>
        <v>OK</v>
      </c>
      <c r="DJ573" s="7"/>
      <c r="DK573" s="7"/>
      <c r="DL573" s="7"/>
      <c r="DM573" s="7"/>
      <c r="DN573" s="7"/>
      <c r="DO573" s="83"/>
      <c r="DP573" s="7"/>
      <c r="DQ573" s="7"/>
      <c r="DR573" s="7"/>
      <c r="DS573" s="7"/>
    </row>
    <row r="574" spans="27:123">
      <c r="AA574" s="29" t="s">
        <v>197</v>
      </c>
      <c r="AB574" s="29" t="s">
        <v>339</v>
      </c>
      <c r="AC574" s="29" t="s">
        <v>320</v>
      </c>
      <c r="AD574" s="30">
        <v>0</v>
      </c>
      <c r="AE574" s="24">
        <v>674</v>
      </c>
      <c r="AF574" s="24">
        <v>350</v>
      </c>
      <c r="AG574" s="24">
        <v>8</v>
      </c>
      <c r="AH574" s="24">
        <v>12</v>
      </c>
      <c r="AI574" s="24">
        <v>650</v>
      </c>
      <c r="AJ574" s="7">
        <f t="shared" si="242"/>
        <v>704</v>
      </c>
      <c r="AK574" s="7">
        <f t="shared" si="243"/>
        <v>350</v>
      </c>
      <c r="AL574" s="7">
        <f t="shared" si="244"/>
        <v>22</v>
      </c>
      <c r="AM574" s="7">
        <f t="shared" si="245"/>
        <v>6</v>
      </c>
      <c r="AN574" s="7">
        <f t="shared" si="246"/>
        <v>24</v>
      </c>
      <c r="AO574" s="83" t="str" cm="1">
        <f t="array" ref="AO574">_xll.Dce_Name_SectI(AE574,AE574,AF574,AG574,AH574,"x","-",$V$14)</f>
        <v>674x350x8x12</v>
      </c>
      <c r="AP574" s="7" t="str">
        <f t="shared" si="247"/>
        <v>704x350x22-6M24</v>
      </c>
      <c r="AQ574" s="7"/>
      <c r="AR574" s="7"/>
      <c r="AS574" s="7"/>
      <c r="AT574" s="29" t="s">
        <v>295</v>
      </c>
      <c r="AU574" s="60">
        <v>-75.517673040648702</v>
      </c>
      <c r="AV574" s="60">
        <v>28.293148514851453</v>
      </c>
      <c r="AW574" s="25">
        <v>1.085766998177522E-2</v>
      </c>
      <c r="AX574" s="25">
        <v>0</v>
      </c>
      <c r="AY574" s="25">
        <v>0</v>
      </c>
      <c r="AZ574" s="25">
        <v>0</v>
      </c>
      <c r="BA574" s="56">
        <f t="shared" si="248"/>
        <v>0</v>
      </c>
      <c r="BB574" s="56">
        <f t="shared" si="249"/>
        <v>0</v>
      </c>
      <c r="BC574" s="4">
        <f>HLOOKUP(AN574,Data!$BW$28:$CF$31,4,FALSE)</f>
        <v>353</v>
      </c>
      <c r="BD574" s="44">
        <f t="shared" si="250"/>
        <v>0</v>
      </c>
      <c r="BE574" s="4" t="str">
        <f t="shared" si="251"/>
        <v>OK</v>
      </c>
      <c r="BF574" s="5">
        <f t="shared" si="252"/>
        <v>3572.8</v>
      </c>
      <c r="BG574" s="44">
        <f t="shared" si="253"/>
        <v>2.1136831907928991E-2</v>
      </c>
      <c r="BH574" s="4" t="str">
        <f t="shared" si="254"/>
        <v>OK</v>
      </c>
      <c r="BI574" s="53" t="str">
        <f t="shared" si="255"/>
        <v>Y</v>
      </c>
      <c r="BJ574" s="53">
        <f t="shared" si="256"/>
        <v>215</v>
      </c>
      <c r="BK574" s="38">
        <f t="shared" si="257"/>
        <v>171</v>
      </c>
      <c r="BL574" s="54">
        <f>noisuy1chieu(BK574/BJ574,Data!$BW$39:$CG$39,Data!$BW$40:$CG$40)</f>
        <v>9.6581399440765381E-2</v>
      </c>
      <c r="BM574" s="55">
        <f t="shared" si="258"/>
        <v>1.3682904936374639E-3</v>
      </c>
      <c r="BN574" s="56">
        <f t="shared" si="259"/>
        <v>4.6704739277896063</v>
      </c>
      <c r="BO574" s="44">
        <f t="shared" si="260"/>
        <v>0.21229426944498211</v>
      </c>
      <c r="BP574" s="4" t="str">
        <f t="shared" si="261"/>
        <v>OK</v>
      </c>
      <c r="BQ574" s="56">
        <f t="shared" si="262"/>
        <v>304.99199999999996</v>
      </c>
      <c r="BR574" s="56">
        <f t="shared" si="263"/>
        <v>28.293150598200238</v>
      </c>
      <c r="BS574" s="23">
        <f t="shared" si="264"/>
        <v>9.2766861419972466E-2</v>
      </c>
      <c r="BT574" s="4" t="str">
        <f t="shared" si="265"/>
        <v>OK</v>
      </c>
      <c r="BU574" s="56">
        <f t="shared" si="266"/>
        <v>37.758836520324351</v>
      </c>
      <c r="BV574" s="54">
        <f t="shared" si="267"/>
        <v>7.5446451590347421E-2</v>
      </c>
      <c r="BW574" s="4" t="str">
        <f t="shared" si="268"/>
        <v>OK</v>
      </c>
      <c r="BX574" s="54">
        <f t="shared" si="269"/>
        <v>2.9238126858259179E-2</v>
      </c>
      <c r="BY574" s="4" t="str">
        <f t="shared" si="270"/>
        <v>OK</v>
      </c>
      <c r="DJ574" s="7"/>
      <c r="DK574" s="7"/>
      <c r="DL574" s="7"/>
      <c r="DM574" s="7"/>
      <c r="DN574" s="7"/>
      <c r="DO574" s="83"/>
      <c r="DP574" s="7"/>
      <c r="DQ574" s="7"/>
      <c r="DR574" s="7"/>
      <c r="DS574" s="7"/>
    </row>
    <row r="575" spans="27:123">
      <c r="AA575" s="29" t="s">
        <v>197</v>
      </c>
      <c r="AB575" s="29" t="s">
        <v>339</v>
      </c>
      <c r="AC575" s="29" t="s">
        <v>320</v>
      </c>
      <c r="AD575" s="30">
        <v>0</v>
      </c>
      <c r="AE575" s="24">
        <v>674</v>
      </c>
      <c r="AF575" s="24">
        <v>350</v>
      </c>
      <c r="AG575" s="24">
        <v>8</v>
      </c>
      <c r="AH575" s="24">
        <v>12</v>
      </c>
      <c r="AI575" s="24">
        <v>650</v>
      </c>
      <c r="AJ575" s="7">
        <f t="shared" si="242"/>
        <v>704</v>
      </c>
      <c r="AK575" s="7">
        <f t="shared" si="243"/>
        <v>350</v>
      </c>
      <c r="AL575" s="7">
        <f t="shared" si="244"/>
        <v>22</v>
      </c>
      <c r="AM575" s="7">
        <f t="shared" si="245"/>
        <v>6</v>
      </c>
      <c r="AN575" s="7">
        <f t="shared" si="246"/>
        <v>24</v>
      </c>
      <c r="AO575" s="83" t="str" cm="1">
        <f t="array" ref="AO575">_xll.Dce_Name_SectI(AE575,AE575,AF575,AG575,AH575,"x","-",$V$14)</f>
        <v>674x350x8x12</v>
      </c>
      <c r="AP575" s="7" t="str">
        <f t="shared" si="247"/>
        <v>704x350x22-6M24</v>
      </c>
      <c r="AQ575" s="7"/>
      <c r="AR575" s="7"/>
      <c r="AS575" s="7"/>
      <c r="AT575" s="29" t="s">
        <v>296</v>
      </c>
      <c r="AU575" s="60">
        <v>-106.66512836060072</v>
      </c>
      <c r="AV575" s="60">
        <v>3.539920093165172E-16</v>
      </c>
      <c r="AW575" s="25">
        <v>1.0697386408380097E-2</v>
      </c>
      <c r="AX575" s="25">
        <v>0</v>
      </c>
      <c r="AY575" s="25">
        <v>0</v>
      </c>
      <c r="AZ575" s="25">
        <v>0</v>
      </c>
      <c r="BA575" s="56">
        <f t="shared" si="248"/>
        <v>0</v>
      </c>
      <c r="BB575" s="56">
        <f t="shared" si="249"/>
        <v>0</v>
      </c>
      <c r="BC575" s="4">
        <f>HLOOKUP(AN575,Data!$BW$28:$CF$31,4,FALSE)</f>
        <v>353</v>
      </c>
      <c r="BD575" s="44">
        <f t="shared" si="250"/>
        <v>0</v>
      </c>
      <c r="BE575" s="4" t="str">
        <f t="shared" si="251"/>
        <v>OK</v>
      </c>
      <c r="BF575" s="5">
        <f t="shared" si="252"/>
        <v>3572.8</v>
      </c>
      <c r="BG575" s="44">
        <f t="shared" si="253"/>
        <v>2.9854771708632086E-2</v>
      </c>
      <c r="BH575" s="4" t="str">
        <f t="shared" si="254"/>
        <v>OK</v>
      </c>
      <c r="BI575" s="53" t="str">
        <f t="shared" si="255"/>
        <v>Y</v>
      </c>
      <c r="BJ575" s="53">
        <f t="shared" si="256"/>
        <v>215</v>
      </c>
      <c r="BK575" s="38">
        <f t="shared" si="257"/>
        <v>171</v>
      </c>
      <c r="BL575" s="54">
        <f>noisuy1chieu(BK575/BJ575,Data!$BW$39:$CG$39,Data!$BW$40:$CG$40)</f>
        <v>9.6581399440765381E-2</v>
      </c>
      <c r="BM575" s="55">
        <f t="shared" si="258"/>
        <v>1.9326453697781484E-3</v>
      </c>
      <c r="BN575" s="56">
        <f t="shared" si="259"/>
        <v>5.5507016226518262</v>
      </c>
      <c r="BO575" s="44">
        <f t="shared" si="260"/>
        <v>0.25230461921144665</v>
      </c>
      <c r="BP575" s="4" t="str">
        <f t="shared" si="261"/>
        <v>OK</v>
      </c>
      <c r="BQ575" s="56">
        <f t="shared" si="262"/>
        <v>304.99199999999996</v>
      </c>
      <c r="BR575" s="56">
        <f t="shared" si="263"/>
        <v>1.0697386408380097E-2</v>
      </c>
      <c r="BS575" s="23">
        <f t="shared" si="264"/>
        <v>3.5074318042375201E-5</v>
      </c>
      <c r="BT575" s="4" t="str">
        <f t="shared" si="265"/>
        <v>OK</v>
      </c>
      <c r="BU575" s="56">
        <f t="shared" si="266"/>
        <v>53.332564180300359</v>
      </c>
      <c r="BV575" s="54">
        <f t="shared" si="267"/>
        <v>0.10656453144291862</v>
      </c>
      <c r="BW575" s="4" t="str">
        <f t="shared" si="268"/>
        <v>OK</v>
      </c>
      <c r="BX575" s="54">
        <f t="shared" si="269"/>
        <v>1.1054673454427185E-5</v>
      </c>
      <c r="BY575" s="4" t="str">
        <f t="shared" si="270"/>
        <v>OK</v>
      </c>
      <c r="DJ575" s="7"/>
      <c r="DK575" s="7"/>
      <c r="DL575" s="7"/>
      <c r="DM575" s="7"/>
      <c r="DN575" s="7"/>
      <c r="DO575" s="83"/>
      <c r="DP575" s="7"/>
      <c r="DQ575" s="7"/>
      <c r="DR575" s="7"/>
      <c r="DS575" s="7"/>
    </row>
    <row r="576" spans="27:123">
      <c r="AA576" s="29" t="s">
        <v>197</v>
      </c>
      <c r="AB576" s="29" t="s">
        <v>339</v>
      </c>
      <c r="AC576" s="29" t="s">
        <v>320</v>
      </c>
      <c r="AD576" s="30">
        <v>0</v>
      </c>
      <c r="AE576" s="24">
        <v>674</v>
      </c>
      <c r="AF576" s="24">
        <v>350</v>
      </c>
      <c r="AG576" s="24">
        <v>8</v>
      </c>
      <c r="AH576" s="24">
        <v>12</v>
      </c>
      <c r="AI576" s="24">
        <v>650</v>
      </c>
      <c r="AJ576" s="7">
        <f t="shared" si="242"/>
        <v>704</v>
      </c>
      <c r="AK576" s="7">
        <f t="shared" si="243"/>
        <v>350</v>
      </c>
      <c r="AL576" s="7">
        <f t="shared" si="244"/>
        <v>22</v>
      </c>
      <c r="AM576" s="7">
        <f t="shared" si="245"/>
        <v>6</v>
      </c>
      <c r="AN576" s="7">
        <f t="shared" si="246"/>
        <v>24</v>
      </c>
      <c r="AO576" s="83" t="str" cm="1">
        <f t="array" ref="AO576">_xll.Dce_Name_SectI(AE576,AE576,AF576,AG576,AH576,"x","-",$V$14)</f>
        <v>674x350x8x12</v>
      </c>
      <c r="AP576" s="7" t="str">
        <f t="shared" si="247"/>
        <v>704x350x22-6M24</v>
      </c>
      <c r="AQ576" s="7"/>
      <c r="AR576" s="7"/>
      <c r="AS576" s="7"/>
      <c r="AT576" s="29" t="s">
        <v>297</v>
      </c>
      <c r="AU576" s="60">
        <v>-118.18029343176386</v>
      </c>
      <c r="AV576" s="60">
        <v>3.5778671692021646E-18</v>
      </c>
      <c r="AW576" s="25">
        <v>1.6978824660905743E-2</v>
      </c>
      <c r="AX576" s="25">
        <v>0</v>
      </c>
      <c r="AY576" s="25">
        <v>0</v>
      </c>
      <c r="AZ576" s="25">
        <v>0</v>
      </c>
      <c r="BA576" s="56">
        <f t="shared" si="248"/>
        <v>0</v>
      </c>
      <c r="BB576" s="56">
        <f t="shared" si="249"/>
        <v>0</v>
      </c>
      <c r="BC576" s="4">
        <f>HLOOKUP(AN576,Data!$BW$28:$CF$31,4,FALSE)</f>
        <v>353</v>
      </c>
      <c r="BD576" s="44">
        <f t="shared" si="250"/>
        <v>0</v>
      </c>
      <c r="BE576" s="4" t="str">
        <f t="shared" si="251"/>
        <v>OK</v>
      </c>
      <c r="BF576" s="5">
        <f t="shared" si="252"/>
        <v>3572.8</v>
      </c>
      <c r="BG576" s="44">
        <f t="shared" si="253"/>
        <v>3.3077780293261264E-2</v>
      </c>
      <c r="BH576" s="4" t="str">
        <f t="shared" si="254"/>
        <v>OK</v>
      </c>
      <c r="BI576" s="53" t="str">
        <f t="shared" si="255"/>
        <v>Y</v>
      </c>
      <c r="BJ576" s="53">
        <f t="shared" si="256"/>
        <v>215</v>
      </c>
      <c r="BK576" s="38">
        <f t="shared" si="257"/>
        <v>171</v>
      </c>
      <c r="BL576" s="54">
        <f>noisuy1chieu(BK576/BJ576,Data!$BW$39:$CG$39,Data!$BW$40:$CG$40)</f>
        <v>9.6581399440765381E-2</v>
      </c>
      <c r="BM576" s="55">
        <f t="shared" si="258"/>
        <v>2.1412864767552885E-3</v>
      </c>
      <c r="BN576" s="56">
        <f t="shared" si="259"/>
        <v>5.8426407624213468</v>
      </c>
      <c r="BO576" s="44">
        <f t="shared" si="260"/>
        <v>0.26557458011006124</v>
      </c>
      <c r="BP576" s="4" t="str">
        <f t="shared" si="261"/>
        <v>OK</v>
      </c>
      <c r="BQ576" s="56">
        <f t="shared" si="262"/>
        <v>304.99199999999996</v>
      </c>
      <c r="BR576" s="56">
        <f t="shared" si="263"/>
        <v>1.6978824660905743E-2</v>
      </c>
      <c r="BS576" s="23">
        <f t="shared" si="264"/>
        <v>5.5669737766583209E-5</v>
      </c>
      <c r="BT576" s="4" t="str">
        <f t="shared" si="265"/>
        <v>OK</v>
      </c>
      <c r="BU576" s="56">
        <f t="shared" si="266"/>
        <v>59.090146715881929</v>
      </c>
      <c r="BV576" s="54">
        <f t="shared" si="267"/>
        <v>0.11806883645015492</v>
      </c>
      <c r="BW576" s="4" t="str">
        <f t="shared" si="268"/>
        <v>OK</v>
      </c>
      <c r="BX576" s="54">
        <f t="shared" si="269"/>
        <v>1.7545908421074887E-5</v>
      </c>
      <c r="BY576" s="4" t="str">
        <f t="shared" si="270"/>
        <v>OK</v>
      </c>
      <c r="DJ576" s="7"/>
      <c r="DK576" s="7"/>
      <c r="DL576" s="7"/>
      <c r="DM576" s="7"/>
      <c r="DN576" s="7"/>
      <c r="DO576" s="83"/>
      <c r="DP576" s="7"/>
      <c r="DQ576" s="7"/>
      <c r="DR576" s="7"/>
      <c r="DS576" s="7"/>
    </row>
    <row r="577" spans="27:123">
      <c r="AA577" s="29" t="s">
        <v>197</v>
      </c>
      <c r="AB577" s="29" t="s">
        <v>339</v>
      </c>
      <c r="AC577" s="29" t="s">
        <v>320</v>
      </c>
      <c r="AD577" s="30">
        <v>0</v>
      </c>
      <c r="AE577" s="24">
        <v>674</v>
      </c>
      <c r="AF577" s="24">
        <v>350</v>
      </c>
      <c r="AG577" s="24">
        <v>8</v>
      </c>
      <c r="AH577" s="24">
        <v>12</v>
      </c>
      <c r="AI577" s="24">
        <v>650</v>
      </c>
      <c r="AJ577" s="7">
        <f t="shared" si="242"/>
        <v>704</v>
      </c>
      <c r="AK577" s="7">
        <f t="shared" si="243"/>
        <v>350</v>
      </c>
      <c r="AL577" s="7">
        <f t="shared" si="244"/>
        <v>22</v>
      </c>
      <c r="AM577" s="7">
        <f t="shared" si="245"/>
        <v>6</v>
      </c>
      <c r="AN577" s="7">
        <f t="shared" si="246"/>
        <v>24</v>
      </c>
      <c r="AO577" s="83" t="str" cm="1">
        <f t="array" ref="AO577">_xll.Dce_Name_SectI(AE577,AE577,AF577,AG577,AH577,"x","-",$V$14)</f>
        <v>674x350x8x12</v>
      </c>
      <c r="AP577" s="7" t="str">
        <f t="shared" si="247"/>
        <v>704x350x22-6M24</v>
      </c>
      <c r="AQ577" s="7"/>
      <c r="AR577" s="7"/>
      <c r="AS577" s="7"/>
      <c r="AT577" s="29" t="s">
        <v>298</v>
      </c>
      <c r="AU577" s="60">
        <v>-29.094477779887711</v>
      </c>
      <c r="AV577" s="60">
        <v>4.7990853912355247E-16</v>
      </c>
      <c r="AW577" s="25">
        <v>1.000100265138508E-2</v>
      </c>
      <c r="AX577" s="25">
        <v>0</v>
      </c>
      <c r="AY577" s="25">
        <v>0</v>
      </c>
      <c r="AZ577" s="25">
        <v>0</v>
      </c>
      <c r="BA577" s="56">
        <f t="shared" si="248"/>
        <v>0</v>
      </c>
      <c r="BB577" s="56">
        <f t="shared" si="249"/>
        <v>0</v>
      </c>
      <c r="BC577" s="4">
        <f>HLOOKUP(AN577,Data!$BW$28:$CF$31,4,FALSE)</f>
        <v>353</v>
      </c>
      <c r="BD577" s="44">
        <f t="shared" si="250"/>
        <v>0</v>
      </c>
      <c r="BE577" s="4" t="str">
        <f t="shared" si="251"/>
        <v>OK</v>
      </c>
      <c r="BF577" s="5">
        <f t="shared" si="252"/>
        <v>3572.8</v>
      </c>
      <c r="BG577" s="44">
        <f t="shared" si="253"/>
        <v>8.1433267409000525E-3</v>
      </c>
      <c r="BH577" s="4" t="str">
        <f t="shared" si="254"/>
        <v>OK</v>
      </c>
      <c r="BI577" s="53" t="str">
        <f t="shared" si="255"/>
        <v>Y</v>
      </c>
      <c r="BJ577" s="53">
        <f t="shared" si="256"/>
        <v>215</v>
      </c>
      <c r="BK577" s="38">
        <f t="shared" si="257"/>
        <v>171</v>
      </c>
      <c r="BL577" s="54">
        <f>noisuy1chieu(BK577/BJ577,Data!$BW$39:$CG$39,Data!$BW$40:$CG$40)</f>
        <v>9.6581399440765381E-2</v>
      </c>
      <c r="BM577" s="55">
        <f t="shared" si="258"/>
        <v>5.2715736278233206E-4</v>
      </c>
      <c r="BN577" s="56">
        <f t="shared" si="259"/>
        <v>2.8989580813456923</v>
      </c>
      <c r="BO577" s="44">
        <f t="shared" si="260"/>
        <v>0.13177082187934966</v>
      </c>
      <c r="BP577" s="4" t="str">
        <f t="shared" si="261"/>
        <v>OK</v>
      </c>
      <c r="BQ577" s="56">
        <f t="shared" si="262"/>
        <v>304.99199999999996</v>
      </c>
      <c r="BR577" s="56">
        <f t="shared" si="263"/>
        <v>1.000100265138508E-2</v>
      </c>
      <c r="BS577" s="23">
        <f t="shared" si="264"/>
        <v>3.2791032720153584E-5</v>
      </c>
      <c r="BT577" s="4" t="str">
        <f t="shared" si="265"/>
        <v>OK</v>
      </c>
      <c r="BU577" s="56">
        <f t="shared" si="266"/>
        <v>14.547238889943856</v>
      </c>
      <c r="BV577" s="54">
        <f t="shared" si="267"/>
        <v>2.9067038495547919E-2</v>
      </c>
      <c r="BW577" s="4" t="str">
        <f t="shared" si="268"/>
        <v>OK</v>
      </c>
      <c r="BX577" s="54">
        <f t="shared" si="269"/>
        <v>1.0335030848405548E-5</v>
      </c>
      <c r="BY577" s="4" t="str">
        <f t="shared" si="270"/>
        <v>OK</v>
      </c>
      <c r="DJ577" s="7"/>
      <c r="DK577" s="7"/>
      <c r="DL577" s="7"/>
      <c r="DM577" s="7"/>
      <c r="DN577" s="7"/>
      <c r="DO577" s="83"/>
      <c r="DP577" s="7"/>
      <c r="DQ577" s="7"/>
      <c r="DR577" s="7"/>
      <c r="DS577" s="7"/>
    </row>
    <row r="578" spans="27:123">
      <c r="AA578" s="29" t="s">
        <v>197</v>
      </c>
      <c r="AB578" s="29" t="s">
        <v>339</v>
      </c>
      <c r="AC578" s="29" t="s">
        <v>320</v>
      </c>
      <c r="AD578" s="30">
        <v>0</v>
      </c>
      <c r="AE578" s="24">
        <v>674</v>
      </c>
      <c r="AF578" s="24">
        <v>350</v>
      </c>
      <c r="AG578" s="24">
        <v>8</v>
      </c>
      <c r="AH578" s="24">
        <v>12</v>
      </c>
      <c r="AI578" s="24">
        <v>650</v>
      </c>
      <c r="AJ578" s="7">
        <f t="shared" si="242"/>
        <v>704</v>
      </c>
      <c r="AK578" s="7">
        <f t="shared" si="243"/>
        <v>350</v>
      </c>
      <c r="AL578" s="7">
        <f t="shared" si="244"/>
        <v>22</v>
      </c>
      <c r="AM578" s="7">
        <f t="shared" si="245"/>
        <v>6</v>
      </c>
      <c r="AN578" s="7">
        <f t="shared" si="246"/>
        <v>24</v>
      </c>
      <c r="AO578" s="83" t="str" cm="1">
        <f t="array" ref="AO578">_xll.Dce_Name_SectI(AE578,AE578,AF578,AG578,AH578,"x","-",$V$14)</f>
        <v>674x350x8x12</v>
      </c>
      <c r="AP578" s="7" t="str">
        <f t="shared" si="247"/>
        <v>704x350x22-6M24</v>
      </c>
      <c r="AQ578" s="7"/>
      <c r="AR578" s="7"/>
      <c r="AS578" s="7"/>
      <c r="AT578" s="29" t="s">
        <v>299</v>
      </c>
      <c r="AU578" s="60">
        <v>-40.86753771704668</v>
      </c>
      <c r="AV578" s="60">
        <v>5.0567189324723927E-16</v>
      </c>
      <c r="AW578" s="25">
        <v>4.2007484785835381E-3</v>
      </c>
      <c r="AX578" s="25">
        <v>0</v>
      </c>
      <c r="AY578" s="25">
        <v>0</v>
      </c>
      <c r="AZ578" s="25">
        <v>0</v>
      </c>
      <c r="BA578" s="56">
        <f t="shared" si="248"/>
        <v>0</v>
      </c>
      <c r="BB578" s="56">
        <f t="shared" si="249"/>
        <v>0</v>
      </c>
      <c r="BC578" s="4">
        <f>HLOOKUP(AN578,Data!$BW$28:$CF$31,4,FALSE)</f>
        <v>353</v>
      </c>
      <c r="BD578" s="44">
        <f t="shared" si="250"/>
        <v>0</v>
      </c>
      <c r="BE578" s="4" t="str">
        <f t="shared" si="251"/>
        <v>OK</v>
      </c>
      <c r="BF578" s="5">
        <f t="shared" si="252"/>
        <v>3572.8</v>
      </c>
      <c r="BG578" s="44">
        <f t="shared" si="253"/>
        <v>1.1438518169795868E-2</v>
      </c>
      <c r="BH578" s="4" t="str">
        <f t="shared" si="254"/>
        <v>OK</v>
      </c>
      <c r="BI578" s="53" t="str">
        <f t="shared" si="255"/>
        <v>Y</v>
      </c>
      <c r="BJ578" s="53">
        <f t="shared" si="256"/>
        <v>215</v>
      </c>
      <c r="BK578" s="38">
        <f t="shared" si="257"/>
        <v>171</v>
      </c>
      <c r="BL578" s="54">
        <f>noisuy1chieu(BK578/BJ578,Data!$BW$39:$CG$39,Data!$BW$40:$CG$40)</f>
        <v>9.6581399440765381E-2</v>
      </c>
      <c r="BM578" s="55">
        <f t="shared" si="258"/>
        <v>7.4047121826047635E-4</v>
      </c>
      <c r="BN578" s="56">
        <f t="shared" si="259"/>
        <v>3.4357842808363825</v>
      </c>
      <c r="BO578" s="44">
        <f t="shared" si="260"/>
        <v>0.15617201276529011</v>
      </c>
      <c r="BP578" s="4" t="str">
        <f t="shared" si="261"/>
        <v>OK</v>
      </c>
      <c r="BQ578" s="56">
        <f t="shared" si="262"/>
        <v>304.99199999999996</v>
      </c>
      <c r="BR578" s="56">
        <f t="shared" si="263"/>
        <v>4.2007484785835381E-3</v>
      </c>
      <c r="BS578" s="23">
        <f t="shared" si="264"/>
        <v>1.3773307098492874E-5</v>
      </c>
      <c r="BT578" s="4" t="str">
        <f t="shared" si="265"/>
        <v>OK</v>
      </c>
      <c r="BU578" s="56">
        <f t="shared" si="266"/>
        <v>20.43376885852334</v>
      </c>
      <c r="BV578" s="54">
        <f t="shared" si="267"/>
        <v>4.082899514562921E-2</v>
      </c>
      <c r="BW578" s="4" t="str">
        <f t="shared" si="268"/>
        <v>OK</v>
      </c>
      <c r="BX578" s="54">
        <f t="shared" si="269"/>
        <v>4.3410512551499864E-6</v>
      </c>
      <c r="BY578" s="4" t="str">
        <f t="shared" si="270"/>
        <v>OK</v>
      </c>
      <c r="DJ578" s="7"/>
      <c r="DK578" s="7"/>
      <c r="DL578" s="7"/>
      <c r="DM578" s="7"/>
      <c r="DN578" s="7"/>
      <c r="DO578" s="83"/>
      <c r="DP578" s="7"/>
      <c r="DQ578" s="7"/>
      <c r="DR578" s="7"/>
      <c r="DS578" s="7"/>
    </row>
    <row r="579" spans="27:123">
      <c r="AA579" s="29" t="s">
        <v>197</v>
      </c>
      <c r="AB579" s="29" t="s">
        <v>339</v>
      </c>
      <c r="AC579" s="29" t="s">
        <v>320</v>
      </c>
      <c r="AD579" s="30">
        <v>0</v>
      </c>
      <c r="AE579" s="24">
        <v>674</v>
      </c>
      <c r="AF579" s="24">
        <v>350</v>
      </c>
      <c r="AG579" s="24">
        <v>8</v>
      </c>
      <c r="AH579" s="24">
        <v>12</v>
      </c>
      <c r="AI579" s="24">
        <v>650</v>
      </c>
      <c r="AJ579" s="7">
        <f t="shared" si="242"/>
        <v>704</v>
      </c>
      <c r="AK579" s="7">
        <f t="shared" si="243"/>
        <v>350</v>
      </c>
      <c r="AL579" s="7">
        <f t="shared" si="244"/>
        <v>22</v>
      </c>
      <c r="AM579" s="7">
        <f t="shared" si="245"/>
        <v>6</v>
      </c>
      <c r="AN579" s="7">
        <f t="shared" si="246"/>
        <v>24</v>
      </c>
      <c r="AO579" s="83" t="str" cm="1">
        <f t="array" ref="AO579">_xll.Dce_Name_SectI(AE579,AE579,AF579,AG579,AH579,"x","-",$V$14)</f>
        <v>674x350x8x12</v>
      </c>
      <c r="AP579" s="7" t="str">
        <f t="shared" si="247"/>
        <v>704x350x22-6M24</v>
      </c>
      <c r="AQ579" s="7"/>
      <c r="AR579" s="7"/>
      <c r="AS579" s="7"/>
      <c r="AT579" s="29" t="s">
        <v>300</v>
      </c>
      <c r="AU579" s="60">
        <v>-17.342998343745002</v>
      </c>
      <c r="AV579" s="60">
        <v>45.428435643564285</v>
      </c>
      <c r="AW579" s="25">
        <v>2.2411858825481211E-3</v>
      </c>
      <c r="AX579" s="25">
        <v>0</v>
      </c>
      <c r="AY579" s="25">
        <v>0</v>
      </c>
      <c r="AZ579" s="25">
        <v>0</v>
      </c>
      <c r="BA579" s="56">
        <f t="shared" si="248"/>
        <v>0</v>
      </c>
      <c r="BB579" s="56">
        <f t="shared" si="249"/>
        <v>0</v>
      </c>
      <c r="BC579" s="4">
        <f>HLOOKUP(AN579,Data!$BW$28:$CF$31,4,FALSE)</f>
        <v>353</v>
      </c>
      <c r="BD579" s="44">
        <f t="shared" si="250"/>
        <v>0</v>
      </c>
      <c r="BE579" s="4" t="str">
        <f t="shared" si="251"/>
        <v>OK</v>
      </c>
      <c r="BF579" s="5">
        <f t="shared" si="252"/>
        <v>3572.8</v>
      </c>
      <c r="BG579" s="44">
        <f t="shared" si="253"/>
        <v>4.8541755328439882E-3</v>
      </c>
      <c r="BH579" s="4" t="str">
        <f t="shared" si="254"/>
        <v>OK</v>
      </c>
      <c r="BI579" s="53" t="str">
        <f t="shared" si="255"/>
        <v>Y</v>
      </c>
      <c r="BJ579" s="53">
        <f t="shared" si="256"/>
        <v>215</v>
      </c>
      <c r="BK579" s="38">
        <f t="shared" si="257"/>
        <v>171</v>
      </c>
      <c r="BL579" s="54">
        <f>noisuy1chieu(BK579/BJ579,Data!$BW$39:$CG$39,Data!$BW$40:$CG$40)</f>
        <v>9.6581399440765381E-2</v>
      </c>
      <c r="BM579" s="55">
        <f t="shared" si="258"/>
        <v>3.1423452033729033E-4</v>
      </c>
      <c r="BN579" s="56">
        <f t="shared" si="259"/>
        <v>2.2381992385540768</v>
      </c>
      <c r="BO579" s="44">
        <f t="shared" si="260"/>
        <v>0.10173632902518531</v>
      </c>
      <c r="BP579" s="4" t="str">
        <f t="shared" si="261"/>
        <v>OK</v>
      </c>
      <c r="BQ579" s="56">
        <f t="shared" si="262"/>
        <v>304.99199999999996</v>
      </c>
      <c r="BR579" s="56">
        <f t="shared" si="263"/>
        <v>45.428435698848091</v>
      </c>
      <c r="BS579" s="23">
        <f t="shared" si="264"/>
        <v>0.14894959769058891</v>
      </c>
      <c r="BT579" s="4" t="str">
        <f t="shared" si="265"/>
        <v>OK</v>
      </c>
      <c r="BU579" s="56">
        <f t="shared" si="266"/>
        <v>8.671499171872501</v>
      </c>
      <c r="BV579" s="54">
        <f t="shared" si="267"/>
        <v>1.732664199370295E-2</v>
      </c>
      <c r="BW579" s="4" t="str">
        <f t="shared" si="268"/>
        <v>OK</v>
      </c>
      <c r="BX579" s="54">
        <f t="shared" si="269"/>
        <v>4.6945721414980261E-2</v>
      </c>
      <c r="BY579" s="4" t="str">
        <f t="shared" si="270"/>
        <v>OK</v>
      </c>
      <c r="DJ579" s="7"/>
      <c r="DK579" s="7"/>
      <c r="DL579" s="7"/>
      <c r="DM579" s="7"/>
      <c r="DN579" s="7"/>
      <c r="DO579" s="83"/>
      <c r="DP579" s="7"/>
      <c r="DQ579" s="7"/>
      <c r="DR579" s="7"/>
      <c r="DS579" s="7"/>
    </row>
    <row r="580" spans="27:123">
      <c r="AA580" s="29" t="s">
        <v>197</v>
      </c>
      <c r="AB580" s="29" t="s">
        <v>339</v>
      </c>
      <c r="AC580" s="29" t="s">
        <v>320</v>
      </c>
      <c r="AD580" s="30">
        <v>0</v>
      </c>
      <c r="AE580" s="24">
        <v>674</v>
      </c>
      <c r="AF580" s="24">
        <v>350</v>
      </c>
      <c r="AG580" s="24">
        <v>8</v>
      </c>
      <c r="AH580" s="24">
        <v>12</v>
      </c>
      <c r="AI580" s="24">
        <v>650</v>
      </c>
      <c r="AJ580" s="7">
        <f t="shared" si="242"/>
        <v>704</v>
      </c>
      <c r="AK580" s="7">
        <f t="shared" si="243"/>
        <v>350</v>
      </c>
      <c r="AL580" s="7">
        <f t="shared" si="244"/>
        <v>22</v>
      </c>
      <c r="AM580" s="7">
        <f t="shared" si="245"/>
        <v>6</v>
      </c>
      <c r="AN580" s="7">
        <f t="shared" si="246"/>
        <v>24</v>
      </c>
      <c r="AO580" s="83" t="str" cm="1">
        <f t="array" ref="AO580">_xll.Dce_Name_SectI(AE580,AE580,AF580,AG580,AH580,"x","-",$V$14)</f>
        <v>674x350x8x12</v>
      </c>
      <c r="AP580" s="7" t="str">
        <f t="shared" si="247"/>
        <v>704x350x22-6M24</v>
      </c>
      <c r="AQ580" s="7"/>
      <c r="AR580" s="7"/>
      <c r="AS580" s="7"/>
      <c r="AT580" s="29" t="s">
        <v>301</v>
      </c>
      <c r="AU580" s="60">
        <v>-39.084679210317098</v>
      </c>
      <c r="AV580" s="60">
        <v>10.360871287128692</v>
      </c>
      <c r="AW580" s="25">
        <v>9.354109529175151E-3</v>
      </c>
      <c r="AX580" s="25">
        <v>0</v>
      </c>
      <c r="AY580" s="25">
        <v>0</v>
      </c>
      <c r="AZ580" s="25">
        <v>0</v>
      </c>
      <c r="BA580" s="56">
        <f t="shared" si="248"/>
        <v>0</v>
      </c>
      <c r="BB580" s="56">
        <f t="shared" si="249"/>
        <v>0</v>
      </c>
      <c r="BC580" s="4">
        <f>HLOOKUP(AN580,Data!$BW$28:$CF$31,4,FALSE)</f>
        <v>353</v>
      </c>
      <c r="BD580" s="44">
        <f t="shared" si="250"/>
        <v>0</v>
      </c>
      <c r="BE580" s="4" t="str">
        <f t="shared" si="251"/>
        <v>OK</v>
      </c>
      <c r="BF580" s="5">
        <f t="shared" si="252"/>
        <v>3572.8</v>
      </c>
      <c r="BG580" s="44">
        <f t="shared" si="253"/>
        <v>1.0939509407276393E-2</v>
      </c>
      <c r="BH580" s="4" t="str">
        <f t="shared" si="254"/>
        <v>OK</v>
      </c>
      <c r="BI580" s="53" t="str">
        <f t="shared" si="255"/>
        <v>Y</v>
      </c>
      <c r="BJ580" s="53">
        <f t="shared" si="256"/>
        <v>215</v>
      </c>
      <c r="BK580" s="38">
        <f t="shared" si="257"/>
        <v>171</v>
      </c>
      <c r="BL580" s="54">
        <f>noisuy1chieu(BK580/BJ580,Data!$BW$39:$CG$39,Data!$BW$40:$CG$40)</f>
        <v>9.6581399440765381E-2</v>
      </c>
      <c r="BM580" s="55">
        <f t="shared" si="258"/>
        <v>7.0816794078864956E-4</v>
      </c>
      <c r="BN580" s="56">
        <f t="shared" si="259"/>
        <v>3.3600050355110529</v>
      </c>
      <c r="BO580" s="44">
        <f t="shared" si="260"/>
        <v>0.15272750161413876</v>
      </c>
      <c r="BP580" s="4" t="str">
        <f t="shared" si="261"/>
        <v>OK</v>
      </c>
      <c r="BQ580" s="56">
        <f t="shared" si="262"/>
        <v>304.99199999999996</v>
      </c>
      <c r="BR580" s="56">
        <f t="shared" si="263"/>
        <v>10.360875509715038</v>
      </c>
      <c r="BS580" s="23">
        <f t="shared" si="264"/>
        <v>3.3970974680368797E-2</v>
      </c>
      <c r="BT580" s="4" t="str">
        <f t="shared" si="265"/>
        <v>OK</v>
      </c>
      <c r="BU580" s="56">
        <f t="shared" si="266"/>
        <v>19.542339605158549</v>
      </c>
      <c r="BV580" s="54">
        <f t="shared" si="267"/>
        <v>3.9047818070058964E-2</v>
      </c>
      <c r="BW580" s="4" t="str">
        <f t="shared" si="268"/>
        <v>OK</v>
      </c>
      <c r="BX580" s="54">
        <f t="shared" si="269"/>
        <v>1.0706923269794808E-2</v>
      </c>
      <c r="BY580" s="4" t="str">
        <f t="shared" si="270"/>
        <v>OK</v>
      </c>
      <c r="DJ580" s="7"/>
      <c r="DK580" s="7"/>
      <c r="DL580" s="7"/>
      <c r="DM580" s="7"/>
      <c r="DN580" s="7"/>
      <c r="DO580" s="83"/>
      <c r="DP580" s="7"/>
      <c r="DQ580" s="7"/>
      <c r="DR580" s="7"/>
      <c r="DS580" s="7"/>
    </row>
    <row r="581" spans="27:123">
      <c r="AA581" s="29" t="s">
        <v>197</v>
      </c>
      <c r="AB581" s="29" t="s">
        <v>339</v>
      </c>
      <c r="AC581" s="29" t="s">
        <v>320</v>
      </c>
      <c r="AD581" s="30">
        <v>0</v>
      </c>
      <c r="AE581" s="24">
        <v>674</v>
      </c>
      <c r="AF581" s="24">
        <v>350</v>
      </c>
      <c r="AG581" s="24">
        <v>8</v>
      </c>
      <c r="AH581" s="24">
        <v>12</v>
      </c>
      <c r="AI581" s="24">
        <v>650</v>
      </c>
      <c r="AJ581" s="7">
        <f t="shared" si="242"/>
        <v>704</v>
      </c>
      <c r="AK581" s="7">
        <f t="shared" si="243"/>
        <v>350</v>
      </c>
      <c r="AL581" s="7">
        <f t="shared" si="244"/>
        <v>22</v>
      </c>
      <c r="AM581" s="7">
        <f t="shared" si="245"/>
        <v>6</v>
      </c>
      <c r="AN581" s="7">
        <f t="shared" si="246"/>
        <v>24</v>
      </c>
      <c r="AO581" s="83" t="str" cm="1">
        <f t="array" ref="AO581">_xll.Dce_Name_SectI(AE581,AE581,AF581,AG581,AH581,"x","-",$V$14)</f>
        <v>674x350x8x12</v>
      </c>
      <c r="AP581" s="7" t="str">
        <f t="shared" si="247"/>
        <v>704x350x22-6M24</v>
      </c>
      <c r="AQ581" s="7"/>
      <c r="AR581" s="7"/>
      <c r="AS581" s="7"/>
      <c r="AT581" s="29" t="s">
        <v>302</v>
      </c>
      <c r="AU581" s="60">
        <v>-11.523698784914346</v>
      </c>
      <c r="AV581" s="60">
        <v>21.518732673267319</v>
      </c>
      <c r="AW581" s="25">
        <v>1.8251028279587717E-2</v>
      </c>
      <c r="AX581" s="25">
        <v>0</v>
      </c>
      <c r="AY581" s="25">
        <v>0</v>
      </c>
      <c r="AZ581" s="25">
        <v>0</v>
      </c>
      <c r="BA581" s="56">
        <f t="shared" si="248"/>
        <v>0</v>
      </c>
      <c r="BB581" s="56">
        <f t="shared" si="249"/>
        <v>0</v>
      </c>
      <c r="BC581" s="4">
        <f>HLOOKUP(AN581,Data!$BW$28:$CF$31,4,FALSE)</f>
        <v>353</v>
      </c>
      <c r="BD581" s="44">
        <f t="shared" si="250"/>
        <v>0</v>
      </c>
      <c r="BE581" s="4" t="str">
        <f t="shared" si="251"/>
        <v>OK</v>
      </c>
      <c r="BF581" s="5">
        <f t="shared" si="252"/>
        <v>3572.8</v>
      </c>
      <c r="BG581" s="44">
        <f t="shared" si="253"/>
        <v>3.2253971072868188E-3</v>
      </c>
      <c r="BH581" s="4" t="str">
        <f t="shared" si="254"/>
        <v>OK</v>
      </c>
      <c r="BI581" s="53" t="str">
        <f t="shared" si="255"/>
        <v>Y</v>
      </c>
      <c r="BJ581" s="53">
        <f t="shared" si="256"/>
        <v>215</v>
      </c>
      <c r="BK581" s="38">
        <f t="shared" si="257"/>
        <v>171</v>
      </c>
      <c r="BL581" s="54">
        <f>noisuy1chieu(BK581/BJ581,Data!$BW$39:$CG$39,Data!$BW$40:$CG$40)</f>
        <v>9.6581399440765381E-2</v>
      </c>
      <c r="BM581" s="55">
        <f t="shared" si="258"/>
        <v>2.0879572772922463E-4</v>
      </c>
      <c r="BN581" s="56">
        <f t="shared" si="259"/>
        <v>1.8244526695722687</v>
      </c>
      <c r="BO581" s="44">
        <f t="shared" si="260"/>
        <v>8.292966679873949E-2</v>
      </c>
      <c r="BP581" s="4" t="str">
        <f t="shared" si="261"/>
        <v>OK</v>
      </c>
      <c r="BQ581" s="56">
        <f t="shared" si="262"/>
        <v>304.99199999999996</v>
      </c>
      <c r="BR581" s="56">
        <f t="shared" si="263"/>
        <v>21.51874041303477</v>
      </c>
      <c r="BS581" s="23">
        <f t="shared" si="264"/>
        <v>7.0555097881369919E-2</v>
      </c>
      <c r="BT581" s="4" t="str">
        <f t="shared" si="265"/>
        <v>OK</v>
      </c>
      <c r="BU581" s="56">
        <f t="shared" si="266"/>
        <v>5.7618493924571732</v>
      </c>
      <c r="BV581" s="54">
        <f t="shared" si="267"/>
        <v>1.1512830672759263E-2</v>
      </c>
      <c r="BW581" s="4" t="str">
        <f t="shared" si="268"/>
        <v>OK</v>
      </c>
      <c r="BX581" s="54">
        <f t="shared" si="269"/>
        <v>2.2237454957253197E-2</v>
      </c>
      <c r="BY581" s="4" t="str">
        <f t="shared" si="270"/>
        <v>OK</v>
      </c>
      <c r="DJ581" s="7"/>
      <c r="DK581" s="7"/>
      <c r="DL581" s="7"/>
      <c r="DM581" s="7"/>
      <c r="DN581" s="7"/>
      <c r="DO581" s="83"/>
      <c r="DP581" s="7"/>
      <c r="DQ581" s="7"/>
      <c r="DR581" s="7"/>
      <c r="DS581" s="7"/>
    </row>
    <row r="582" spans="27:123">
      <c r="AA582" s="29" t="s">
        <v>197</v>
      </c>
      <c r="AB582" s="29" t="s">
        <v>339</v>
      </c>
      <c r="AC582" s="29" t="s">
        <v>320</v>
      </c>
      <c r="AD582" s="30">
        <v>0</v>
      </c>
      <c r="AE582" s="24">
        <v>674</v>
      </c>
      <c r="AF582" s="24">
        <v>350</v>
      </c>
      <c r="AG582" s="24">
        <v>8</v>
      </c>
      <c r="AH582" s="24">
        <v>12</v>
      </c>
      <c r="AI582" s="24">
        <v>650</v>
      </c>
      <c r="AJ582" s="7">
        <f t="shared" si="242"/>
        <v>704</v>
      </c>
      <c r="AK582" s="7">
        <f t="shared" si="243"/>
        <v>350</v>
      </c>
      <c r="AL582" s="7">
        <f t="shared" si="244"/>
        <v>22</v>
      </c>
      <c r="AM582" s="7">
        <f t="shared" si="245"/>
        <v>6</v>
      </c>
      <c r="AN582" s="7">
        <f t="shared" si="246"/>
        <v>24</v>
      </c>
      <c r="AO582" s="83" t="str" cm="1">
        <f t="array" ref="AO582">_xll.Dce_Name_SectI(AE582,AE582,AF582,AG582,AH582,"x","-",$V$14)</f>
        <v>674x350x8x12</v>
      </c>
      <c r="AP582" s="7" t="str">
        <f t="shared" si="247"/>
        <v>704x350x22-6M24</v>
      </c>
      <c r="AQ582" s="7"/>
      <c r="AR582" s="7"/>
      <c r="AS582" s="7"/>
      <c r="AT582" s="29" t="s">
        <v>303</v>
      </c>
      <c r="AU582" s="60">
        <v>-34.834791624515717</v>
      </c>
      <c r="AV582" s="60">
        <v>56.586297029702877</v>
      </c>
      <c r="AW582" s="25">
        <v>8.028679857531168E-4</v>
      </c>
      <c r="AX582" s="25">
        <v>0</v>
      </c>
      <c r="AY582" s="25">
        <v>0</v>
      </c>
      <c r="AZ582" s="25">
        <v>0</v>
      </c>
      <c r="BA582" s="56">
        <f t="shared" si="248"/>
        <v>0</v>
      </c>
      <c r="BB582" s="56">
        <f t="shared" si="249"/>
        <v>0</v>
      </c>
      <c r="BC582" s="4">
        <f>HLOOKUP(AN582,Data!$BW$28:$CF$31,4,FALSE)</f>
        <v>353</v>
      </c>
      <c r="BD582" s="44">
        <f t="shared" si="250"/>
        <v>0</v>
      </c>
      <c r="BE582" s="4" t="str">
        <f t="shared" si="251"/>
        <v>OK</v>
      </c>
      <c r="BF582" s="5">
        <f t="shared" si="252"/>
        <v>3572.8</v>
      </c>
      <c r="BG582" s="44">
        <f t="shared" si="253"/>
        <v>9.7499976557645866E-3</v>
      </c>
      <c r="BH582" s="4" t="str">
        <f t="shared" si="254"/>
        <v>OK</v>
      </c>
      <c r="BI582" s="53" t="str">
        <f t="shared" si="255"/>
        <v>Y</v>
      </c>
      <c r="BJ582" s="53">
        <f t="shared" si="256"/>
        <v>215</v>
      </c>
      <c r="BK582" s="38">
        <f t="shared" si="257"/>
        <v>171</v>
      </c>
      <c r="BL582" s="54">
        <f>noisuy1chieu(BK582/BJ582,Data!$BW$39:$CG$39,Data!$BW$40:$CG$40)</f>
        <v>9.6581399440765381E-2</v>
      </c>
      <c r="BM582" s="55">
        <f t="shared" si="258"/>
        <v>6.3116502811217138E-4</v>
      </c>
      <c r="BN582" s="56">
        <f t="shared" si="259"/>
        <v>3.1720736392465314</v>
      </c>
      <c r="BO582" s="44">
        <f t="shared" si="260"/>
        <v>0.14418516542029688</v>
      </c>
      <c r="BP582" s="4" t="str">
        <f t="shared" si="261"/>
        <v>OK</v>
      </c>
      <c r="BQ582" s="56">
        <f t="shared" si="262"/>
        <v>304.99199999999996</v>
      </c>
      <c r="BR582" s="56">
        <f t="shared" si="263"/>
        <v>56.58629703539858</v>
      </c>
      <c r="BS582" s="23">
        <f t="shared" si="264"/>
        <v>0.18553370919695791</v>
      </c>
      <c r="BT582" s="4" t="str">
        <f t="shared" si="265"/>
        <v>OK</v>
      </c>
      <c r="BU582" s="56">
        <f t="shared" si="266"/>
        <v>17.417395812257858</v>
      </c>
      <c r="BV582" s="54">
        <f t="shared" si="267"/>
        <v>3.480193859448253E-2</v>
      </c>
      <c r="BW582" s="4" t="str">
        <f t="shared" si="268"/>
        <v>OK</v>
      </c>
      <c r="BX582" s="54">
        <f t="shared" si="269"/>
        <v>5.8476249416541198E-2</v>
      </c>
      <c r="BY582" s="4" t="str">
        <f t="shared" si="270"/>
        <v>OK</v>
      </c>
      <c r="DJ582" s="7"/>
      <c r="DK582" s="7"/>
      <c r="DL582" s="7"/>
      <c r="DM582" s="7"/>
      <c r="DN582" s="7"/>
      <c r="DO582" s="83"/>
      <c r="DP582" s="7"/>
      <c r="DQ582" s="7"/>
      <c r="DR582" s="7"/>
      <c r="DS582" s="7"/>
    </row>
    <row r="583" spans="27:123">
      <c r="AA583" s="29" t="s">
        <v>197</v>
      </c>
      <c r="AB583" s="29" t="s">
        <v>339</v>
      </c>
      <c r="AC583" s="29" t="s">
        <v>320</v>
      </c>
      <c r="AD583" s="30">
        <v>0</v>
      </c>
      <c r="AE583" s="24">
        <v>674</v>
      </c>
      <c r="AF583" s="24">
        <v>350</v>
      </c>
      <c r="AG583" s="24">
        <v>8</v>
      </c>
      <c r="AH583" s="24">
        <v>12</v>
      </c>
      <c r="AI583" s="24">
        <v>650</v>
      </c>
      <c r="AJ583" s="7">
        <f t="shared" si="242"/>
        <v>704</v>
      </c>
      <c r="AK583" s="7">
        <f t="shared" si="243"/>
        <v>350</v>
      </c>
      <c r="AL583" s="7">
        <f t="shared" si="244"/>
        <v>22</v>
      </c>
      <c r="AM583" s="7">
        <f t="shared" si="245"/>
        <v>6</v>
      </c>
      <c r="AN583" s="7">
        <f t="shared" si="246"/>
        <v>24</v>
      </c>
      <c r="AO583" s="83" t="str" cm="1">
        <f t="array" ref="AO583">_xll.Dce_Name_SectI(AE583,AE583,AF583,AG583,AH583,"x","-",$V$14)</f>
        <v>674x350x8x12</v>
      </c>
      <c r="AP583" s="7" t="str">
        <f t="shared" si="247"/>
        <v>704x350x22-6M24</v>
      </c>
      <c r="AQ583" s="7"/>
      <c r="AR583" s="7"/>
      <c r="AS583" s="7"/>
      <c r="AT583" s="29" t="s">
        <v>304</v>
      </c>
      <c r="AU583" s="60">
        <v>-89.606890649451572</v>
      </c>
      <c r="AV583" s="60">
        <v>2.2764179864048772E-16</v>
      </c>
      <c r="AW583" s="25">
        <v>3.1360321589666548E-2</v>
      </c>
      <c r="AX583" s="25">
        <v>0</v>
      </c>
      <c r="AY583" s="25">
        <v>0</v>
      </c>
      <c r="AZ583" s="25">
        <v>0</v>
      </c>
      <c r="BA583" s="56">
        <f t="shared" si="248"/>
        <v>0</v>
      </c>
      <c r="BB583" s="56">
        <f t="shared" si="249"/>
        <v>0</v>
      </c>
      <c r="BC583" s="4">
        <f>HLOOKUP(AN583,Data!$BW$28:$CF$31,4,FALSE)</f>
        <v>353</v>
      </c>
      <c r="BD583" s="44">
        <f t="shared" si="250"/>
        <v>0</v>
      </c>
      <c r="BE583" s="4" t="str">
        <f t="shared" si="251"/>
        <v>OK</v>
      </c>
      <c r="BF583" s="5">
        <f t="shared" si="252"/>
        <v>3572.8</v>
      </c>
      <c r="BG583" s="44">
        <f t="shared" si="253"/>
        <v>2.5080298547204314E-2</v>
      </c>
      <c r="BH583" s="4" t="str">
        <f t="shared" si="254"/>
        <v>OK</v>
      </c>
      <c r="BI583" s="53" t="str">
        <f t="shared" si="255"/>
        <v>Y</v>
      </c>
      <c r="BJ583" s="53">
        <f t="shared" si="256"/>
        <v>215</v>
      </c>
      <c r="BK583" s="38">
        <f t="shared" si="257"/>
        <v>171</v>
      </c>
      <c r="BL583" s="54">
        <f>noisuy1chieu(BK583/BJ583,Data!$BW$39:$CG$39,Data!$BW$40:$CG$40)</f>
        <v>9.6581399440765381E-2</v>
      </c>
      <c r="BM583" s="55">
        <f t="shared" si="258"/>
        <v>1.623570373706567E-3</v>
      </c>
      <c r="BN583" s="56">
        <f t="shared" si="259"/>
        <v>5.0875343691852271</v>
      </c>
      <c r="BO583" s="44">
        <f t="shared" si="260"/>
        <v>0.23125156223569213</v>
      </c>
      <c r="BP583" s="4" t="str">
        <f t="shared" si="261"/>
        <v>OK</v>
      </c>
      <c r="BQ583" s="56">
        <f t="shared" si="262"/>
        <v>304.99199999999996</v>
      </c>
      <c r="BR583" s="56">
        <f t="shared" si="263"/>
        <v>3.1360321589666548E-2</v>
      </c>
      <c r="BS583" s="23">
        <f t="shared" si="264"/>
        <v>1.0282342353132723E-4</v>
      </c>
      <c r="BT583" s="4" t="str">
        <f t="shared" si="265"/>
        <v>OK</v>
      </c>
      <c r="BU583" s="56">
        <f t="shared" si="266"/>
        <v>44.803445324725786</v>
      </c>
      <c r="BV583" s="54">
        <f t="shared" si="267"/>
        <v>8.9522381521295477E-2</v>
      </c>
      <c r="BW583" s="4" t="str">
        <f t="shared" si="268"/>
        <v>OK</v>
      </c>
      <c r="BX583" s="54">
        <f t="shared" si="269"/>
        <v>3.240773973799867E-5</v>
      </c>
      <c r="BY583" s="4" t="str">
        <f t="shared" si="270"/>
        <v>OK</v>
      </c>
      <c r="DJ583" s="7"/>
      <c r="DK583" s="7"/>
      <c r="DL583" s="7"/>
      <c r="DM583" s="7"/>
      <c r="DN583" s="7"/>
      <c r="DO583" s="83"/>
      <c r="DP583" s="7"/>
      <c r="DQ583" s="7"/>
      <c r="DR583" s="7"/>
      <c r="DS583" s="7"/>
    </row>
    <row r="584" spans="27:123">
      <c r="AA584" s="29" t="s">
        <v>197</v>
      </c>
      <c r="AB584" s="29" t="s">
        <v>339</v>
      </c>
      <c r="AC584" s="29" t="s">
        <v>320</v>
      </c>
      <c r="AD584" s="30">
        <v>0</v>
      </c>
      <c r="AE584" s="24">
        <v>674</v>
      </c>
      <c r="AF584" s="24">
        <v>350</v>
      </c>
      <c r="AG584" s="24">
        <v>8</v>
      </c>
      <c r="AH584" s="24">
        <v>12</v>
      </c>
      <c r="AI584" s="24">
        <v>650</v>
      </c>
      <c r="AJ584" s="7">
        <f t="shared" si="242"/>
        <v>704</v>
      </c>
      <c r="AK584" s="7">
        <f t="shared" si="243"/>
        <v>350</v>
      </c>
      <c r="AL584" s="7">
        <f t="shared" si="244"/>
        <v>22</v>
      </c>
      <c r="AM584" s="7">
        <f t="shared" si="245"/>
        <v>6</v>
      </c>
      <c r="AN584" s="7">
        <f t="shared" si="246"/>
        <v>24</v>
      </c>
      <c r="AO584" s="83" t="str" cm="1">
        <f t="array" ref="AO584">_xll.Dce_Name_SectI(AE584,AE584,AF584,AG584,AH584,"x","-",$V$14)</f>
        <v>674x350x8x12</v>
      </c>
      <c r="AP584" s="7" t="str">
        <f t="shared" si="247"/>
        <v>704x350x22-6M24</v>
      </c>
      <c r="AQ584" s="7"/>
      <c r="AR584" s="7"/>
      <c r="AS584" s="7"/>
      <c r="AT584" s="29" t="s">
        <v>305</v>
      </c>
      <c r="AU584" s="60">
        <v>-115.68359191653951</v>
      </c>
      <c r="AV584" s="60">
        <v>1.8088557995205035E-16</v>
      </c>
      <c r="AW584" s="25">
        <v>4.8982742868564022E-2</v>
      </c>
      <c r="AX584" s="25">
        <v>0</v>
      </c>
      <c r="AY584" s="25">
        <v>0</v>
      </c>
      <c r="AZ584" s="25">
        <v>0</v>
      </c>
      <c r="BA584" s="56">
        <f t="shared" si="248"/>
        <v>0</v>
      </c>
      <c r="BB584" s="56">
        <f t="shared" si="249"/>
        <v>0</v>
      </c>
      <c r="BC584" s="4">
        <f>HLOOKUP(AN584,Data!$BW$28:$CF$31,4,FALSE)</f>
        <v>353</v>
      </c>
      <c r="BD584" s="44">
        <f t="shared" si="250"/>
        <v>0</v>
      </c>
      <c r="BE584" s="4" t="str">
        <f t="shared" si="251"/>
        <v>OK</v>
      </c>
      <c r="BF584" s="5">
        <f t="shared" si="252"/>
        <v>3572.8</v>
      </c>
      <c r="BG584" s="44">
        <f t="shared" si="253"/>
        <v>3.2378972211301919E-2</v>
      </c>
      <c r="BH584" s="4" t="str">
        <f t="shared" si="254"/>
        <v>OK</v>
      </c>
      <c r="BI584" s="53" t="str">
        <f t="shared" si="255"/>
        <v>Y</v>
      </c>
      <c r="BJ584" s="53">
        <f t="shared" si="256"/>
        <v>215</v>
      </c>
      <c r="BK584" s="38">
        <f t="shared" si="257"/>
        <v>171</v>
      </c>
      <c r="BL584" s="54">
        <f>noisuy1chieu(BK584/BJ584,Data!$BW$39:$CG$39,Data!$BW$40:$CG$40)</f>
        <v>9.6581399440765381E-2</v>
      </c>
      <c r="BM584" s="55">
        <f t="shared" si="258"/>
        <v>2.0960492122689624E-3</v>
      </c>
      <c r="BN584" s="56">
        <f t="shared" si="259"/>
        <v>5.7805948912755882</v>
      </c>
      <c r="BO584" s="44">
        <f t="shared" si="260"/>
        <v>0.26275431323979948</v>
      </c>
      <c r="BP584" s="4" t="str">
        <f t="shared" si="261"/>
        <v>OK</v>
      </c>
      <c r="BQ584" s="56">
        <f t="shared" si="262"/>
        <v>304.99199999999996</v>
      </c>
      <c r="BR584" s="56">
        <f t="shared" si="263"/>
        <v>4.8982742868564022E-2</v>
      </c>
      <c r="BS584" s="23">
        <f t="shared" si="264"/>
        <v>1.6060336949350813E-4</v>
      </c>
      <c r="BT584" s="4" t="str">
        <f t="shared" si="265"/>
        <v>OK</v>
      </c>
      <c r="BU584" s="56">
        <f t="shared" si="266"/>
        <v>57.841795958269756</v>
      </c>
      <c r="BV584" s="54">
        <f t="shared" si="267"/>
        <v>0.11557448959835868</v>
      </c>
      <c r="BW584" s="4" t="str">
        <f t="shared" si="268"/>
        <v>OK</v>
      </c>
      <c r="BX584" s="54">
        <f t="shared" si="269"/>
        <v>5.0618740563578901E-5</v>
      </c>
      <c r="BY584" s="4" t="str">
        <f t="shared" si="270"/>
        <v>OK</v>
      </c>
      <c r="DJ584" s="7"/>
      <c r="DK584" s="7"/>
      <c r="DL584" s="7"/>
      <c r="DM584" s="7"/>
      <c r="DN584" s="7"/>
      <c r="DO584" s="83"/>
      <c r="DP584" s="7"/>
      <c r="DQ584" s="7"/>
      <c r="DR584" s="7"/>
      <c r="DS584" s="7"/>
    </row>
    <row r="585" spans="27:123">
      <c r="AA585" s="29" t="s">
        <v>197</v>
      </c>
      <c r="AB585" s="29" t="s">
        <v>339</v>
      </c>
      <c r="AC585" s="29" t="s">
        <v>320</v>
      </c>
      <c r="AD585" s="30">
        <v>0</v>
      </c>
      <c r="AE585" s="24">
        <v>674</v>
      </c>
      <c r="AF585" s="24">
        <v>350</v>
      </c>
      <c r="AG585" s="24">
        <v>8</v>
      </c>
      <c r="AH585" s="24">
        <v>12</v>
      </c>
      <c r="AI585" s="24">
        <v>650</v>
      </c>
      <c r="AJ585" s="7">
        <f t="shared" si="242"/>
        <v>704</v>
      </c>
      <c r="AK585" s="7">
        <f t="shared" si="243"/>
        <v>350</v>
      </c>
      <c r="AL585" s="7">
        <f t="shared" si="244"/>
        <v>22</v>
      </c>
      <c r="AM585" s="7">
        <f t="shared" si="245"/>
        <v>6</v>
      </c>
      <c r="AN585" s="7">
        <f t="shared" si="246"/>
        <v>24</v>
      </c>
      <c r="AO585" s="83" t="str" cm="1">
        <f t="array" ref="AO585">_xll.Dce_Name_SectI(AE585,AE585,AF585,AG585,AH585,"x","-",$V$14)</f>
        <v>674x350x8x12</v>
      </c>
      <c r="AP585" s="7" t="str">
        <f t="shared" si="247"/>
        <v>704x350x22-6M24</v>
      </c>
      <c r="AQ585" s="7"/>
      <c r="AR585" s="7"/>
      <c r="AS585" s="7"/>
      <c r="AT585" s="29" t="s">
        <v>306</v>
      </c>
      <c r="AU585" s="60">
        <v>45.283075056899165</v>
      </c>
      <c r="AV585" s="60">
        <v>2.1269336118734383E-16</v>
      </c>
      <c r="AW585" s="25">
        <v>3.6176320454823857E-2</v>
      </c>
      <c r="AX585" s="25">
        <v>0</v>
      </c>
      <c r="AY585" s="25">
        <v>0</v>
      </c>
      <c r="AZ585" s="25">
        <v>0</v>
      </c>
      <c r="BA585" s="56">
        <f t="shared" si="248"/>
        <v>7.5471791761498608</v>
      </c>
      <c r="BB585" s="56">
        <f t="shared" si="249"/>
        <v>33.018908895655642</v>
      </c>
      <c r="BC585" s="4">
        <f>HLOOKUP(AN585,Data!$BW$28:$CF$31,4,FALSE)</f>
        <v>353</v>
      </c>
      <c r="BD585" s="44">
        <f t="shared" si="250"/>
        <v>9.3537985540100968E-2</v>
      </c>
      <c r="BE585" s="4" t="str">
        <f t="shared" si="251"/>
        <v>OK</v>
      </c>
      <c r="BF585" s="5">
        <f t="shared" si="252"/>
        <v>3572.8</v>
      </c>
      <c r="BG585" s="44">
        <f t="shared" si="253"/>
        <v>0</v>
      </c>
      <c r="BH585" s="4" t="str">
        <f t="shared" si="254"/>
        <v>OK</v>
      </c>
      <c r="BI585" s="53" t="str">
        <f t="shared" si="255"/>
        <v>Y</v>
      </c>
      <c r="BJ585" s="53">
        <f t="shared" si="256"/>
        <v>215</v>
      </c>
      <c r="BK585" s="38">
        <f t="shared" si="257"/>
        <v>171</v>
      </c>
      <c r="BL585" s="54">
        <f>noisuy1chieu(BK585/BJ585,Data!$BW$39:$CG$39,Data!$BW$40:$CG$40)</f>
        <v>9.6581399440765381E-2</v>
      </c>
      <c r="BM585" s="55">
        <f t="shared" si="258"/>
        <v>0</v>
      </c>
      <c r="BN585" s="56">
        <f t="shared" si="259"/>
        <v>0</v>
      </c>
      <c r="BO585" s="44">
        <f t="shared" si="260"/>
        <v>0</v>
      </c>
      <c r="BP585" s="4" t="str">
        <f t="shared" si="261"/>
        <v>OK</v>
      </c>
      <c r="BQ585" s="56">
        <f t="shared" si="262"/>
        <v>304.99199999999996</v>
      </c>
      <c r="BR585" s="56">
        <f t="shared" si="263"/>
        <v>45.283075056899165</v>
      </c>
      <c r="BS585" s="23">
        <f t="shared" si="264"/>
        <v>0.14847299292079522</v>
      </c>
      <c r="BT585" s="4" t="str">
        <f t="shared" si="265"/>
        <v>OK</v>
      </c>
      <c r="BU585" s="56">
        <f t="shared" si="266"/>
        <v>22.641537528449582</v>
      </c>
      <c r="BV585" s="54">
        <f t="shared" si="267"/>
        <v>4.5240368149366168E-2</v>
      </c>
      <c r="BW585" s="4" t="str">
        <f t="shared" si="268"/>
        <v>OK</v>
      </c>
      <c r="BX585" s="54">
        <f t="shared" si="269"/>
        <v>3.7384590417104685E-5</v>
      </c>
      <c r="BY585" s="4" t="str">
        <f t="shared" si="270"/>
        <v>OK</v>
      </c>
      <c r="DJ585" s="7"/>
      <c r="DK585" s="7"/>
      <c r="DL585" s="7"/>
      <c r="DM585" s="7"/>
      <c r="DN585" s="7"/>
      <c r="DO585" s="83"/>
      <c r="DP585" s="7"/>
      <c r="DQ585" s="7"/>
      <c r="DR585" s="7"/>
      <c r="DS585" s="7"/>
    </row>
    <row r="586" spans="27:123">
      <c r="AA586" s="29" t="s">
        <v>197</v>
      </c>
      <c r="AB586" s="29" t="s">
        <v>339</v>
      </c>
      <c r="AC586" s="29" t="s">
        <v>320</v>
      </c>
      <c r="AD586" s="30">
        <v>0</v>
      </c>
      <c r="AE586" s="24">
        <v>674</v>
      </c>
      <c r="AF586" s="24">
        <v>350</v>
      </c>
      <c r="AG586" s="24">
        <v>8</v>
      </c>
      <c r="AH586" s="24">
        <v>12</v>
      </c>
      <c r="AI586" s="24">
        <v>650</v>
      </c>
      <c r="AJ586" s="7">
        <f t="shared" si="242"/>
        <v>704</v>
      </c>
      <c r="AK586" s="7">
        <f t="shared" si="243"/>
        <v>350</v>
      </c>
      <c r="AL586" s="7">
        <f t="shared" si="244"/>
        <v>22</v>
      </c>
      <c r="AM586" s="7">
        <f t="shared" si="245"/>
        <v>6</v>
      </c>
      <c r="AN586" s="7">
        <f t="shared" si="246"/>
        <v>24</v>
      </c>
      <c r="AO586" s="83" t="str" cm="1">
        <f t="array" ref="AO586">_xll.Dce_Name_SectI(AE586,AE586,AF586,AG586,AH586,"x","-",$V$14)</f>
        <v>674x350x8x12</v>
      </c>
      <c r="AP586" s="7" t="str">
        <f t="shared" si="247"/>
        <v>704x350x22-6M24</v>
      </c>
      <c r="AQ586" s="7"/>
      <c r="AR586" s="7"/>
      <c r="AS586" s="7"/>
      <c r="AT586" s="29" t="s">
        <v>307</v>
      </c>
      <c r="AU586" s="60">
        <v>25.008762958399213</v>
      </c>
      <c r="AV586" s="60">
        <v>1.5689760688580856E-16</v>
      </c>
      <c r="AW586" s="25">
        <v>2.7212442104010443E-2</v>
      </c>
      <c r="AX586" s="25">
        <v>0</v>
      </c>
      <c r="AY586" s="25">
        <v>0</v>
      </c>
      <c r="AZ586" s="25">
        <v>0</v>
      </c>
      <c r="BA586" s="56">
        <f t="shared" si="248"/>
        <v>4.1681271597332019</v>
      </c>
      <c r="BB586" s="56">
        <f t="shared" si="249"/>
        <v>18.23555632383276</v>
      </c>
      <c r="BC586" s="4">
        <f>HLOOKUP(AN586,Data!$BW$28:$CF$31,4,FALSE)</f>
        <v>353</v>
      </c>
      <c r="BD586" s="44">
        <f t="shared" si="250"/>
        <v>5.1658799784228784E-2</v>
      </c>
      <c r="BE586" s="4" t="str">
        <f t="shared" si="251"/>
        <v>OK</v>
      </c>
      <c r="BF586" s="5">
        <f t="shared" si="252"/>
        <v>3572.8</v>
      </c>
      <c r="BG586" s="44">
        <f t="shared" si="253"/>
        <v>0</v>
      </c>
      <c r="BH586" s="4" t="str">
        <f t="shared" si="254"/>
        <v>OK</v>
      </c>
      <c r="BI586" s="53" t="str">
        <f t="shared" si="255"/>
        <v>Y</v>
      </c>
      <c r="BJ586" s="53">
        <f t="shared" si="256"/>
        <v>215</v>
      </c>
      <c r="BK586" s="38">
        <f t="shared" si="257"/>
        <v>171</v>
      </c>
      <c r="BL586" s="54">
        <f>noisuy1chieu(BK586/BJ586,Data!$BW$39:$CG$39,Data!$BW$40:$CG$40)</f>
        <v>9.6581399440765381E-2</v>
      </c>
      <c r="BM586" s="55">
        <f t="shared" si="258"/>
        <v>0</v>
      </c>
      <c r="BN586" s="56">
        <f t="shared" si="259"/>
        <v>0</v>
      </c>
      <c r="BO586" s="44">
        <f t="shared" si="260"/>
        <v>0</v>
      </c>
      <c r="BP586" s="4" t="str">
        <f t="shared" si="261"/>
        <v>OK</v>
      </c>
      <c r="BQ586" s="56">
        <f t="shared" si="262"/>
        <v>304.99199999999996</v>
      </c>
      <c r="BR586" s="56">
        <f t="shared" si="263"/>
        <v>25.008762958399213</v>
      </c>
      <c r="BS586" s="23">
        <f t="shared" si="264"/>
        <v>8.1998094895601253E-2</v>
      </c>
      <c r="BT586" s="4" t="str">
        <f t="shared" si="265"/>
        <v>OK</v>
      </c>
      <c r="BU586" s="56">
        <f t="shared" si="266"/>
        <v>12.504381479199607</v>
      </c>
      <c r="BV586" s="54">
        <f t="shared" si="267"/>
        <v>2.4985176951357133E-2</v>
      </c>
      <c r="BW586" s="4" t="str">
        <f t="shared" si="268"/>
        <v>OK</v>
      </c>
      <c r="BX586" s="54">
        <f t="shared" si="269"/>
        <v>2.8121323272166879E-5</v>
      </c>
      <c r="BY586" s="4" t="str">
        <f t="shared" si="270"/>
        <v>OK</v>
      </c>
      <c r="DJ586" s="7"/>
      <c r="DK586" s="7"/>
      <c r="DL586" s="7"/>
      <c r="DM586" s="7"/>
      <c r="DN586" s="7"/>
      <c r="DO586" s="83"/>
      <c r="DP586" s="7"/>
      <c r="DQ586" s="7"/>
      <c r="DR586" s="7"/>
      <c r="DS586" s="7"/>
    </row>
    <row r="587" spans="27:123">
      <c r="AA587" s="29" t="s">
        <v>197</v>
      </c>
      <c r="AB587" s="29" t="s">
        <v>339</v>
      </c>
      <c r="AC587" s="29" t="s">
        <v>320</v>
      </c>
      <c r="AD587" s="30">
        <v>0</v>
      </c>
      <c r="AE587" s="24">
        <v>674</v>
      </c>
      <c r="AF587" s="24">
        <v>350</v>
      </c>
      <c r="AG587" s="24">
        <v>8</v>
      </c>
      <c r="AH587" s="24">
        <v>12</v>
      </c>
      <c r="AI587" s="24">
        <v>650</v>
      </c>
      <c r="AJ587" s="7">
        <f t="shared" si="242"/>
        <v>704</v>
      </c>
      <c r="AK587" s="7">
        <f t="shared" si="243"/>
        <v>350</v>
      </c>
      <c r="AL587" s="7">
        <f t="shared" si="244"/>
        <v>22</v>
      </c>
      <c r="AM587" s="7">
        <f t="shared" si="245"/>
        <v>6</v>
      </c>
      <c r="AN587" s="7">
        <f t="shared" si="246"/>
        <v>24</v>
      </c>
      <c r="AO587" s="83" t="str" cm="1">
        <f t="array" ref="AO587">_xll.Dce_Name_SectI(AE587,AE587,AF587,AG587,AH587,"x","-",$V$14)</f>
        <v>674x350x8x12</v>
      </c>
      <c r="AP587" s="7" t="str">
        <f t="shared" si="247"/>
        <v>704x350x22-6M24</v>
      </c>
      <c r="AQ587" s="7"/>
      <c r="AR587" s="7"/>
      <c r="AS587" s="7"/>
      <c r="AT587" s="29" t="s">
        <v>308</v>
      </c>
      <c r="AU587" s="60">
        <v>7.3874672055003989</v>
      </c>
      <c r="AV587" s="60">
        <v>45.428435643564328</v>
      </c>
      <c r="AW587" s="25">
        <v>3.6193333570876847E-3</v>
      </c>
      <c r="AX587" s="25">
        <v>0</v>
      </c>
      <c r="AY587" s="25">
        <v>0</v>
      </c>
      <c r="AZ587" s="25">
        <v>0</v>
      </c>
      <c r="BA587" s="56">
        <f t="shared" si="248"/>
        <v>1.2312445342500664</v>
      </c>
      <c r="BB587" s="56">
        <f t="shared" si="249"/>
        <v>5.3866948373440406</v>
      </c>
      <c r="BC587" s="4">
        <f>HLOOKUP(AN587,Data!$BW$28:$CF$31,4,FALSE)</f>
        <v>353</v>
      </c>
      <c r="BD587" s="44">
        <f t="shared" si="250"/>
        <v>1.5259758746017113E-2</v>
      </c>
      <c r="BE587" s="4" t="str">
        <f t="shared" si="251"/>
        <v>OK</v>
      </c>
      <c r="BF587" s="5">
        <f t="shared" si="252"/>
        <v>3572.8</v>
      </c>
      <c r="BG587" s="44">
        <f t="shared" si="253"/>
        <v>0</v>
      </c>
      <c r="BH587" s="4" t="str">
        <f t="shared" si="254"/>
        <v>OK</v>
      </c>
      <c r="BI587" s="53" t="str">
        <f t="shared" si="255"/>
        <v>Y</v>
      </c>
      <c r="BJ587" s="53">
        <f t="shared" si="256"/>
        <v>215</v>
      </c>
      <c r="BK587" s="38">
        <f t="shared" si="257"/>
        <v>171</v>
      </c>
      <c r="BL587" s="54">
        <f>noisuy1chieu(BK587/BJ587,Data!$BW$39:$CG$39,Data!$BW$40:$CG$40)</f>
        <v>9.6581399440765381E-2</v>
      </c>
      <c r="BM587" s="55">
        <f t="shared" si="258"/>
        <v>0</v>
      </c>
      <c r="BN587" s="56">
        <f t="shared" si="259"/>
        <v>0</v>
      </c>
      <c r="BO587" s="44">
        <f t="shared" si="260"/>
        <v>0</v>
      </c>
      <c r="BP587" s="4" t="str">
        <f t="shared" si="261"/>
        <v>OK</v>
      </c>
      <c r="BQ587" s="56">
        <f t="shared" si="262"/>
        <v>304.99199999999996</v>
      </c>
      <c r="BR587" s="56">
        <f t="shared" si="263"/>
        <v>45.428435787742458</v>
      </c>
      <c r="BS587" s="23">
        <f t="shared" si="264"/>
        <v>0.14894959798205351</v>
      </c>
      <c r="BT587" s="4" t="str">
        <f t="shared" si="265"/>
        <v>OK</v>
      </c>
      <c r="BU587" s="56">
        <f t="shared" si="266"/>
        <v>3.6937336027501995</v>
      </c>
      <c r="BV587" s="54">
        <f t="shared" si="267"/>
        <v>7.3805000134876675E-3</v>
      </c>
      <c r="BW587" s="4" t="str">
        <f t="shared" si="268"/>
        <v>OK</v>
      </c>
      <c r="BX587" s="54">
        <f t="shared" si="269"/>
        <v>4.6945721506843646E-2</v>
      </c>
      <c r="BY587" s="4" t="str">
        <f t="shared" si="270"/>
        <v>OK</v>
      </c>
      <c r="DJ587" s="7"/>
      <c r="DK587" s="7"/>
      <c r="DL587" s="7"/>
      <c r="DM587" s="7"/>
      <c r="DN587" s="7"/>
      <c r="DO587" s="83"/>
      <c r="DP587" s="7"/>
      <c r="DQ587" s="7"/>
      <c r="DR587" s="7"/>
      <c r="DS587" s="7"/>
    </row>
    <row r="588" spans="27:123">
      <c r="AA588" s="29" t="s">
        <v>197</v>
      </c>
      <c r="AB588" s="29" t="s">
        <v>339</v>
      </c>
      <c r="AC588" s="29" t="s">
        <v>320</v>
      </c>
      <c r="AD588" s="30">
        <v>0</v>
      </c>
      <c r="AE588" s="24">
        <v>674</v>
      </c>
      <c r="AF588" s="24">
        <v>350</v>
      </c>
      <c r="AG588" s="24">
        <v>8</v>
      </c>
      <c r="AH588" s="24">
        <v>12</v>
      </c>
      <c r="AI588" s="24">
        <v>650</v>
      </c>
      <c r="AJ588" s="7">
        <f t="shared" si="242"/>
        <v>704</v>
      </c>
      <c r="AK588" s="7">
        <f t="shared" si="243"/>
        <v>350</v>
      </c>
      <c r="AL588" s="7">
        <f t="shared" si="244"/>
        <v>22</v>
      </c>
      <c r="AM588" s="7">
        <f t="shared" si="245"/>
        <v>6</v>
      </c>
      <c r="AN588" s="7">
        <f t="shared" si="246"/>
        <v>24</v>
      </c>
      <c r="AO588" s="83" t="str" cm="1">
        <f t="array" ref="AO588">_xll.Dce_Name_SectI(AE588,AE588,AF588,AG588,AH588,"x","-",$V$14)</f>
        <v>674x350x8x12</v>
      </c>
      <c r="AP588" s="7" t="str">
        <f t="shared" si="247"/>
        <v>704x350x22-6M24</v>
      </c>
      <c r="AQ588" s="7"/>
      <c r="AR588" s="7"/>
      <c r="AS588" s="7"/>
      <c r="AT588" s="29" t="s">
        <v>309</v>
      </c>
      <c r="AU588" s="60">
        <v>-13.693225520263693</v>
      </c>
      <c r="AV588" s="60">
        <v>10.360871287128699</v>
      </c>
      <c r="AW588" s="25">
        <v>5.2848128015071383E-3</v>
      </c>
      <c r="AX588" s="25">
        <v>0</v>
      </c>
      <c r="AY588" s="25">
        <v>0</v>
      </c>
      <c r="AZ588" s="25">
        <v>0</v>
      </c>
      <c r="BA588" s="56">
        <f t="shared" si="248"/>
        <v>0</v>
      </c>
      <c r="BB588" s="56">
        <f t="shared" si="249"/>
        <v>0</v>
      </c>
      <c r="BC588" s="4">
        <f>HLOOKUP(AN588,Data!$BW$28:$CF$31,4,FALSE)</f>
        <v>353</v>
      </c>
      <c r="BD588" s="44">
        <f t="shared" si="250"/>
        <v>0</v>
      </c>
      <c r="BE588" s="4" t="str">
        <f t="shared" si="251"/>
        <v>OK</v>
      </c>
      <c r="BF588" s="5">
        <f t="shared" si="252"/>
        <v>3572.8</v>
      </c>
      <c r="BG588" s="44">
        <f t="shared" si="253"/>
        <v>3.8326314152103934E-3</v>
      </c>
      <c r="BH588" s="4" t="str">
        <f t="shared" si="254"/>
        <v>OK</v>
      </c>
      <c r="BI588" s="53" t="str">
        <f t="shared" si="255"/>
        <v>Y</v>
      </c>
      <c r="BJ588" s="53">
        <f t="shared" si="256"/>
        <v>215</v>
      </c>
      <c r="BK588" s="38">
        <f t="shared" si="257"/>
        <v>171</v>
      </c>
      <c r="BL588" s="54">
        <f>noisuy1chieu(BK588/BJ588,Data!$BW$39:$CG$39,Data!$BW$40:$CG$40)</f>
        <v>9.6581399440765381E-2</v>
      </c>
      <c r="BM588" s="55">
        <f t="shared" si="258"/>
        <v>2.481049740042385E-4</v>
      </c>
      <c r="BN588" s="56">
        <f t="shared" si="259"/>
        <v>1.988792771262027</v>
      </c>
      <c r="BO588" s="44">
        <f t="shared" si="260"/>
        <v>9.0399671421001235E-2</v>
      </c>
      <c r="BP588" s="4" t="str">
        <f t="shared" si="261"/>
        <v>OK</v>
      </c>
      <c r="BQ588" s="56">
        <f t="shared" si="262"/>
        <v>304.99199999999996</v>
      </c>
      <c r="BR588" s="56">
        <f t="shared" si="263"/>
        <v>10.360872634951857</v>
      </c>
      <c r="BS588" s="23">
        <f t="shared" si="264"/>
        <v>3.3970965254668507E-2</v>
      </c>
      <c r="BT588" s="4" t="str">
        <f t="shared" si="265"/>
        <v>OK</v>
      </c>
      <c r="BU588" s="56">
        <f t="shared" si="266"/>
        <v>6.8466127601318467</v>
      </c>
      <c r="BV588" s="54">
        <f t="shared" si="267"/>
        <v>1.3680311306390462E-2</v>
      </c>
      <c r="BW588" s="4" t="str">
        <f t="shared" si="268"/>
        <v>OK</v>
      </c>
      <c r="BX588" s="54">
        <f t="shared" si="269"/>
        <v>1.0706920299016057E-2</v>
      </c>
      <c r="BY588" s="4" t="str">
        <f t="shared" si="270"/>
        <v>OK</v>
      </c>
      <c r="DJ588" s="7"/>
      <c r="DK588" s="7"/>
      <c r="DL588" s="7"/>
      <c r="DM588" s="7"/>
      <c r="DN588" s="7"/>
      <c r="DO588" s="83"/>
      <c r="DP588" s="7"/>
      <c r="DQ588" s="7"/>
      <c r="DR588" s="7"/>
      <c r="DS588" s="7"/>
    </row>
    <row r="589" spans="27:123">
      <c r="AA589" s="29" t="s">
        <v>197</v>
      </c>
      <c r="AB589" s="29" t="s">
        <v>339</v>
      </c>
      <c r="AC589" s="29" t="s">
        <v>320</v>
      </c>
      <c r="AD589" s="30">
        <v>0</v>
      </c>
      <c r="AE589" s="24">
        <v>674</v>
      </c>
      <c r="AF589" s="24">
        <v>350</v>
      </c>
      <c r="AG589" s="24">
        <v>8</v>
      </c>
      <c r="AH589" s="24">
        <v>12</v>
      </c>
      <c r="AI589" s="24">
        <v>650</v>
      </c>
      <c r="AJ589" s="7">
        <f t="shared" si="242"/>
        <v>704</v>
      </c>
      <c r="AK589" s="7">
        <f t="shared" si="243"/>
        <v>350</v>
      </c>
      <c r="AL589" s="7">
        <f t="shared" si="244"/>
        <v>22</v>
      </c>
      <c r="AM589" s="7">
        <f t="shared" si="245"/>
        <v>6</v>
      </c>
      <c r="AN589" s="7">
        <f t="shared" si="246"/>
        <v>24</v>
      </c>
      <c r="AO589" s="83" t="str" cm="1">
        <f t="array" ref="AO589">_xll.Dce_Name_SectI(AE589,AE589,AF589,AG589,AH589,"x","-",$V$14)</f>
        <v>674x350x8x12</v>
      </c>
      <c r="AP589" s="7" t="str">
        <f t="shared" si="247"/>
        <v>704x350x22-6M24</v>
      </c>
      <c r="AQ589" s="7"/>
      <c r="AR589" s="7"/>
      <c r="AS589" s="7"/>
      <c r="AT589" s="29" t="s">
        <v>310</v>
      </c>
      <c r="AU589" s="60">
        <v>16.221604352958778</v>
      </c>
      <c r="AV589" s="60">
        <v>21.518732673267301</v>
      </c>
      <c r="AW589" s="25">
        <v>1.2548628594694584E-2</v>
      </c>
      <c r="AX589" s="25">
        <v>0</v>
      </c>
      <c r="AY589" s="25">
        <v>0</v>
      </c>
      <c r="AZ589" s="25">
        <v>0</v>
      </c>
      <c r="BA589" s="56">
        <f t="shared" si="248"/>
        <v>2.7036007254931298</v>
      </c>
      <c r="BB589" s="56">
        <f t="shared" si="249"/>
        <v>11.828253174032444</v>
      </c>
      <c r="BC589" s="4">
        <f>HLOOKUP(AN589,Data!$BW$28:$CF$31,4,FALSE)</f>
        <v>353</v>
      </c>
      <c r="BD589" s="44">
        <f t="shared" si="250"/>
        <v>3.3507799359865281E-2</v>
      </c>
      <c r="BE589" s="4" t="str">
        <f t="shared" si="251"/>
        <v>OK</v>
      </c>
      <c r="BF589" s="5">
        <f t="shared" si="252"/>
        <v>3572.8</v>
      </c>
      <c r="BG589" s="44">
        <f t="shared" si="253"/>
        <v>0</v>
      </c>
      <c r="BH589" s="4" t="str">
        <f t="shared" si="254"/>
        <v>OK</v>
      </c>
      <c r="BI589" s="53" t="str">
        <f t="shared" si="255"/>
        <v>Y</v>
      </c>
      <c r="BJ589" s="53">
        <f t="shared" si="256"/>
        <v>215</v>
      </c>
      <c r="BK589" s="38">
        <f t="shared" si="257"/>
        <v>171</v>
      </c>
      <c r="BL589" s="54">
        <f>noisuy1chieu(BK589/BJ589,Data!$BW$39:$CG$39,Data!$BW$40:$CG$40)</f>
        <v>9.6581399440765381E-2</v>
      </c>
      <c r="BM589" s="55">
        <f t="shared" si="258"/>
        <v>0</v>
      </c>
      <c r="BN589" s="56">
        <f t="shared" si="259"/>
        <v>0</v>
      </c>
      <c r="BO589" s="44">
        <f t="shared" si="260"/>
        <v>0</v>
      </c>
      <c r="BP589" s="4" t="str">
        <f t="shared" si="261"/>
        <v>OK</v>
      </c>
      <c r="BQ589" s="56">
        <f t="shared" si="262"/>
        <v>304.99199999999996</v>
      </c>
      <c r="BR589" s="56">
        <f t="shared" si="263"/>
        <v>21.518736332127435</v>
      </c>
      <c r="BS589" s="23">
        <f t="shared" si="264"/>
        <v>7.0555084500994902E-2</v>
      </c>
      <c r="BT589" s="4" t="str">
        <f t="shared" si="265"/>
        <v>OK</v>
      </c>
      <c r="BU589" s="56">
        <f t="shared" si="266"/>
        <v>8.1108021764793889</v>
      </c>
      <c r="BV589" s="54">
        <f t="shared" si="267"/>
        <v>1.6206305600471937E-2</v>
      </c>
      <c r="BW589" s="4" t="str">
        <f t="shared" si="268"/>
        <v>OK</v>
      </c>
      <c r="BX589" s="54">
        <f t="shared" si="269"/>
        <v>2.2237450740045715E-2</v>
      </c>
      <c r="BY589" s="4" t="str">
        <f t="shared" si="270"/>
        <v>OK</v>
      </c>
      <c r="DJ589" s="7"/>
      <c r="DK589" s="7"/>
      <c r="DL589" s="7"/>
      <c r="DM589" s="7"/>
      <c r="DN589" s="7"/>
      <c r="DO589" s="83"/>
      <c r="DP589" s="7"/>
      <c r="DQ589" s="7"/>
      <c r="DR589" s="7"/>
      <c r="DS589" s="7"/>
    </row>
    <row r="590" spans="27:123">
      <c r="AA590" s="29" t="s">
        <v>197</v>
      </c>
      <c r="AB590" s="29" t="s">
        <v>339</v>
      </c>
      <c r="AC590" s="29" t="s">
        <v>320</v>
      </c>
      <c r="AD590" s="30">
        <v>0</v>
      </c>
      <c r="AE590" s="24">
        <v>674</v>
      </c>
      <c r="AF590" s="24">
        <v>350</v>
      </c>
      <c r="AG590" s="24">
        <v>8</v>
      </c>
      <c r="AH590" s="24">
        <v>12</v>
      </c>
      <c r="AI590" s="24">
        <v>650</v>
      </c>
      <c r="AJ590" s="7">
        <f t="shared" si="242"/>
        <v>704</v>
      </c>
      <c r="AK590" s="7">
        <f t="shared" si="243"/>
        <v>350</v>
      </c>
      <c r="AL590" s="7">
        <f t="shared" si="244"/>
        <v>22</v>
      </c>
      <c r="AM590" s="7">
        <f t="shared" si="245"/>
        <v>6</v>
      </c>
      <c r="AN590" s="7">
        <f t="shared" si="246"/>
        <v>24</v>
      </c>
      <c r="AO590" s="83" t="str" cm="1">
        <f t="array" ref="AO590">_xll.Dce_Name_SectI(AE590,AE590,AF590,AG590,AH590,"x","-",$V$14)</f>
        <v>674x350x8x12</v>
      </c>
      <c r="AP590" s="7" t="str">
        <f t="shared" si="247"/>
        <v>704x350x22-6M24</v>
      </c>
      <c r="AQ590" s="7"/>
      <c r="AR590" s="7"/>
      <c r="AS590" s="7"/>
      <c r="AT590" s="29" t="s">
        <v>311</v>
      </c>
      <c r="AU590" s="60">
        <v>-8.37078172556091</v>
      </c>
      <c r="AV590" s="60">
        <v>56.586297029702898</v>
      </c>
      <c r="AW590" s="25">
        <v>4.0498627081865524E-5</v>
      </c>
      <c r="AX590" s="25">
        <v>0</v>
      </c>
      <c r="AY590" s="25">
        <v>0</v>
      </c>
      <c r="AZ590" s="25">
        <v>0</v>
      </c>
      <c r="BA590" s="56">
        <f t="shared" si="248"/>
        <v>0</v>
      </c>
      <c r="BB590" s="56">
        <f t="shared" si="249"/>
        <v>0</v>
      </c>
      <c r="BC590" s="4">
        <f>HLOOKUP(AN590,Data!$BW$28:$CF$31,4,FALSE)</f>
        <v>353</v>
      </c>
      <c r="BD590" s="44">
        <f t="shared" si="250"/>
        <v>0</v>
      </c>
      <c r="BE590" s="4" t="str">
        <f t="shared" si="251"/>
        <v>OK</v>
      </c>
      <c r="BF590" s="5">
        <f t="shared" si="252"/>
        <v>3572.8</v>
      </c>
      <c r="BG590" s="44">
        <f t="shared" si="253"/>
        <v>2.3429192021834164E-3</v>
      </c>
      <c r="BH590" s="4" t="str">
        <f t="shared" si="254"/>
        <v>OK</v>
      </c>
      <c r="BI590" s="53" t="str">
        <f t="shared" si="255"/>
        <v>Y</v>
      </c>
      <c r="BJ590" s="53">
        <f t="shared" si="256"/>
        <v>215</v>
      </c>
      <c r="BK590" s="38">
        <f t="shared" si="257"/>
        <v>171</v>
      </c>
      <c r="BL590" s="54">
        <f>noisuy1chieu(BK590/BJ590,Data!$BW$39:$CG$39,Data!$BW$40:$CG$40)</f>
        <v>9.6581399440765381E-2</v>
      </c>
      <c r="BM590" s="55">
        <f t="shared" si="258"/>
        <v>1.5166861740077806E-4</v>
      </c>
      <c r="BN590" s="56">
        <f t="shared" si="259"/>
        <v>1.5549615734142799</v>
      </c>
      <c r="BO590" s="44">
        <f t="shared" si="260"/>
        <v>7.0680071518830906E-2</v>
      </c>
      <c r="BP590" s="4" t="str">
        <f t="shared" si="261"/>
        <v>OK</v>
      </c>
      <c r="BQ590" s="56">
        <f t="shared" si="262"/>
        <v>304.99199999999996</v>
      </c>
      <c r="BR590" s="56">
        <f t="shared" si="263"/>
        <v>56.586297029717393</v>
      </c>
      <c r="BS590" s="23">
        <f t="shared" si="264"/>
        <v>0.18553370917833059</v>
      </c>
      <c r="BT590" s="4" t="str">
        <f t="shared" si="265"/>
        <v>OK</v>
      </c>
      <c r="BU590" s="56">
        <f t="shared" si="266"/>
        <v>4.185390862780455</v>
      </c>
      <c r="BV590" s="54">
        <f t="shared" si="267"/>
        <v>8.3628871600817927E-3</v>
      </c>
      <c r="BW590" s="4" t="str">
        <f t="shared" si="268"/>
        <v>OK</v>
      </c>
      <c r="BX590" s="54">
        <f t="shared" si="269"/>
        <v>5.8476249410670263E-2</v>
      </c>
      <c r="BY590" s="4" t="str">
        <f t="shared" si="270"/>
        <v>OK</v>
      </c>
      <c r="DJ590" s="7"/>
      <c r="DK590" s="7"/>
      <c r="DL590" s="7"/>
      <c r="DM590" s="7"/>
      <c r="DN590" s="7"/>
      <c r="DO590" s="83"/>
      <c r="DP590" s="7"/>
      <c r="DQ590" s="7"/>
      <c r="DR590" s="7"/>
      <c r="DS590" s="7"/>
    </row>
    <row r="591" spans="27:123">
      <c r="AA591" s="29" t="s">
        <v>197</v>
      </c>
      <c r="AB591" s="29" t="s">
        <v>339</v>
      </c>
      <c r="AC591" s="29" t="s">
        <v>320</v>
      </c>
      <c r="AD591" s="30">
        <v>0</v>
      </c>
      <c r="AE591" s="24">
        <v>674</v>
      </c>
      <c r="AF591" s="24">
        <v>350</v>
      </c>
      <c r="AG591" s="24">
        <v>8</v>
      </c>
      <c r="AH591" s="24">
        <v>12</v>
      </c>
      <c r="AI591" s="24">
        <v>650</v>
      </c>
      <c r="AJ591" s="7">
        <f t="shared" si="242"/>
        <v>704</v>
      </c>
      <c r="AK591" s="7">
        <f t="shared" si="243"/>
        <v>350</v>
      </c>
      <c r="AL591" s="7">
        <f t="shared" si="244"/>
        <v>22</v>
      </c>
      <c r="AM591" s="7">
        <f t="shared" si="245"/>
        <v>6</v>
      </c>
      <c r="AN591" s="7">
        <f t="shared" si="246"/>
        <v>24</v>
      </c>
      <c r="AO591" s="83" t="str" cm="1">
        <f t="array" ref="AO591">_xll.Dce_Name_SectI(AE591,AE591,AF591,AG591,AH591,"x","-",$V$14)</f>
        <v>674x350x8x12</v>
      </c>
      <c r="AP591" s="7" t="str">
        <f t="shared" si="247"/>
        <v>704x350x22-6M24</v>
      </c>
      <c r="AQ591" s="7"/>
      <c r="AR591" s="7"/>
      <c r="AS591" s="7"/>
      <c r="AT591" s="29" t="s">
        <v>312</v>
      </c>
      <c r="AU591" s="60">
        <v>-62.905065679425974</v>
      </c>
      <c r="AV591" s="60">
        <v>2.380772445506607E-16</v>
      </c>
      <c r="AW591" s="25">
        <v>3.2135643120916865E-2</v>
      </c>
      <c r="AX591" s="25">
        <v>0</v>
      </c>
      <c r="AY591" s="25">
        <v>0</v>
      </c>
      <c r="AZ591" s="25">
        <v>0</v>
      </c>
      <c r="BA591" s="56">
        <f t="shared" si="248"/>
        <v>0</v>
      </c>
      <c r="BB591" s="56">
        <f t="shared" si="249"/>
        <v>0</v>
      </c>
      <c r="BC591" s="4">
        <f>HLOOKUP(AN591,Data!$BW$28:$CF$31,4,FALSE)</f>
        <v>353</v>
      </c>
      <c r="BD591" s="44">
        <f t="shared" si="250"/>
        <v>0</v>
      </c>
      <c r="BE591" s="4" t="str">
        <f t="shared" si="251"/>
        <v>OK</v>
      </c>
      <c r="BF591" s="5">
        <f t="shared" si="252"/>
        <v>3572.8</v>
      </c>
      <c r="BG591" s="44">
        <f t="shared" si="253"/>
        <v>1.7606657433784697E-2</v>
      </c>
      <c r="BH591" s="4" t="str">
        <f t="shared" si="254"/>
        <v>OK</v>
      </c>
      <c r="BI591" s="53" t="str">
        <f t="shared" si="255"/>
        <v>Y</v>
      </c>
      <c r="BJ591" s="53">
        <f t="shared" si="256"/>
        <v>215</v>
      </c>
      <c r="BK591" s="38">
        <f t="shared" si="257"/>
        <v>171</v>
      </c>
      <c r="BL591" s="54">
        <f>noisuy1chieu(BK591/BJ591,Data!$BW$39:$CG$39,Data!$BW$40:$CG$40)</f>
        <v>9.6581399440765381E-2</v>
      </c>
      <c r="BM591" s="55">
        <f t="shared" si="258"/>
        <v>1.139765036516272E-3</v>
      </c>
      <c r="BN591" s="56">
        <f t="shared" si="259"/>
        <v>4.2626479151825496</v>
      </c>
      <c r="BO591" s="44">
        <f t="shared" si="260"/>
        <v>0.19375672341738862</v>
      </c>
      <c r="BP591" s="4" t="str">
        <f t="shared" si="261"/>
        <v>OK</v>
      </c>
      <c r="BQ591" s="56">
        <f t="shared" si="262"/>
        <v>304.99199999999996</v>
      </c>
      <c r="BR591" s="56">
        <f t="shared" si="263"/>
        <v>3.2135643120916865E-2</v>
      </c>
      <c r="BS591" s="23">
        <f t="shared" si="264"/>
        <v>1.0536552801685575E-4</v>
      </c>
      <c r="BT591" s="4" t="str">
        <f t="shared" si="265"/>
        <v>OK</v>
      </c>
      <c r="BU591" s="56">
        <f t="shared" si="266"/>
        <v>31.452532839712987</v>
      </c>
      <c r="BV591" s="54">
        <f t="shared" si="267"/>
        <v>6.2845739301525344E-2</v>
      </c>
      <c r="BW591" s="4" t="str">
        <f t="shared" si="268"/>
        <v>OK</v>
      </c>
      <c r="BX591" s="54">
        <f t="shared" si="269"/>
        <v>3.3208956598169714E-5</v>
      </c>
      <c r="BY591" s="4" t="str">
        <f t="shared" si="270"/>
        <v>OK</v>
      </c>
      <c r="DJ591" s="7"/>
      <c r="DK591" s="7"/>
      <c r="DL591" s="7"/>
      <c r="DM591" s="7"/>
      <c r="DN591" s="7"/>
      <c r="DO591" s="83"/>
      <c r="DP591" s="7"/>
      <c r="DQ591" s="7"/>
      <c r="DR591" s="7"/>
      <c r="DS591" s="7"/>
    </row>
    <row r="592" spans="27:123">
      <c r="AA592" s="29" t="s">
        <v>197</v>
      </c>
      <c r="AB592" s="29" t="s">
        <v>339</v>
      </c>
      <c r="AC592" s="29" t="s">
        <v>320</v>
      </c>
      <c r="AD592" s="30">
        <v>0</v>
      </c>
      <c r="AE592" s="24">
        <v>674</v>
      </c>
      <c r="AF592" s="24">
        <v>350</v>
      </c>
      <c r="AG592" s="24">
        <v>8</v>
      </c>
      <c r="AH592" s="24">
        <v>12</v>
      </c>
      <c r="AI592" s="24">
        <v>650</v>
      </c>
      <c r="AJ592" s="7">
        <f t="shared" si="242"/>
        <v>704</v>
      </c>
      <c r="AK592" s="7">
        <f t="shared" si="243"/>
        <v>350</v>
      </c>
      <c r="AL592" s="7">
        <f t="shared" si="244"/>
        <v>22</v>
      </c>
      <c r="AM592" s="7">
        <f t="shared" si="245"/>
        <v>6</v>
      </c>
      <c r="AN592" s="7">
        <f t="shared" si="246"/>
        <v>24</v>
      </c>
      <c r="AO592" s="83" t="str" cm="1">
        <f t="array" ref="AO592">_xll.Dce_Name_SectI(AE592,AE592,AF592,AG592,AH592,"x","-",$V$14)</f>
        <v>674x350x8x12</v>
      </c>
      <c r="AP592" s="7" t="str">
        <f t="shared" si="247"/>
        <v>704x350x22-6M24</v>
      </c>
      <c r="AQ592" s="7"/>
      <c r="AR592" s="7"/>
      <c r="AS592" s="7"/>
      <c r="AT592" s="29" t="s">
        <v>313</v>
      </c>
      <c r="AU592" s="60">
        <v>-88.355410211447122</v>
      </c>
      <c r="AV592" s="60">
        <v>2.5604789555960794E-16</v>
      </c>
      <c r="AW592" s="25">
        <v>5.1231424523860342E-2</v>
      </c>
      <c r="AX592" s="25">
        <v>0</v>
      </c>
      <c r="AY592" s="25">
        <v>0</v>
      </c>
      <c r="AZ592" s="25">
        <v>0</v>
      </c>
      <c r="BA592" s="56">
        <f t="shared" si="248"/>
        <v>0</v>
      </c>
      <c r="BB592" s="56">
        <f t="shared" si="249"/>
        <v>0</v>
      </c>
      <c r="BC592" s="4">
        <f>HLOOKUP(AN592,Data!$BW$28:$CF$31,4,FALSE)</f>
        <v>353</v>
      </c>
      <c r="BD592" s="44">
        <f t="shared" si="250"/>
        <v>0</v>
      </c>
      <c r="BE592" s="4" t="str">
        <f t="shared" si="251"/>
        <v>OK</v>
      </c>
      <c r="BF592" s="5">
        <f t="shared" si="252"/>
        <v>3572.8</v>
      </c>
      <c r="BG592" s="44">
        <f t="shared" si="253"/>
        <v>2.4730018532088872E-2</v>
      </c>
      <c r="BH592" s="4" t="str">
        <f t="shared" si="254"/>
        <v>OK</v>
      </c>
      <c r="BI592" s="53" t="str">
        <f t="shared" si="255"/>
        <v>Y</v>
      </c>
      <c r="BJ592" s="53">
        <f t="shared" si="256"/>
        <v>215</v>
      </c>
      <c r="BK592" s="38">
        <f t="shared" si="257"/>
        <v>171</v>
      </c>
      <c r="BL592" s="54">
        <f>noisuy1chieu(BK592/BJ592,Data!$BW$39:$CG$39,Data!$BW$40:$CG$40)</f>
        <v>9.6581399440765381E-2</v>
      </c>
      <c r="BM592" s="55">
        <f t="shared" si="258"/>
        <v>1.6008950353738696E-3</v>
      </c>
      <c r="BN592" s="56">
        <f t="shared" si="259"/>
        <v>5.0518823280718728</v>
      </c>
      <c r="BO592" s="44">
        <f t="shared" si="260"/>
        <v>0.22963101491235785</v>
      </c>
      <c r="BP592" s="4" t="str">
        <f t="shared" si="261"/>
        <v>OK</v>
      </c>
      <c r="BQ592" s="56">
        <f t="shared" si="262"/>
        <v>304.99199999999996</v>
      </c>
      <c r="BR592" s="56">
        <f t="shared" si="263"/>
        <v>5.1231424523860342E-2</v>
      </c>
      <c r="BS592" s="23">
        <f t="shared" si="264"/>
        <v>1.6797628962025347E-4</v>
      </c>
      <c r="BT592" s="4" t="str">
        <f t="shared" si="265"/>
        <v>OK</v>
      </c>
      <c r="BU592" s="56">
        <f t="shared" si="266"/>
        <v>44.177705105723561</v>
      </c>
      <c r="BV592" s="54">
        <f t="shared" si="267"/>
        <v>8.8272081366637029E-2</v>
      </c>
      <c r="BW592" s="4" t="str">
        <f t="shared" si="268"/>
        <v>OK</v>
      </c>
      <c r="BX592" s="54">
        <f t="shared" si="269"/>
        <v>5.2942526996383458E-5</v>
      </c>
      <c r="BY592" s="4" t="str">
        <f t="shared" si="270"/>
        <v>OK</v>
      </c>
      <c r="DJ592" s="7"/>
      <c r="DK592" s="7"/>
      <c r="DL592" s="7"/>
      <c r="DM592" s="7"/>
      <c r="DN592" s="7"/>
      <c r="DO592" s="83"/>
      <c r="DP592" s="7"/>
      <c r="DQ592" s="7"/>
      <c r="DR592" s="7"/>
      <c r="DS592" s="7"/>
    </row>
    <row r="593" spans="27:123">
      <c r="AA593" s="29" t="s">
        <v>197</v>
      </c>
      <c r="AB593" s="29" t="s">
        <v>339</v>
      </c>
      <c r="AC593" s="29" t="s">
        <v>320</v>
      </c>
      <c r="AD593" s="30">
        <v>0</v>
      </c>
      <c r="AE593" s="24">
        <v>674</v>
      </c>
      <c r="AF593" s="24">
        <v>350</v>
      </c>
      <c r="AG593" s="24">
        <v>8</v>
      </c>
      <c r="AH593" s="24">
        <v>12</v>
      </c>
      <c r="AI593" s="24">
        <v>650</v>
      </c>
      <c r="AJ593" s="7">
        <f t="shared" si="242"/>
        <v>704</v>
      </c>
      <c r="AK593" s="7">
        <f t="shared" si="243"/>
        <v>350</v>
      </c>
      <c r="AL593" s="7">
        <f t="shared" si="244"/>
        <v>22</v>
      </c>
      <c r="AM593" s="7">
        <f t="shared" si="245"/>
        <v>6</v>
      </c>
      <c r="AN593" s="7">
        <f t="shared" si="246"/>
        <v>24</v>
      </c>
      <c r="AO593" s="83" t="str" cm="1">
        <f t="array" ref="AO593">_xll.Dce_Name_SectI(AE593,AE593,AF593,AG593,AH593,"x","-",$V$14)</f>
        <v>674x350x8x12</v>
      </c>
      <c r="AP593" s="7" t="str">
        <f t="shared" si="247"/>
        <v>704x350x22-6M24</v>
      </c>
      <c r="AQ593" s="7"/>
      <c r="AR593" s="7"/>
      <c r="AS593" s="7"/>
      <c r="AT593" s="29" t="s">
        <v>314</v>
      </c>
      <c r="AU593" s="60">
        <v>68.460876223042163</v>
      </c>
      <c r="AV593" s="60">
        <v>2.720534301309252E-16</v>
      </c>
      <c r="AW593" s="25">
        <v>3.6694903420900093E-2</v>
      </c>
      <c r="AX593" s="25">
        <v>0</v>
      </c>
      <c r="AY593" s="25">
        <v>0</v>
      </c>
      <c r="AZ593" s="25">
        <v>0</v>
      </c>
      <c r="BA593" s="56">
        <f t="shared" si="248"/>
        <v>11.410146037173694</v>
      </c>
      <c r="BB593" s="56">
        <f t="shared" si="249"/>
        <v>49.919388912634908</v>
      </c>
      <c r="BC593" s="4">
        <f>HLOOKUP(AN593,Data!$BW$28:$CF$31,4,FALSE)</f>
        <v>353</v>
      </c>
      <c r="BD593" s="44">
        <f t="shared" si="250"/>
        <v>0.14141469946922069</v>
      </c>
      <c r="BE593" s="4" t="str">
        <f t="shared" si="251"/>
        <v>OK</v>
      </c>
      <c r="BF593" s="5">
        <f t="shared" si="252"/>
        <v>3572.8</v>
      </c>
      <c r="BG593" s="44">
        <f t="shared" si="253"/>
        <v>0</v>
      </c>
      <c r="BH593" s="4" t="str">
        <f t="shared" si="254"/>
        <v>OK</v>
      </c>
      <c r="BI593" s="53" t="str">
        <f t="shared" si="255"/>
        <v>Y</v>
      </c>
      <c r="BJ593" s="53">
        <f t="shared" si="256"/>
        <v>215</v>
      </c>
      <c r="BK593" s="38">
        <f t="shared" si="257"/>
        <v>171</v>
      </c>
      <c r="BL593" s="54">
        <f>noisuy1chieu(BK593/BJ593,Data!$BW$39:$CG$39,Data!$BW$40:$CG$40)</f>
        <v>9.6581399440765381E-2</v>
      </c>
      <c r="BM593" s="55">
        <f t="shared" si="258"/>
        <v>0</v>
      </c>
      <c r="BN593" s="56">
        <f t="shared" si="259"/>
        <v>0</v>
      </c>
      <c r="BO593" s="44">
        <f t="shared" si="260"/>
        <v>0</v>
      </c>
      <c r="BP593" s="4" t="str">
        <f t="shared" si="261"/>
        <v>OK</v>
      </c>
      <c r="BQ593" s="56">
        <f t="shared" si="262"/>
        <v>304.99199999999996</v>
      </c>
      <c r="BR593" s="56">
        <f t="shared" si="263"/>
        <v>68.460876223042163</v>
      </c>
      <c r="BS593" s="23">
        <f t="shared" si="264"/>
        <v>0.22446777693527101</v>
      </c>
      <c r="BT593" s="4" t="str">
        <f t="shared" si="265"/>
        <v>OK</v>
      </c>
      <c r="BU593" s="56">
        <f t="shared" si="266"/>
        <v>34.230438111521082</v>
      </c>
      <c r="BV593" s="54">
        <f t="shared" si="267"/>
        <v>6.8396310106301816E-2</v>
      </c>
      <c r="BW593" s="4" t="str">
        <f t="shared" si="268"/>
        <v>OK</v>
      </c>
      <c r="BX593" s="54">
        <f t="shared" si="269"/>
        <v>3.792049377986534E-5</v>
      </c>
      <c r="BY593" s="4" t="str">
        <f t="shared" si="270"/>
        <v>OK</v>
      </c>
      <c r="DJ593" s="7"/>
      <c r="DK593" s="7"/>
      <c r="DL593" s="7"/>
      <c r="DM593" s="7"/>
      <c r="DN593" s="7"/>
      <c r="DO593" s="83"/>
      <c r="DP593" s="7"/>
      <c r="DQ593" s="7"/>
      <c r="DR593" s="7"/>
      <c r="DS593" s="7"/>
    </row>
    <row r="594" spans="27:123">
      <c r="AA594" s="29" t="s">
        <v>197</v>
      </c>
      <c r="AB594" s="29" t="s">
        <v>339</v>
      </c>
      <c r="AC594" s="29" t="s">
        <v>320</v>
      </c>
      <c r="AD594" s="30">
        <v>0</v>
      </c>
      <c r="AE594" s="24">
        <v>674</v>
      </c>
      <c r="AF594" s="24">
        <v>350</v>
      </c>
      <c r="AG594" s="24">
        <v>8</v>
      </c>
      <c r="AH594" s="24">
        <v>12</v>
      </c>
      <c r="AI594" s="24">
        <v>650</v>
      </c>
      <c r="AJ594" s="7">
        <f t="shared" si="242"/>
        <v>704</v>
      </c>
      <c r="AK594" s="7">
        <f t="shared" si="243"/>
        <v>350</v>
      </c>
      <c r="AL594" s="7">
        <f t="shared" si="244"/>
        <v>22</v>
      </c>
      <c r="AM594" s="7">
        <f t="shared" si="245"/>
        <v>6</v>
      </c>
      <c r="AN594" s="7">
        <f t="shared" si="246"/>
        <v>24</v>
      </c>
      <c r="AO594" s="83" t="str" cm="1">
        <f t="array" ref="AO594">_xll.Dce_Name_SectI(AE594,AE594,AF594,AG594,AH594,"x","-",$V$14)</f>
        <v>674x350x8x12</v>
      </c>
      <c r="AP594" s="7" t="str">
        <f t="shared" si="247"/>
        <v>704x350x22-6M24</v>
      </c>
      <c r="AQ594" s="7"/>
      <c r="AR594" s="7"/>
      <c r="AS594" s="7"/>
      <c r="AT594" s="29" t="s">
        <v>315</v>
      </c>
      <c r="AU594" s="60">
        <v>47.590051349985345</v>
      </c>
      <c r="AV594" s="60">
        <v>2.3836184762093815E-16</v>
      </c>
      <c r="AW594" s="25">
        <v>2.8971383778483184E-2</v>
      </c>
      <c r="AX594" s="25">
        <v>0</v>
      </c>
      <c r="AY594" s="25">
        <v>0</v>
      </c>
      <c r="AZ594" s="25">
        <v>0</v>
      </c>
      <c r="BA594" s="56">
        <f t="shared" si="248"/>
        <v>7.9316752249975577</v>
      </c>
      <c r="BB594" s="56">
        <f t="shared" si="249"/>
        <v>34.701079109364315</v>
      </c>
      <c r="BC594" s="4">
        <f>HLOOKUP(AN594,Data!$BW$28:$CF$31,4,FALSE)</f>
        <v>353</v>
      </c>
      <c r="BD594" s="44">
        <f t="shared" si="250"/>
        <v>9.8303340253156693E-2</v>
      </c>
      <c r="BE594" s="4" t="str">
        <f t="shared" si="251"/>
        <v>OK</v>
      </c>
      <c r="BF594" s="5">
        <f t="shared" si="252"/>
        <v>3572.8</v>
      </c>
      <c r="BG594" s="44">
        <f t="shared" si="253"/>
        <v>0</v>
      </c>
      <c r="BH594" s="4" t="str">
        <f t="shared" si="254"/>
        <v>OK</v>
      </c>
      <c r="BI594" s="53" t="str">
        <f t="shared" si="255"/>
        <v>Y</v>
      </c>
      <c r="BJ594" s="53">
        <f t="shared" si="256"/>
        <v>215</v>
      </c>
      <c r="BK594" s="38">
        <f t="shared" si="257"/>
        <v>171</v>
      </c>
      <c r="BL594" s="54">
        <f>noisuy1chieu(BK594/BJ594,Data!$BW$39:$CG$39,Data!$BW$40:$CG$40)</f>
        <v>9.6581399440765381E-2</v>
      </c>
      <c r="BM594" s="55">
        <f t="shared" si="258"/>
        <v>0</v>
      </c>
      <c r="BN594" s="56">
        <f t="shared" si="259"/>
        <v>0</v>
      </c>
      <c r="BO594" s="44">
        <f t="shared" si="260"/>
        <v>0</v>
      </c>
      <c r="BP594" s="4" t="str">
        <f t="shared" si="261"/>
        <v>OK</v>
      </c>
      <c r="BQ594" s="56">
        <f t="shared" si="262"/>
        <v>304.99199999999996</v>
      </c>
      <c r="BR594" s="56">
        <f t="shared" si="263"/>
        <v>47.590051349985345</v>
      </c>
      <c r="BS594" s="23">
        <f t="shared" si="264"/>
        <v>0.15603704802088367</v>
      </c>
      <c r="BT594" s="4" t="str">
        <f t="shared" si="265"/>
        <v>OK</v>
      </c>
      <c r="BU594" s="56">
        <f t="shared" si="266"/>
        <v>23.795025674992672</v>
      </c>
      <c r="BV594" s="54">
        <f t="shared" si="267"/>
        <v>4.7545168710722431E-2</v>
      </c>
      <c r="BW594" s="4" t="str">
        <f t="shared" si="268"/>
        <v>OK</v>
      </c>
      <c r="BX594" s="54">
        <f t="shared" si="269"/>
        <v>2.9939012667910038E-5</v>
      </c>
      <c r="BY594" s="4" t="str">
        <f t="shared" si="270"/>
        <v>OK</v>
      </c>
      <c r="DJ594" s="7"/>
      <c r="DK594" s="7"/>
      <c r="DL594" s="7"/>
      <c r="DM594" s="7"/>
      <c r="DN594" s="7"/>
      <c r="DO594" s="83"/>
      <c r="DP594" s="7"/>
      <c r="DQ594" s="7"/>
      <c r="DR594" s="7"/>
      <c r="DS594" s="7"/>
    </row>
    <row r="595" spans="27:123">
      <c r="AA595" s="29" t="s">
        <v>197</v>
      </c>
      <c r="AB595" s="29" t="s">
        <v>340</v>
      </c>
      <c r="AC595" s="29" t="s">
        <v>320</v>
      </c>
      <c r="AD595" s="30">
        <v>0</v>
      </c>
      <c r="AE595" s="24">
        <v>674</v>
      </c>
      <c r="AF595" s="24">
        <v>350</v>
      </c>
      <c r="AG595" s="24">
        <v>8</v>
      </c>
      <c r="AH595" s="24">
        <v>12</v>
      </c>
      <c r="AI595" s="24">
        <v>650</v>
      </c>
      <c r="AJ595" s="7">
        <f t="shared" si="242"/>
        <v>704</v>
      </c>
      <c r="AK595" s="7">
        <f t="shared" si="243"/>
        <v>350</v>
      </c>
      <c r="AL595" s="7">
        <f t="shared" si="244"/>
        <v>22</v>
      </c>
      <c r="AM595" s="7">
        <f t="shared" si="245"/>
        <v>6</v>
      </c>
      <c r="AN595" s="7">
        <f t="shared" si="246"/>
        <v>24</v>
      </c>
      <c r="AO595" s="83" t="str" cm="1">
        <f t="array" ref="AO595">_xll.Dce_Name_SectI(AE595,AE595,AF595,AG595,AH595,"x","-",$V$14)</f>
        <v>674x350x8x12</v>
      </c>
      <c r="AP595" s="7" t="str">
        <f t="shared" si="247"/>
        <v>704x350x22-6M24</v>
      </c>
      <c r="AQ595" s="7"/>
      <c r="AR595" s="7"/>
      <c r="AS595" s="7"/>
      <c r="AT595" s="29" t="s">
        <v>290</v>
      </c>
      <c r="AU595" s="60">
        <v>-44.310742108287833</v>
      </c>
      <c r="AV595" s="60">
        <v>3.5041414214731503E-16</v>
      </c>
      <c r="AW595" s="25">
        <v>7.9024672464898943E-3</v>
      </c>
      <c r="AX595" s="25">
        <v>0</v>
      </c>
      <c r="AY595" s="25">
        <v>0</v>
      </c>
      <c r="AZ595" s="25">
        <v>0</v>
      </c>
      <c r="BA595" s="56">
        <f t="shared" si="248"/>
        <v>0</v>
      </c>
      <c r="BB595" s="56">
        <f t="shared" si="249"/>
        <v>0</v>
      </c>
      <c r="BC595" s="4">
        <f>HLOOKUP(AN595,Data!$BW$28:$CF$31,4,FALSE)</f>
        <v>353</v>
      </c>
      <c r="BD595" s="44">
        <f t="shared" si="250"/>
        <v>0</v>
      </c>
      <c r="BE595" s="4" t="str">
        <f t="shared" si="251"/>
        <v>OK</v>
      </c>
      <c r="BF595" s="5">
        <f t="shared" si="252"/>
        <v>3572.8</v>
      </c>
      <c r="BG595" s="44">
        <f t="shared" si="253"/>
        <v>1.2402245328114597E-2</v>
      </c>
      <c r="BH595" s="4" t="str">
        <f t="shared" si="254"/>
        <v>OK</v>
      </c>
      <c r="BI595" s="53" t="str">
        <f t="shared" si="255"/>
        <v>Y</v>
      </c>
      <c r="BJ595" s="53">
        <f t="shared" si="256"/>
        <v>215</v>
      </c>
      <c r="BK595" s="38">
        <f t="shared" si="257"/>
        <v>171</v>
      </c>
      <c r="BL595" s="54">
        <f>noisuy1chieu(BK595/BJ595,Data!$BW$39:$CG$39,Data!$BW$40:$CG$40)</f>
        <v>9.6581399440765381E-2</v>
      </c>
      <c r="BM595" s="55">
        <f t="shared" si="258"/>
        <v>8.0285799007811577E-4</v>
      </c>
      <c r="BN595" s="56">
        <f t="shared" si="259"/>
        <v>3.5775949112597156</v>
      </c>
      <c r="BO595" s="44">
        <f t="shared" si="260"/>
        <v>0.16261795051180525</v>
      </c>
      <c r="BP595" s="4" t="str">
        <f t="shared" si="261"/>
        <v>OK</v>
      </c>
      <c r="BQ595" s="56">
        <f t="shared" si="262"/>
        <v>304.99199999999996</v>
      </c>
      <c r="BR595" s="56">
        <f t="shared" si="263"/>
        <v>7.9024672464898943E-3</v>
      </c>
      <c r="BS595" s="23">
        <f t="shared" si="264"/>
        <v>2.5910408294282787E-5</v>
      </c>
      <c r="BT595" s="4" t="str">
        <f t="shared" si="265"/>
        <v>OK</v>
      </c>
      <c r="BU595" s="56">
        <f t="shared" si="266"/>
        <v>22.155371054143917</v>
      </c>
      <c r="BV595" s="54">
        <f t="shared" si="267"/>
        <v>4.4268952217394623E-2</v>
      </c>
      <c r="BW595" s="4" t="str">
        <f t="shared" si="268"/>
        <v>OK</v>
      </c>
      <c r="BX595" s="54">
        <f t="shared" si="269"/>
        <v>8.1664054713230562E-6</v>
      </c>
      <c r="BY595" s="4" t="str">
        <f t="shared" si="270"/>
        <v>OK</v>
      </c>
      <c r="DJ595" s="7"/>
      <c r="DK595" s="7"/>
      <c r="DL595" s="7"/>
      <c r="DM595" s="7"/>
      <c r="DN595" s="7"/>
      <c r="DO595" s="83"/>
      <c r="DP595" s="7"/>
      <c r="DQ595" s="7"/>
      <c r="DR595" s="7"/>
      <c r="DS595" s="7"/>
    </row>
    <row r="596" spans="27:123">
      <c r="AA596" s="29" t="s">
        <v>197</v>
      </c>
      <c r="AB596" s="29" t="s">
        <v>340</v>
      </c>
      <c r="AC596" s="29" t="s">
        <v>320</v>
      </c>
      <c r="AD596" s="30">
        <v>0</v>
      </c>
      <c r="AE596" s="24">
        <v>674</v>
      </c>
      <c r="AF596" s="24">
        <v>350</v>
      </c>
      <c r="AG596" s="24">
        <v>8</v>
      </c>
      <c r="AH596" s="24">
        <v>12</v>
      </c>
      <c r="AI596" s="24">
        <v>650</v>
      </c>
      <c r="AJ596" s="7">
        <f t="shared" si="242"/>
        <v>704</v>
      </c>
      <c r="AK596" s="7">
        <f t="shared" si="243"/>
        <v>350</v>
      </c>
      <c r="AL596" s="7">
        <f t="shared" si="244"/>
        <v>22</v>
      </c>
      <c r="AM596" s="7">
        <f t="shared" si="245"/>
        <v>6</v>
      </c>
      <c r="AN596" s="7">
        <f t="shared" si="246"/>
        <v>24</v>
      </c>
      <c r="AO596" s="83" t="str" cm="1">
        <f t="array" ref="AO596">_xll.Dce_Name_SectI(AE596,AE596,AF596,AG596,AH596,"x","-",$V$14)</f>
        <v>674x350x8x12</v>
      </c>
      <c r="AP596" s="7" t="str">
        <f t="shared" si="247"/>
        <v>704x350x22-6M24</v>
      </c>
      <c r="AQ596" s="7"/>
      <c r="AR596" s="7"/>
      <c r="AS596" s="7"/>
      <c r="AT596" s="29" t="s">
        <v>291</v>
      </c>
      <c r="AU596" s="60">
        <v>-43.916666166121232</v>
      </c>
      <c r="AV596" s="60">
        <v>1.1926223897340549E-16</v>
      </c>
      <c r="AW596" s="25">
        <v>1.3068187296999972E-2</v>
      </c>
      <c r="AX596" s="25">
        <v>0</v>
      </c>
      <c r="AY596" s="25">
        <v>0</v>
      </c>
      <c r="AZ596" s="25">
        <v>0</v>
      </c>
      <c r="BA596" s="56">
        <f t="shared" si="248"/>
        <v>0</v>
      </c>
      <c r="BB596" s="56">
        <f t="shared" si="249"/>
        <v>0</v>
      </c>
      <c r="BC596" s="4">
        <f>HLOOKUP(AN596,Data!$BW$28:$CF$31,4,FALSE)</f>
        <v>353</v>
      </c>
      <c r="BD596" s="44">
        <f t="shared" si="250"/>
        <v>0</v>
      </c>
      <c r="BE596" s="4" t="str">
        <f t="shared" si="251"/>
        <v>OK</v>
      </c>
      <c r="BF596" s="5">
        <f t="shared" si="252"/>
        <v>3572.8</v>
      </c>
      <c r="BG596" s="44">
        <f t="shared" si="253"/>
        <v>1.2291946419089013E-2</v>
      </c>
      <c r="BH596" s="4" t="str">
        <f t="shared" si="254"/>
        <v>OK</v>
      </c>
      <c r="BI596" s="53" t="str">
        <f t="shared" si="255"/>
        <v>Y</v>
      </c>
      <c r="BJ596" s="53">
        <f t="shared" si="256"/>
        <v>215</v>
      </c>
      <c r="BK596" s="38">
        <f t="shared" si="257"/>
        <v>171</v>
      </c>
      <c r="BL596" s="54">
        <f>noisuy1chieu(BK596/BJ596,Data!$BW$39:$CG$39,Data!$BW$40:$CG$40)</f>
        <v>9.6581399440765381E-2</v>
      </c>
      <c r="BM596" s="55">
        <f t="shared" si="258"/>
        <v>7.9571780230845886E-4</v>
      </c>
      <c r="BN596" s="56">
        <f t="shared" si="259"/>
        <v>3.5616507785976967</v>
      </c>
      <c r="BO596" s="44">
        <f t="shared" si="260"/>
        <v>0.16189321720898622</v>
      </c>
      <c r="BP596" s="4" t="str">
        <f t="shared" si="261"/>
        <v>OK</v>
      </c>
      <c r="BQ596" s="56">
        <f t="shared" si="262"/>
        <v>304.99199999999996</v>
      </c>
      <c r="BR596" s="56">
        <f t="shared" si="263"/>
        <v>1.3068187296999972E-2</v>
      </c>
      <c r="BS596" s="23">
        <f t="shared" si="264"/>
        <v>4.2847639600382875E-5</v>
      </c>
      <c r="BT596" s="4" t="str">
        <f t="shared" si="265"/>
        <v>OK</v>
      </c>
      <c r="BU596" s="56">
        <f t="shared" si="266"/>
        <v>21.958333083060616</v>
      </c>
      <c r="BV596" s="54">
        <f t="shared" si="267"/>
        <v>4.3875247932073362E-2</v>
      </c>
      <c r="BW596" s="4" t="str">
        <f t="shared" si="268"/>
        <v>OK</v>
      </c>
      <c r="BX596" s="54">
        <f t="shared" si="269"/>
        <v>1.3504657838334959E-5</v>
      </c>
      <c r="BY596" s="4" t="str">
        <f t="shared" si="270"/>
        <v>OK</v>
      </c>
      <c r="DJ596" s="7"/>
      <c r="DK596" s="7"/>
      <c r="DL596" s="7"/>
      <c r="DM596" s="7"/>
      <c r="DN596" s="7"/>
      <c r="DO596" s="83"/>
      <c r="DP596" s="7"/>
      <c r="DQ596" s="7"/>
      <c r="DR596" s="7"/>
      <c r="DS596" s="7"/>
    </row>
    <row r="597" spans="27:123">
      <c r="AA597" s="29" t="s">
        <v>197</v>
      </c>
      <c r="AB597" s="29" t="s">
        <v>340</v>
      </c>
      <c r="AC597" s="29" t="s">
        <v>320</v>
      </c>
      <c r="AD597" s="30">
        <v>0</v>
      </c>
      <c r="AE597" s="24">
        <v>674</v>
      </c>
      <c r="AF597" s="24">
        <v>350</v>
      </c>
      <c r="AG597" s="24">
        <v>8</v>
      </c>
      <c r="AH597" s="24">
        <v>12</v>
      </c>
      <c r="AI597" s="24">
        <v>650</v>
      </c>
      <c r="AJ597" s="7">
        <f t="shared" si="242"/>
        <v>704</v>
      </c>
      <c r="AK597" s="7">
        <f t="shared" si="243"/>
        <v>350</v>
      </c>
      <c r="AL597" s="7">
        <f t="shared" si="244"/>
        <v>22</v>
      </c>
      <c r="AM597" s="7">
        <f t="shared" si="245"/>
        <v>6</v>
      </c>
      <c r="AN597" s="7">
        <f t="shared" si="246"/>
        <v>24</v>
      </c>
      <c r="AO597" s="83" t="str" cm="1">
        <f t="array" ref="AO597">_xll.Dce_Name_SectI(AE597,AE597,AF597,AG597,AH597,"x","-",$V$14)</f>
        <v>674x350x8x12</v>
      </c>
      <c r="AP597" s="7" t="str">
        <f t="shared" si="247"/>
        <v>704x350x22-6M24</v>
      </c>
      <c r="AQ597" s="7"/>
      <c r="AR597" s="7"/>
      <c r="AS597" s="7"/>
      <c r="AT597" s="29" t="s">
        <v>292</v>
      </c>
      <c r="AU597" s="60">
        <v>-42.157736531809689</v>
      </c>
      <c r="AV597" s="60">
        <v>21.901036633663391</v>
      </c>
      <c r="AW597" s="25">
        <v>6.7948650105721844E-3</v>
      </c>
      <c r="AX597" s="25">
        <v>0</v>
      </c>
      <c r="AY597" s="25">
        <v>0</v>
      </c>
      <c r="AZ597" s="25">
        <v>0</v>
      </c>
      <c r="BA597" s="56">
        <f t="shared" si="248"/>
        <v>0</v>
      </c>
      <c r="BB597" s="56">
        <f t="shared" si="249"/>
        <v>0</v>
      </c>
      <c r="BC597" s="4">
        <f>HLOOKUP(AN597,Data!$BW$28:$CF$31,4,FALSE)</f>
        <v>353</v>
      </c>
      <c r="BD597" s="44">
        <f t="shared" si="250"/>
        <v>0</v>
      </c>
      <c r="BE597" s="4" t="str">
        <f t="shared" si="251"/>
        <v>OK</v>
      </c>
      <c r="BF597" s="5">
        <f t="shared" si="252"/>
        <v>3572.8</v>
      </c>
      <c r="BG597" s="44">
        <f t="shared" si="253"/>
        <v>1.1799635169001815E-2</v>
      </c>
      <c r="BH597" s="4" t="str">
        <f t="shared" si="254"/>
        <v>OK</v>
      </c>
      <c r="BI597" s="53" t="str">
        <f t="shared" si="255"/>
        <v>Y</v>
      </c>
      <c r="BJ597" s="53">
        <f t="shared" si="256"/>
        <v>215</v>
      </c>
      <c r="BK597" s="38">
        <f t="shared" si="257"/>
        <v>171</v>
      </c>
      <c r="BL597" s="54">
        <f>noisuy1chieu(BK597/BJ597,Data!$BW$39:$CG$39,Data!$BW$40:$CG$40)</f>
        <v>9.6581399440765381E-2</v>
      </c>
      <c r="BM597" s="55">
        <f t="shared" si="258"/>
        <v>7.6384808756883437E-4</v>
      </c>
      <c r="BN597" s="56">
        <f t="shared" si="259"/>
        <v>3.489597161929531</v>
      </c>
      <c r="BO597" s="44">
        <f t="shared" si="260"/>
        <v>0.15861805281497868</v>
      </c>
      <c r="BP597" s="4" t="str">
        <f t="shared" si="261"/>
        <v>OK</v>
      </c>
      <c r="BQ597" s="56">
        <f t="shared" si="262"/>
        <v>304.99199999999996</v>
      </c>
      <c r="BR597" s="56">
        <f t="shared" si="263"/>
        <v>21.90103768772741</v>
      </c>
      <c r="BS597" s="23">
        <f t="shared" si="264"/>
        <v>7.1808564446698309E-2</v>
      </c>
      <c r="BT597" s="4" t="str">
        <f t="shared" si="265"/>
        <v>OK</v>
      </c>
      <c r="BU597" s="56">
        <f t="shared" si="266"/>
        <v>21.078868265904845</v>
      </c>
      <c r="BV597" s="54">
        <f t="shared" si="267"/>
        <v>4.2117977161369363E-2</v>
      </c>
      <c r="BW597" s="4" t="str">
        <f t="shared" si="268"/>
        <v>OK</v>
      </c>
      <c r="BX597" s="54">
        <f t="shared" si="269"/>
        <v>2.2632520758646881E-2</v>
      </c>
      <c r="BY597" s="4" t="str">
        <f t="shared" si="270"/>
        <v>OK</v>
      </c>
      <c r="DJ597" s="7"/>
      <c r="DK597" s="7"/>
      <c r="DL597" s="7"/>
      <c r="DM597" s="7"/>
      <c r="DN597" s="7"/>
      <c r="DO597" s="83"/>
      <c r="DP597" s="7"/>
      <c r="DQ597" s="7"/>
      <c r="DR597" s="7"/>
      <c r="DS597" s="7"/>
    </row>
    <row r="598" spans="27:123">
      <c r="AA598" s="29" t="s">
        <v>197</v>
      </c>
      <c r="AB598" s="29" t="s">
        <v>340</v>
      </c>
      <c r="AC598" s="29" t="s">
        <v>320</v>
      </c>
      <c r="AD598" s="30">
        <v>0</v>
      </c>
      <c r="AE598" s="24">
        <v>674</v>
      </c>
      <c r="AF598" s="24">
        <v>350</v>
      </c>
      <c r="AG598" s="24">
        <v>8</v>
      </c>
      <c r="AH598" s="24">
        <v>12</v>
      </c>
      <c r="AI598" s="24">
        <v>650</v>
      </c>
      <c r="AJ598" s="7">
        <f t="shared" si="242"/>
        <v>704</v>
      </c>
      <c r="AK598" s="7">
        <f t="shared" si="243"/>
        <v>350</v>
      </c>
      <c r="AL598" s="7">
        <f t="shared" si="244"/>
        <v>22</v>
      </c>
      <c r="AM598" s="7">
        <f t="shared" si="245"/>
        <v>6</v>
      </c>
      <c r="AN598" s="7">
        <f t="shared" si="246"/>
        <v>24</v>
      </c>
      <c r="AO598" s="83" t="str" cm="1">
        <f t="array" ref="AO598">_xll.Dce_Name_SectI(AE598,AE598,AF598,AG598,AH598,"x","-",$V$14)</f>
        <v>674x350x8x12</v>
      </c>
      <c r="AP598" s="7" t="str">
        <f t="shared" si="247"/>
        <v>704x350x22-6M24</v>
      </c>
      <c r="AQ598" s="7"/>
      <c r="AR598" s="7"/>
      <c r="AS598" s="7"/>
      <c r="AT598" s="29" t="s">
        <v>293</v>
      </c>
      <c r="AU598" s="60">
        <v>-48.37661659569936</v>
      </c>
      <c r="AV598" s="60">
        <v>4.994973267326742</v>
      </c>
      <c r="AW598" s="25">
        <v>1.1839351101253084E-2</v>
      </c>
      <c r="AX598" s="25">
        <v>0</v>
      </c>
      <c r="AY598" s="25">
        <v>0</v>
      </c>
      <c r="AZ598" s="25">
        <v>0</v>
      </c>
      <c r="BA598" s="56">
        <f t="shared" si="248"/>
        <v>0</v>
      </c>
      <c r="BB598" s="56">
        <f t="shared" si="249"/>
        <v>0</v>
      </c>
      <c r="BC598" s="4">
        <f>HLOOKUP(AN598,Data!$BW$28:$CF$31,4,FALSE)</f>
        <v>353</v>
      </c>
      <c r="BD598" s="44">
        <f t="shared" si="250"/>
        <v>0</v>
      </c>
      <c r="BE598" s="4" t="str">
        <f t="shared" si="251"/>
        <v>OK</v>
      </c>
      <c r="BF598" s="5">
        <f t="shared" si="252"/>
        <v>3572.8</v>
      </c>
      <c r="BG598" s="44">
        <f t="shared" si="253"/>
        <v>1.3540253189571024E-2</v>
      </c>
      <c r="BH598" s="4" t="str">
        <f t="shared" si="254"/>
        <v>OK</v>
      </c>
      <c r="BI598" s="53" t="str">
        <f t="shared" si="255"/>
        <v>Y</v>
      </c>
      <c r="BJ598" s="53">
        <f t="shared" si="256"/>
        <v>215</v>
      </c>
      <c r="BK598" s="38">
        <f t="shared" si="257"/>
        <v>171</v>
      </c>
      <c r="BL598" s="54">
        <f>noisuy1chieu(BK598/BJ598,Data!$BW$39:$CG$39,Data!$BW$40:$CG$40)</f>
        <v>9.6581399440765381E-2</v>
      </c>
      <c r="BM598" s="55">
        <f t="shared" si="258"/>
        <v>8.7652680408478864E-4</v>
      </c>
      <c r="BN598" s="56">
        <f t="shared" si="259"/>
        <v>3.738129975976455</v>
      </c>
      <c r="BO598" s="44">
        <f t="shared" si="260"/>
        <v>0.16991499890802067</v>
      </c>
      <c r="BP598" s="4" t="str">
        <f t="shared" si="261"/>
        <v>OK</v>
      </c>
      <c r="BQ598" s="56">
        <f t="shared" si="262"/>
        <v>304.99199999999996</v>
      </c>
      <c r="BR598" s="56">
        <f t="shared" si="263"/>
        <v>4.9949872984366328</v>
      </c>
      <c r="BS598" s="23">
        <f t="shared" si="264"/>
        <v>1.637743710797868E-2</v>
      </c>
      <c r="BT598" s="4" t="str">
        <f t="shared" si="265"/>
        <v>OK</v>
      </c>
      <c r="BU598" s="56">
        <f t="shared" si="266"/>
        <v>24.18830829784968</v>
      </c>
      <c r="BV598" s="54">
        <f t="shared" si="267"/>
        <v>4.8330992139120031E-2</v>
      </c>
      <c r="BW598" s="4" t="str">
        <f t="shared" si="268"/>
        <v>OK</v>
      </c>
      <c r="BX598" s="54">
        <f t="shared" si="269"/>
        <v>5.161817231353995E-3</v>
      </c>
      <c r="BY598" s="4" t="str">
        <f t="shared" si="270"/>
        <v>OK</v>
      </c>
      <c r="DJ598" s="7"/>
      <c r="DK598" s="7"/>
      <c r="DL598" s="7"/>
      <c r="DM598" s="7"/>
      <c r="DN598" s="7"/>
      <c r="DO598" s="83"/>
      <c r="DP598" s="7"/>
      <c r="DQ598" s="7"/>
      <c r="DR598" s="7"/>
      <c r="DS598" s="7"/>
    </row>
    <row r="599" spans="27:123">
      <c r="AA599" s="29" t="s">
        <v>197</v>
      </c>
      <c r="AB599" s="29" t="s">
        <v>340</v>
      </c>
      <c r="AC599" s="29" t="s">
        <v>320</v>
      </c>
      <c r="AD599" s="30">
        <v>0</v>
      </c>
      <c r="AE599" s="24">
        <v>674</v>
      </c>
      <c r="AF599" s="24">
        <v>350</v>
      </c>
      <c r="AG599" s="24">
        <v>8</v>
      </c>
      <c r="AH599" s="24">
        <v>12</v>
      </c>
      <c r="AI599" s="24">
        <v>650</v>
      </c>
      <c r="AJ599" s="7">
        <f t="shared" si="242"/>
        <v>704</v>
      </c>
      <c r="AK599" s="7">
        <f t="shared" si="243"/>
        <v>350</v>
      </c>
      <c r="AL599" s="7">
        <f t="shared" si="244"/>
        <v>22</v>
      </c>
      <c r="AM599" s="7">
        <f t="shared" si="245"/>
        <v>6</v>
      </c>
      <c r="AN599" s="7">
        <f t="shared" si="246"/>
        <v>24</v>
      </c>
      <c r="AO599" s="83" t="str" cm="1">
        <f t="array" ref="AO599">_xll.Dce_Name_SectI(AE599,AE599,AF599,AG599,AH599,"x","-",$V$14)</f>
        <v>674x350x8x12</v>
      </c>
      <c r="AP599" s="7" t="str">
        <f t="shared" si="247"/>
        <v>704x350x22-6M24</v>
      </c>
      <c r="AQ599" s="7"/>
      <c r="AR599" s="7"/>
      <c r="AS599" s="7"/>
      <c r="AT599" s="29" t="s">
        <v>294</v>
      </c>
      <c r="AU599" s="60">
        <v>-21.283573986488555</v>
      </c>
      <c r="AV599" s="60">
        <v>10.374175247524768</v>
      </c>
      <c r="AW599" s="25">
        <v>1.8298212715644298E-2</v>
      </c>
      <c r="AX599" s="25">
        <v>0</v>
      </c>
      <c r="AY599" s="25">
        <v>0</v>
      </c>
      <c r="AZ599" s="25">
        <v>0</v>
      </c>
      <c r="BA599" s="56">
        <f t="shared" si="248"/>
        <v>0</v>
      </c>
      <c r="BB599" s="56">
        <f t="shared" si="249"/>
        <v>0</v>
      </c>
      <c r="BC599" s="4">
        <f>HLOOKUP(AN599,Data!$BW$28:$CF$31,4,FALSE)</f>
        <v>353</v>
      </c>
      <c r="BD599" s="44">
        <f t="shared" si="250"/>
        <v>0</v>
      </c>
      <c r="BE599" s="4" t="str">
        <f t="shared" si="251"/>
        <v>OK</v>
      </c>
      <c r="BF599" s="5">
        <f t="shared" si="252"/>
        <v>3572.8</v>
      </c>
      <c r="BG599" s="44">
        <f t="shared" si="253"/>
        <v>5.9571131847538494E-3</v>
      </c>
      <c r="BH599" s="4" t="str">
        <f t="shared" si="254"/>
        <v>OK</v>
      </c>
      <c r="BI599" s="53" t="str">
        <f t="shared" si="255"/>
        <v>Y</v>
      </c>
      <c r="BJ599" s="53">
        <f t="shared" si="256"/>
        <v>215</v>
      </c>
      <c r="BK599" s="38">
        <f t="shared" si="257"/>
        <v>171</v>
      </c>
      <c r="BL599" s="54">
        <f>noisuy1chieu(BK599/BJ599,Data!$BW$39:$CG$39,Data!$BW$40:$CG$40)</f>
        <v>9.6581399440765381E-2</v>
      </c>
      <c r="BM599" s="55">
        <f t="shared" si="258"/>
        <v>3.8563306817817911E-4</v>
      </c>
      <c r="BN599" s="56">
        <f t="shared" si="259"/>
        <v>2.4794704173808215</v>
      </c>
      <c r="BO599" s="44">
        <f t="shared" si="260"/>
        <v>0.11270320079003734</v>
      </c>
      <c r="BP599" s="4" t="str">
        <f t="shared" si="261"/>
        <v>OK</v>
      </c>
      <c r="BQ599" s="56">
        <f t="shared" si="262"/>
        <v>304.99199999999996</v>
      </c>
      <c r="BR599" s="56">
        <f t="shared" si="263"/>
        <v>10.374191384919799</v>
      </c>
      <c r="BS599" s="23">
        <f t="shared" si="264"/>
        <v>3.4014634432771348E-2</v>
      </c>
      <c r="BT599" s="4" t="str">
        <f t="shared" si="265"/>
        <v>OK</v>
      </c>
      <c r="BU599" s="56">
        <f t="shared" si="266"/>
        <v>10.641786993244278</v>
      </c>
      <c r="BV599" s="54">
        <f t="shared" si="267"/>
        <v>2.1263501241316755E-2</v>
      </c>
      <c r="BW599" s="4" t="str">
        <f t="shared" si="268"/>
        <v>OK</v>
      </c>
      <c r="BX599" s="54">
        <f t="shared" si="269"/>
        <v>1.0720683888185971E-2</v>
      </c>
      <c r="BY599" s="4" t="str">
        <f t="shared" si="270"/>
        <v>OK</v>
      </c>
      <c r="DJ599" s="7"/>
      <c r="DK599" s="7"/>
      <c r="DL599" s="7"/>
      <c r="DM599" s="7"/>
      <c r="DN599" s="7"/>
      <c r="DO599" s="83"/>
      <c r="DP599" s="7"/>
      <c r="DQ599" s="7"/>
      <c r="DR599" s="7"/>
      <c r="DS599" s="7"/>
    </row>
    <row r="600" spans="27:123">
      <c r="AA600" s="29" t="s">
        <v>197</v>
      </c>
      <c r="AB600" s="29" t="s">
        <v>340</v>
      </c>
      <c r="AC600" s="29" t="s">
        <v>320</v>
      </c>
      <c r="AD600" s="30">
        <v>0</v>
      </c>
      <c r="AE600" s="24">
        <v>674</v>
      </c>
      <c r="AF600" s="24">
        <v>350</v>
      </c>
      <c r="AG600" s="24">
        <v>8</v>
      </c>
      <c r="AH600" s="24">
        <v>12</v>
      </c>
      <c r="AI600" s="24">
        <v>650</v>
      </c>
      <c r="AJ600" s="7">
        <f t="shared" ref="AJ600:AJ646" si="271">AE600+2*$E$13</f>
        <v>704</v>
      </c>
      <c r="AK600" s="7">
        <f t="shared" ref="AK600:AK646" si="272">INDEX($A$23:$A$33,IFERROR(MATCH(AF600,$A$23:$A$33,0),MATCH(AF600,$A$23:$A$33,1)+1))</f>
        <v>350</v>
      </c>
      <c r="AL600" s="7">
        <f t="shared" ref="AL600:AL646" si="273">INDEX($E$23:$E$40,IFERROR(MATCH(AE600,$B$23:$B$40,0),MATCH(AE600,$B$23:$B$40,1)+1))</f>
        <v>22</v>
      </c>
      <c r="AM600" s="7">
        <f t="shared" ref="AM600:AM646" si="274">INDEX($C$23:$C$40,IFERROR(MATCH(AE600,$B$23:$B$40,0),MATCH(AE600,$B$23:$B$40,1)+1))</f>
        <v>6</v>
      </c>
      <c r="AN600" s="7">
        <f t="shared" ref="AN600:AN646" si="275">INDEX($D$23:$D$40,IFERROR(MATCH(AE600,$B$23:$B$40,0),MATCH(AE600,$B$23:$B$40,1)+1))</f>
        <v>24</v>
      </c>
      <c r="AO600" s="83" t="str" cm="1">
        <f t="array" ref="AO600">_xll.Dce_Name_SectI(AE600,AE600,AF600,AG600,AH600,"x","-",$V$14)</f>
        <v>674x350x8x12</v>
      </c>
      <c r="AP600" s="7" t="str">
        <f t="shared" ref="AP600:AP646" si="276">AJ600&amp;"x"&amp;AK600&amp;"x"&amp;AL600&amp;"-"&amp;AM600&amp;"M"&amp;AN600</f>
        <v>704x350x22-6M24</v>
      </c>
      <c r="AQ600" s="7"/>
      <c r="AR600" s="7"/>
      <c r="AS600" s="7"/>
      <c r="AT600" s="29" t="s">
        <v>295</v>
      </c>
      <c r="AU600" s="60">
        <v>-26.332427498157237</v>
      </c>
      <c r="AV600" s="60">
        <v>27.280238613861425</v>
      </c>
      <c r="AW600" s="25">
        <v>3.1028656981913864E-3</v>
      </c>
      <c r="AX600" s="25">
        <v>0</v>
      </c>
      <c r="AY600" s="25">
        <v>0</v>
      </c>
      <c r="AZ600" s="25">
        <v>0</v>
      </c>
      <c r="BA600" s="56">
        <f t="shared" ref="BA600:BA646" si="277">MAX(AU600,0)/AM600</f>
        <v>0</v>
      </c>
      <c r="BB600" s="56">
        <f t="shared" ref="BB600:BB646" si="278">($R$60*BA600*1000/$R$19)</f>
        <v>0</v>
      </c>
      <c r="BC600" s="4">
        <f>HLOOKUP(AN600,Data!$BW$28:$CF$31,4,FALSE)</f>
        <v>353</v>
      </c>
      <c r="BD600" s="44">
        <f t="shared" ref="BD600:BD646" si="279">BB600/BC600</f>
        <v>0</v>
      </c>
      <c r="BE600" s="4" t="str">
        <f t="shared" ref="BE600:BE646" si="280">IF(BD600&lt;=1,"OK","Check")</f>
        <v>OK</v>
      </c>
      <c r="BF600" s="5">
        <f t="shared" ref="BF600:BF646" si="281">$P$77*$R$77*AJ600*AK600/1000</f>
        <v>3572.8</v>
      </c>
      <c r="BG600" s="44">
        <f t="shared" ref="BG600:BG646" si="282">MAX(-AU600,0)/BF600</f>
        <v>7.3702495236669377E-3</v>
      </c>
      <c r="BH600" s="4" t="str">
        <f t="shared" ref="BH600:BH646" si="283">IF(BG600&lt;=1,"OK","Check")</f>
        <v>OK</v>
      </c>
      <c r="BI600" s="53" t="str">
        <f t="shared" ref="BI600:BI646" si="284">VLOOKUP(INDEX($B$23:$B$40,IFERROR(MATCH(AE600,$B$23:$B$40,0),MATCH(AE600,$B$23:$B$40,1)+1)),$B$23:$F$40,5,FALSE)</f>
        <v>Y</v>
      </c>
      <c r="BJ600" s="53">
        <f t="shared" ref="BJ600:BJ646" si="285">BPThkd1(AI600, BI600, AM600, $E$14)</f>
        <v>215</v>
      </c>
      <c r="BK600" s="38">
        <f t="shared" ref="BK600:BK646" si="286">(AF600-AG600)/2</f>
        <v>171</v>
      </c>
      <c r="BL600" s="54">
        <f>noisuy1chieu(BK600/BJ600,Data!$BW$39:$CG$39,Data!$BW$40:$CG$40)</f>
        <v>9.6581399440765381E-2</v>
      </c>
      <c r="BM600" s="55">
        <f t="shared" ref="BM600:BM646" si="287">BL600*(MAX(-AU600,0)/(AJ600*AK600)*1000)*BJ600^2/1000000</f>
        <v>4.7711229397564062E-4</v>
      </c>
      <c r="BN600" s="56">
        <f t="shared" ref="BN600:BN646" si="288">SQRT((6*BM600)/($R$27*$R$28))*1000</f>
        <v>2.75792277265001</v>
      </c>
      <c r="BO600" s="44">
        <f t="shared" ref="BO600:BO646" si="289">BN600/AL600</f>
        <v>0.12536012602954591</v>
      </c>
      <c r="BP600" s="4" t="str">
        <f t="shared" ref="BP600:BP646" si="290">IF(BO600&lt;=1,"OK","Check")</f>
        <v>OK</v>
      </c>
      <c r="BQ600" s="56">
        <f t="shared" ref="BQ600:BQ646" si="291">0.6*BC600*$R$19*AM600/1000</f>
        <v>304.99199999999996</v>
      </c>
      <c r="BR600" s="56">
        <f t="shared" ref="BR600:BR646" si="292">MAX(SQRT(AV600^2+AW600^2),MAX(AU600,0))</f>
        <v>27.280238790322041</v>
      </c>
      <c r="BS600" s="23">
        <f t="shared" ref="BS600:BS646" si="293">BR600/BQ600</f>
        <v>8.9445751987993274E-2</v>
      </c>
      <c r="BT600" s="4" t="str">
        <f t="shared" ref="BT600:BT646" si="294">IF(BS600&lt;=1,"OK","Check")</f>
        <v>OK</v>
      </c>
      <c r="BU600" s="56">
        <f t="shared" ref="BU600:BU646" si="295">ABS(AU600)/2</f>
        <v>13.166213749078619</v>
      </c>
      <c r="BV600" s="54">
        <f t="shared" ref="BV600:BV646" si="296">BU600*1000/($R$53*((AF600*2-AG600)-30)*$R$35)</f>
        <v>2.6307593130242293E-2</v>
      </c>
      <c r="BW600" s="4" t="str">
        <f t="shared" ref="BW600:BW646" si="297">IF(BV600&lt;=1,"OK","Check")</f>
        <v>OK</v>
      </c>
      <c r="BX600" s="54">
        <f t="shared" ref="BX600:BX646" si="298">SQRT(AV600^2+AW600^2)*1000/($R$54*(2*(AE600-2*AH600)-20)*$R$35)</f>
        <v>2.8191384331930022E-2</v>
      </c>
      <c r="BY600" s="4" t="str">
        <f t="shared" ref="BY600:BY646" si="299">IF(BX600&lt;=1,"OK","Check")</f>
        <v>OK</v>
      </c>
      <c r="DJ600" s="7"/>
      <c r="DK600" s="7"/>
      <c r="DL600" s="7"/>
      <c r="DM600" s="7"/>
      <c r="DN600" s="7"/>
      <c r="DO600" s="83"/>
      <c r="DP600" s="7"/>
      <c r="DQ600" s="7"/>
      <c r="DR600" s="7"/>
      <c r="DS600" s="7"/>
    </row>
    <row r="601" spans="27:123">
      <c r="AA601" s="29" t="s">
        <v>197</v>
      </c>
      <c r="AB601" s="29" t="s">
        <v>340</v>
      </c>
      <c r="AC601" s="29" t="s">
        <v>320</v>
      </c>
      <c r="AD601" s="30">
        <v>0</v>
      </c>
      <c r="AE601" s="24">
        <v>674</v>
      </c>
      <c r="AF601" s="24">
        <v>350</v>
      </c>
      <c r="AG601" s="24">
        <v>8</v>
      </c>
      <c r="AH601" s="24">
        <v>12</v>
      </c>
      <c r="AI601" s="24">
        <v>650</v>
      </c>
      <c r="AJ601" s="7">
        <f t="shared" si="271"/>
        <v>704</v>
      </c>
      <c r="AK601" s="7">
        <f t="shared" si="272"/>
        <v>350</v>
      </c>
      <c r="AL601" s="7">
        <f t="shared" si="273"/>
        <v>22</v>
      </c>
      <c r="AM601" s="7">
        <f t="shared" si="274"/>
        <v>6</v>
      </c>
      <c r="AN601" s="7">
        <f t="shared" si="275"/>
        <v>24</v>
      </c>
      <c r="AO601" s="83" t="str" cm="1">
        <f t="array" ref="AO601">_xll.Dce_Name_SectI(AE601,AE601,AF601,AG601,AH601,"x","-",$V$14)</f>
        <v>674x350x8x12</v>
      </c>
      <c r="AP601" s="7" t="str">
        <f t="shared" si="276"/>
        <v>704x350x22-6M24</v>
      </c>
      <c r="AQ601" s="7"/>
      <c r="AR601" s="7"/>
      <c r="AS601" s="7"/>
      <c r="AT601" s="29" t="s">
        <v>296</v>
      </c>
      <c r="AU601" s="60">
        <v>-15.433412022786149</v>
      </c>
      <c r="AV601" s="60">
        <v>2.3505503099485736E-16</v>
      </c>
      <c r="AW601" s="25">
        <v>3.3916485944472385E-3</v>
      </c>
      <c r="AX601" s="25">
        <v>0</v>
      </c>
      <c r="AY601" s="25">
        <v>0</v>
      </c>
      <c r="AZ601" s="25">
        <v>0</v>
      </c>
      <c r="BA601" s="56">
        <f t="shared" si="277"/>
        <v>0</v>
      </c>
      <c r="BB601" s="56">
        <f t="shared" si="278"/>
        <v>0</v>
      </c>
      <c r="BC601" s="4">
        <f>HLOOKUP(AN601,Data!$BW$28:$CF$31,4,FALSE)</f>
        <v>353</v>
      </c>
      <c r="BD601" s="44">
        <f t="shared" si="279"/>
        <v>0</v>
      </c>
      <c r="BE601" s="4" t="str">
        <f t="shared" si="280"/>
        <v>OK</v>
      </c>
      <c r="BF601" s="5">
        <f t="shared" si="281"/>
        <v>3572.8</v>
      </c>
      <c r="BG601" s="44">
        <f t="shared" si="282"/>
        <v>4.3196966028846134E-3</v>
      </c>
      <c r="BH601" s="4" t="str">
        <f t="shared" si="283"/>
        <v>OK</v>
      </c>
      <c r="BI601" s="53" t="str">
        <f t="shared" si="284"/>
        <v>Y</v>
      </c>
      <c r="BJ601" s="53">
        <f t="shared" si="285"/>
        <v>215</v>
      </c>
      <c r="BK601" s="38">
        <f t="shared" si="286"/>
        <v>171</v>
      </c>
      <c r="BL601" s="54">
        <f>noisuy1chieu(BK601/BJ601,Data!$BW$39:$CG$39,Data!$BW$40:$CG$40)</f>
        <v>9.6581399440765381E-2</v>
      </c>
      <c r="BM601" s="55">
        <f t="shared" si="287"/>
        <v>2.7963508546935271E-4</v>
      </c>
      <c r="BN601" s="56">
        <f t="shared" si="288"/>
        <v>2.1113859519086553</v>
      </c>
      <c r="BO601" s="44">
        <f t="shared" si="289"/>
        <v>9.5972088723120699E-2</v>
      </c>
      <c r="BP601" s="4" t="str">
        <f t="shared" si="290"/>
        <v>OK</v>
      </c>
      <c r="BQ601" s="56">
        <f t="shared" si="291"/>
        <v>304.99199999999996</v>
      </c>
      <c r="BR601" s="56">
        <f t="shared" si="292"/>
        <v>3.3916485944472385E-3</v>
      </c>
      <c r="BS601" s="23">
        <f t="shared" si="293"/>
        <v>1.1120451010017439E-5</v>
      </c>
      <c r="BT601" s="4" t="str">
        <f t="shared" si="294"/>
        <v>OK</v>
      </c>
      <c r="BU601" s="56">
        <f t="shared" si="295"/>
        <v>7.7167060113930743</v>
      </c>
      <c r="BV601" s="54">
        <f t="shared" si="296"/>
        <v>1.5418856622134856E-2</v>
      </c>
      <c r="BW601" s="4" t="str">
        <f t="shared" si="297"/>
        <v>OK</v>
      </c>
      <c r="BX601" s="54">
        <f t="shared" si="298"/>
        <v>3.5049278629787107E-6</v>
      </c>
      <c r="BY601" s="4" t="str">
        <f t="shared" si="299"/>
        <v>OK</v>
      </c>
      <c r="DJ601" s="7"/>
      <c r="DK601" s="7"/>
      <c r="DL601" s="7"/>
      <c r="DM601" s="7"/>
      <c r="DN601" s="7"/>
      <c r="DO601" s="83"/>
      <c r="DP601" s="7"/>
      <c r="DQ601" s="7"/>
      <c r="DR601" s="7"/>
      <c r="DS601" s="7"/>
    </row>
    <row r="602" spans="27:123">
      <c r="AA602" s="29" t="s">
        <v>197</v>
      </c>
      <c r="AB602" s="29" t="s">
        <v>340</v>
      </c>
      <c r="AC602" s="29" t="s">
        <v>320</v>
      </c>
      <c r="AD602" s="30">
        <v>0</v>
      </c>
      <c r="AE602" s="24">
        <v>674</v>
      </c>
      <c r="AF602" s="24">
        <v>350</v>
      </c>
      <c r="AG602" s="24">
        <v>8</v>
      </c>
      <c r="AH602" s="24">
        <v>12</v>
      </c>
      <c r="AI602" s="24">
        <v>650</v>
      </c>
      <c r="AJ602" s="7">
        <f t="shared" si="271"/>
        <v>704</v>
      </c>
      <c r="AK602" s="7">
        <f t="shared" si="272"/>
        <v>350</v>
      </c>
      <c r="AL602" s="7">
        <f t="shared" si="273"/>
        <v>22</v>
      </c>
      <c r="AM602" s="7">
        <f t="shared" si="274"/>
        <v>6</v>
      </c>
      <c r="AN602" s="7">
        <f t="shared" si="275"/>
        <v>24</v>
      </c>
      <c r="AO602" s="83" t="str" cm="1">
        <f t="array" ref="AO602">_xll.Dce_Name_SectI(AE602,AE602,AF602,AG602,AH602,"x","-",$V$14)</f>
        <v>674x350x8x12</v>
      </c>
      <c r="AP602" s="7" t="str">
        <f t="shared" si="276"/>
        <v>704x350x22-6M24</v>
      </c>
      <c r="AQ602" s="7"/>
      <c r="AR602" s="7"/>
      <c r="AS602" s="7"/>
      <c r="AT602" s="29" t="s">
        <v>297</v>
      </c>
      <c r="AU602" s="60">
        <v>-19.344390915618995</v>
      </c>
      <c r="AV602" s="60">
        <v>1.7780915628762273E-16</v>
      </c>
      <c r="AW602" s="25">
        <v>1.303400935263696E-2</v>
      </c>
      <c r="AX602" s="25">
        <v>0</v>
      </c>
      <c r="AY602" s="25">
        <v>0</v>
      </c>
      <c r="AZ602" s="25">
        <v>0</v>
      </c>
      <c r="BA602" s="56">
        <f t="shared" si="277"/>
        <v>0</v>
      </c>
      <c r="BB602" s="56">
        <f t="shared" si="278"/>
        <v>0</v>
      </c>
      <c r="BC602" s="4">
        <f>HLOOKUP(AN602,Data!$BW$28:$CF$31,4,FALSE)</f>
        <v>353</v>
      </c>
      <c r="BD602" s="44">
        <f t="shared" si="279"/>
        <v>0</v>
      </c>
      <c r="BE602" s="4" t="str">
        <f t="shared" si="280"/>
        <v>OK</v>
      </c>
      <c r="BF602" s="5">
        <f t="shared" si="281"/>
        <v>3572.8</v>
      </c>
      <c r="BG602" s="44">
        <f t="shared" si="282"/>
        <v>5.4143503458405151E-3</v>
      </c>
      <c r="BH602" s="4" t="str">
        <f t="shared" si="283"/>
        <v>OK</v>
      </c>
      <c r="BI602" s="53" t="str">
        <f t="shared" si="284"/>
        <v>Y</v>
      </c>
      <c r="BJ602" s="53">
        <f t="shared" si="285"/>
        <v>215</v>
      </c>
      <c r="BK602" s="38">
        <f t="shared" si="286"/>
        <v>171</v>
      </c>
      <c r="BL602" s="54">
        <f>noisuy1chieu(BK602/BJ602,Data!$BW$39:$CG$39,Data!$BW$40:$CG$40)</f>
        <v>9.6581399440765381E-2</v>
      </c>
      <c r="BM602" s="55">
        <f t="shared" si="287"/>
        <v>3.5049737537332651E-4</v>
      </c>
      <c r="BN602" s="56">
        <f t="shared" si="288"/>
        <v>2.363818799643024</v>
      </c>
      <c r="BO602" s="44">
        <f t="shared" si="289"/>
        <v>0.1074463090746829</v>
      </c>
      <c r="BP602" s="4" t="str">
        <f t="shared" si="290"/>
        <v>OK</v>
      </c>
      <c r="BQ602" s="56">
        <f t="shared" si="291"/>
        <v>304.99199999999996</v>
      </c>
      <c r="BR602" s="56">
        <f t="shared" si="292"/>
        <v>1.303400935263696E-2</v>
      </c>
      <c r="BS602" s="23">
        <f t="shared" si="293"/>
        <v>4.2735577827080586E-5</v>
      </c>
      <c r="BT602" s="4" t="str">
        <f t="shared" si="294"/>
        <v>OK</v>
      </c>
      <c r="BU602" s="56">
        <f t="shared" si="295"/>
        <v>9.6721954578094973</v>
      </c>
      <c r="BV602" s="54">
        <f t="shared" si="296"/>
        <v>1.9326147032820016E-2</v>
      </c>
      <c r="BW602" s="4" t="str">
        <f t="shared" si="297"/>
        <v>OK</v>
      </c>
      <c r="BX602" s="54">
        <f t="shared" si="298"/>
        <v>1.3469338368713791E-5</v>
      </c>
      <c r="BY602" s="4" t="str">
        <f t="shared" si="299"/>
        <v>OK</v>
      </c>
      <c r="DJ602" s="7"/>
      <c r="DK602" s="7"/>
      <c r="DL602" s="7"/>
      <c r="DM602" s="7"/>
      <c r="DN602" s="7"/>
      <c r="DO602" s="83"/>
      <c r="DP602" s="7"/>
      <c r="DQ602" s="7"/>
      <c r="DR602" s="7"/>
      <c r="DS602" s="7"/>
    </row>
    <row r="603" spans="27:123">
      <c r="AA603" s="29" t="s">
        <v>197</v>
      </c>
      <c r="AB603" s="29" t="s">
        <v>340</v>
      </c>
      <c r="AC603" s="29" t="s">
        <v>320</v>
      </c>
      <c r="AD603" s="30">
        <v>0</v>
      </c>
      <c r="AE603" s="24">
        <v>674</v>
      </c>
      <c r="AF603" s="24">
        <v>350</v>
      </c>
      <c r="AG603" s="24">
        <v>8</v>
      </c>
      <c r="AH603" s="24">
        <v>12</v>
      </c>
      <c r="AI603" s="24">
        <v>650</v>
      </c>
      <c r="AJ603" s="7">
        <f t="shared" si="271"/>
        <v>704</v>
      </c>
      <c r="AK603" s="7">
        <f t="shared" si="272"/>
        <v>350</v>
      </c>
      <c r="AL603" s="7">
        <f t="shared" si="273"/>
        <v>22</v>
      </c>
      <c r="AM603" s="7">
        <f t="shared" si="274"/>
        <v>6</v>
      </c>
      <c r="AN603" s="7">
        <f t="shared" si="275"/>
        <v>24</v>
      </c>
      <c r="AO603" s="83" t="str" cm="1">
        <f t="array" ref="AO603">_xll.Dce_Name_SectI(AE603,AE603,AF603,AG603,AH603,"x","-",$V$14)</f>
        <v>674x350x8x12</v>
      </c>
      <c r="AP603" s="7" t="str">
        <f t="shared" si="276"/>
        <v>704x350x22-6M24</v>
      </c>
      <c r="AQ603" s="7"/>
      <c r="AR603" s="7"/>
      <c r="AS603" s="7"/>
      <c r="AT603" s="29" t="s">
        <v>298</v>
      </c>
      <c r="AU603" s="60">
        <v>-62.021108499964555</v>
      </c>
      <c r="AV603" s="60">
        <v>5.2041704279304213E-18</v>
      </c>
      <c r="AW603" s="25">
        <v>5.367070029661386E-3</v>
      </c>
      <c r="AX603" s="25">
        <v>0</v>
      </c>
      <c r="AY603" s="25">
        <v>0</v>
      </c>
      <c r="AZ603" s="25">
        <v>0</v>
      </c>
      <c r="BA603" s="56">
        <f t="shared" si="277"/>
        <v>0</v>
      </c>
      <c r="BB603" s="56">
        <f t="shared" si="278"/>
        <v>0</v>
      </c>
      <c r="BC603" s="4">
        <f>HLOOKUP(AN603,Data!$BW$28:$CF$31,4,FALSE)</f>
        <v>353</v>
      </c>
      <c r="BD603" s="44">
        <f t="shared" si="279"/>
        <v>0</v>
      </c>
      <c r="BE603" s="4" t="str">
        <f t="shared" si="280"/>
        <v>OK</v>
      </c>
      <c r="BF603" s="5">
        <f t="shared" si="281"/>
        <v>3572.8</v>
      </c>
      <c r="BG603" s="44">
        <f t="shared" si="282"/>
        <v>1.7359244430128904E-2</v>
      </c>
      <c r="BH603" s="4" t="str">
        <f t="shared" si="283"/>
        <v>OK</v>
      </c>
      <c r="BI603" s="53" t="str">
        <f t="shared" si="284"/>
        <v>Y</v>
      </c>
      <c r="BJ603" s="53">
        <f t="shared" si="285"/>
        <v>215</v>
      </c>
      <c r="BK603" s="38">
        <f t="shared" si="286"/>
        <v>171</v>
      </c>
      <c r="BL603" s="54">
        <f>noisuy1chieu(BK603/BJ603,Data!$BW$39:$CG$39,Data!$BW$40:$CG$40)</f>
        <v>9.6581399440765381E-2</v>
      </c>
      <c r="BM603" s="55">
        <f t="shared" si="287"/>
        <v>1.123748782880006E-3</v>
      </c>
      <c r="BN603" s="56">
        <f t="shared" si="288"/>
        <v>4.232592074497795</v>
      </c>
      <c r="BO603" s="44">
        <f t="shared" si="289"/>
        <v>0.19239054884080886</v>
      </c>
      <c r="BP603" s="4" t="str">
        <f t="shared" si="290"/>
        <v>OK</v>
      </c>
      <c r="BQ603" s="56">
        <f t="shared" si="291"/>
        <v>304.99199999999996</v>
      </c>
      <c r="BR603" s="56">
        <f t="shared" si="292"/>
        <v>5.367070029661386E-3</v>
      </c>
      <c r="BS603" s="23">
        <f t="shared" si="293"/>
        <v>1.7597412488397684E-5</v>
      </c>
      <c r="BT603" s="4" t="str">
        <f t="shared" si="294"/>
        <v>OK</v>
      </c>
      <c r="BU603" s="56">
        <f t="shared" si="295"/>
        <v>31.010554249982277</v>
      </c>
      <c r="BV603" s="54">
        <f t="shared" si="296"/>
        <v>6.1962615790658176E-2</v>
      </c>
      <c r="BW603" s="4" t="str">
        <f t="shared" si="297"/>
        <v>OK</v>
      </c>
      <c r="BX603" s="54">
        <f t="shared" si="298"/>
        <v>5.5463273289324848E-6</v>
      </c>
      <c r="BY603" s="4" t="str">
        <f t="shared" si="299"/>
        <v>OK</v>
      </c>
      <c r="DJ603" s="7"/>
      <c r="DK603" s="7"/>
      <c r="DL603" s="7"/>
      <c r="DM603" s="7"/>
      <c r="DN603" s="7"/>
      <c r="DO603" s="83"/>
      <c r="DP603" s="7"/>
      <c r="DQ603" s="7"/>
      <c r="DR603" s="7"/>
      <c r="DS603" s="7"/>
    </row>
    <row r="604" spans="27:123">
      <c r="AA604" s="29" t="s">
        <v>197</v>
      </c>
      <c r="AB604" s="29" t="s">
        <v>340</v>
      </c>
      <c r="AC604" s="29" t="s">
        <v>320</v>
      </c>
      <c r="AD604" s="30">
        <v>0</v>
      </c>
      <c r="AE604" s="24">
        <v>674</v>
      </c>
      <c r="AF604" s="24">
        <v>350</v>
      </c>
      <c r="AG604" s="24">
        <v>8</v>
      </c>
      <c r="AH604" s="24">
        <v>12</v>
      </c>
      <c r="AI604" s="24">
        <v>650</v>
      </c>
      <c r="AJ604" s="7">
        <f t="shared" si="271"/>
        <v>704</v>
      </c>
      <c r="AK604" s="7">
        <f t="shared" si="272"/>
        <v>350</v>
      </c>
      <c r="AL604" s="7">
        <f t="shared" si="273"/>
        <v>22</v>
      </c>
      <c r="AM604" s="7">
        <f t="shared" si="274"/>
        <v>6</v>
      </c>
      <c r="AN604" s="7">
        <f t="shared" si="275"/>
        <v>24</v>
      </c>
      <c r="AO604" s="83" t="str" cm="1">
        <f t="array" ref="AO604">_xll.Dce_Name_SectI(AE604,AE604,AF604,AG604,AH604,"x","-",$V$14)</f>
        <v>674x350x8x12</v>
      </c>
      <c r="AP604" s="7" t="str">
        <f t="shared" si="276"/>
        <v>704x350x22-6M24</v>
      </c>
      <c r="AQ604" s="7"/>
      <c r="AR604" s="7"/>
      <c r="AS604" s="7"/>
      <c r="AT604" s="29" t="s">
        <v>299</v>
      </c>
      <c r="AU604" s="60">
        <v>-67.468376986609016</v>
      </c>
      <c r="AV604" s="60">
        <v>8.7863744058225279E-16</v>
      </c>
      <c r="AW604" s="25">
        <v>6.9057051929321961E-3</v>
      </c>
      <c r="AX604" s="25">
        <v>0</v>
      </c>
      <c r="AY604" s="25">
        <v>0</v>
      </c>
      <c r="AZ604" s="25">
        <v>0</v>
      </c>
      <c r="BA604" s="56">
        <f t="shared" si="277"/>
        <v>0</v>
      </c>
      <c r="BB604" s="56">
        <f t="shared" si="278"/>
        <v>0</v>
      </c>
      <c r="BC604" s="4">
        <f>HLOOKUP(AN604,Data!$BW$28:$CF$31,4,FALSE)</f>
        <v>353</v>
      </c>
      <c r="BD604" s="44">
        <f t="shared" si="279"/>
        <v>0</v>
      </c>
      <c r="BE604" s="4" t="str">
        <f t="shared" si="280"/>
        <v>OK</v>
      </c>
      <c r="BF604" s="5">
        <f t="shared" si="281"/>
        <v>3572.8</v>
      </c>
      <c r="BG604" s="44">
        <f t="shared" si="282"/>
        <v>1.8883894140900418E-2</v>
      </c>
      <c r="BH604" s="4" t="str">
        <f t="shared" si="283"/>
        <v>OK</v>
      </c>
      <c r="BI604" s="53" t="str">
        <f t="shared" si="284"/>
        <v>Y</v>
      </c>
      <c r="BJ604" s="53">
        <f t="shared" si="285"/>
        <v>215</v>
      </c>
      <c r="BK604" s="38">
        <f t="shared" si="286"/>
        <v>171</v>
      </c>
      <c r="BL604" s="54">
        <f>noisuy1chieu(BK604/BJ604,Data!$BW$39:$CG$39,Data!$BW$40:$CG$40)</f>
        <v>9.6581399440765381E-2</v>
      </c>
      <c r="BM604" s="55">
        <f t="shared" si="287"/>
        <v>1.2224468145653122E-3</v>
      </c>
      <c r="BN604" s="56">
        <f t="shared" si="288"/>
        <v>4.4145534939607662</v>
      </c>
      <c r="BO604" s="44">
        <f t="shared" si="289"/>
        <v>0.20066152245276211</v>
      </c>
      <c r="BP604" s="4" t="str">
        <f t="shared" si="290"/>
        <v>OK</v>
      </c>
      <c r="BQ604" s="56">
        <f t="shared" si="291"/>
        <v>304.99199999999996</v>
      </c>
      <c r="BR604" s="56">
        <f t="shared" si="292"/>
        <v>6.9057051929321961E-3</v>
      </c>
      <c r="BS604" s="23">
        <f t="shared" si="293"/>
        <v>2.2642250265358426E-5</v>
      </c>
      <c r="BT604" s="4" t="str">
        <f t="shared" si="294"/>
        <v>OK</v>
      </c>
      <c r="BU604" s="56">
        <f t="shared" si="295"/>
        <v>33.734188493304508</v>
      </c>
      <c r="BV604" s="54">
        <f t="shared" si="296"/>
        <v>6.7404746905530208E-2</v>
      </c>
      <c r="BW604" s="4" t="str">
        <f t="shared" si="297"/>
        <v>OK</v>
      </c>
      <c r="BX604" s="54">
        <f t="shared" si="298"/>
        <v>7.1363520925638608E-6</v>
      </c>
      <c r="BY604" s="4" t="str">
        <f t="shared" si="299"/>
        <v>OK</v>
      </c>
      <c r="DJ604" s="7"/>
      <c r="DK604" s="7"/>
      <c r="DL604" s="7"/>
      <c r="DM604" s="7"/>
      <c r="DN604" s="7"/>
      <c r="DO604" s="83"/>
      <c r="DP604" s="7"/>
      <c r="DQ604" s="7"/>
      <c r="DR604" s="7"/>
      <c r="DS604" s="7"/>
    </row>
    <row r="605" spans="27:123">
      <c r="AA605" s="29" t="s">
        <v>197</v>
      </c>
      <c r="AB605" s="29" t="s">
        <v>340</v>
      </c>
      <c r="AC605" s="29" t="s">
        <v>320</v>
      </c>
      <c r="AD605" s="30">
        <v>0</v>
      </c>
      <c r="AE605" s="24">
        <v>674</v>
      </c>
      <c r="AF605" s="24">
        <v>350</v>
      </c>
      <c r="AG605" s="24">
        <v>8</v>
      </c>
      <c r="AH605" s="24">
        <v>12</v>
      </c>
      <c r="AI605" s="24">
        <v>650</v>
      </c>
      <c r="AJ605" s="7">
        <f t="shared" si="271"/>
        <v>704</v>
      </c>
      <c r="AK605" s="7">
        <f t="shared" si="272"/>
        <v>350</v>
      </c>
      <c r="AL605" s="7">
        <f t="shared" si="273"/>
        <v>22</v>
      </c>
      <c r="AM605" s="7">
        <f t="shared" si="274"/>
        <v>6</v>
      </c>
      <c r="AN605" s="7">
        <f t="shared" si="275"/>
        <v>24</v>
      </c>
      <c r="AO605" s="83" t="str" cm="1">
        <f t="array" ref="AO605">_xll.Dce_Name_SectI(AE605,AE605,AF605,AG605,AH605,"x","-",$V$14)</f>
        <v>674x350x8x12</v>
      </c>
      <c r="AP605" s="7" t="str">
        <f t="shared" si="276"/>
        <v>704x350x22-6M24</v>
      </c>
      <c r="AQ605" s="7"/>
      <c r="AR605" s="7"/>
      <c r="AS605" s="7"/>
      <c r="AT605" s="29" t="s">
        <v>300</v>
      </c>
      <c r="AU605" s="60">
        <v>-38.576692276615084</v>
      </c>
      <c r="AV605" s="60">
        <v>43.80207326732679</v>
      </c>
      <c r="AW605" s="25">
        <v>7.3540191964938367E-3</v>
      </c>
      <c r="AX605" s="25">
        <v>0</v>
      </c>
      <c r="AY605" s="25">
        <v>0</v>
      </c>
      <c r="AZ605" s="25">
        <v>0</v>
      </c>
      <c r="BA605" s="56">
        <f t="shared" si="277"/>
        <v>0</v>
      </c>
      <c r="BB605" s="56">
        <f t="shared" si="278"/>
        <v>0</v>
      </c>
      <c r="BC605" s="4">
        <f>HLOOKUP(AN605,Data!$BW$28:$CF$31,4,FALSE)</f>
        <v>353</v>
      </c>
      <c r="BD605" s="44">
        <f t="shared" si="279"/>
        <v>0</v>
      </c>
      <c r="BE605" s="4" t="str">
        <f t="shared" si="280"/>
        <v>OK</v>
      </c>
      <c r="BF605" s="5">
        <f t="shared" si="281"/>
        <v>3572.8</v>
      </c>
      <c r="BG605" s="44">
        <f t="shared" si="282"/>
        <v>1.079732766362939E-2</v>
      </c>
      <c r="BH605" s="4" t="str">
        <f t="shared" si="283"/>
        <v>OK</v>
      </c>
      <c r="BI605" s="53" t="str">
        <f t="shared" si="284"/>
        <v>Y</v>
      </c>
      <c r="BJ605" s="53">
        <f t="shared" si="285"/>
        <v>215</v>
      </c>
      <c r="BK605" s="38">
        <f t="shared" si="286"/>
        <v>171</v>
      </c>
      <c r="BL605" s="54">
        <f>noisuy1chieu(BK605/BJ605,Data!$BW$39:$CG$39,Data!$BW$40:$CG$40)</f>
        <v>9.6581399440765381E-2</v>
      </c>
      <c r="BM605" s="55">
        <f t="shared" si="287"/>
        <v>6.9896382121915012E-4</v>
      </c>
      <c r="BN605" s="56">
        <f t="shared" si="288"/>
        <v>3.3380984853201379</v>
      </c>
      <c r="BO605" s="44">
        <f t="shared" si="289"/>
        <v>0.15173174933273353</v>
      </c>
      <c r="BP605" s="4" t="str">
        <f t="shared" si="290"/>
        <v>OK</v>
      </c>
      <c r="BQ605" s="56">
        <f t="shared" si="291"/>
        <v>304.99199999999996</v>
      </c>
      <c r="BR605" s="56">
        <f t="shared" si="292"/>
        <v>43.802073884667408</v>
      </c>
      <c r="BS605" s="23">
        <f t="shared" si="293"/>
        <v>0.14361712400544085</v>
      </c>
      <c r="BT605" s="4" t="str">
        <f t="shared" si="294"/>
        <v>OK</v>
      </c>
      <c r="BU605" s="56">
        <f t="shared" si="295"/>
        <v>19.288346138307542</v>
      </c>
      <c r="BV605" s="54">
        <f t="shared" si="296"/>
        <v>3.8540310223763856E-2</v>
      </c>
      <c r="BW605" s="4" t="str">
        <f t="shared" si="297"/>
        <v>OK</v>
      </c>
      <c r="BX605" s="54">
        <f t="shared" si="298"/>
        <v>4.5265039976714834E-2</v>
      </c>
      <c r="BY605" s="4" t="str">
        <f t="shared" si="299"/>
        <v>OK</v>
      </c>
      <c r="DJ605" s="7"/>
      <c r="DK605" s="7"/>
      <c r="DL605" s="7"/>
      <c r="DM605" s="7"/>
      <c r="DN605" s="7"/>
      <c r="DO605" s="83"/>
      <c r="DP605" s="7"/>
      <c r="DQ605" s="7"/>
      <c r="DR605" s="7"/>
      <c r="DS605" s="7"/>
    </row>
    <row r="606" spans="27:123">
      <c r="AA606" s="29" t="s">
        <v>197</v>
      </c>
      <c r="AB606" s="29" t="s">
        <v>340</v>
      </c>
      <c r="AC606" s="29" t="s">
        <v>320</v>
      </c>
      <c r="AD606" s="30">
        <v>0</v>
      </c>
      <c r="AE606" s="24">
        <v>674</v>
      </c>
      <c r="AF606" s="24">
        <v>350</v>
      </c>
      <c r="AG606" s="24">
        <v>8</v>
      </c>
      <c r="AH606" s="24">
        <v>12</v>
      </c>
      <c r="AI606" s="24">
        <v>650</v>
      </c>
      <c r="AJ606" s="7">
        <f t="shared" si="271"/>
        <v>704</v>
      </c>
      <c r="AK606" s="7">
        <f t="shared" si="272"/>
        <v>350</v>
      </c>
      <c r="AL606" s="7">
        <f t="shared" si="273"/>
        <v>22</v>
      </c>
      <c r="AM606" s="7">
        <f t="shared" si="274"/>
        <v>6</v>
      </c>
      <c r="AN606" s="7">
        <f t="shared" si="275"/>
        <v>24</v>
      </c>
      <c r="AO606" s="83" t="str" cm="1">
        <f t="array" ref="AO606">_xll.Dce_Name_SectI(AE606,AE606,AF606,AG606,AH606,"x","-",$V$14)</f>
        <v>674x350x8x12</v>
      </c>
      <c r="AP606" s="7" t="str">
        <f t="shared" si="276"/>
        <v>704x350x22-6M24</v>
      </c>
      <c r="AQ606" s="7"/>
      <c r="AR606" s="7"/>
      <c r="AS606" s="7"/>
      <c r="AT606" s="29" t="s">
        <v>301</v>
      </c>
      <c r="AU606" s="60">
        <v>-48.893155664659787</v>
      </c>
      <c r="AV606" s="60">
        <v>9.9899465346534839</v>
      </c>
      <c r="AW606" s="25">
        <v>2.9096235073039975E-3</v>
      </c>
      <c r="AX606" s="25">
        <v>0</v>
      </c>
      <c r="AY606" s="25">
        <v>0</v>
      </c>
      <c r="AZ606" s="25">
        <v>0</v>
      </c>
      <c r="BA606" s="56">
        <f t="shared" si="277"/>
        <v>0</v>
      </c>
      <c r="BB606" s="56">
        <f t="shared" si="278"/>
        <v>0</v>
      </c>
      <c r="BC606" s="4">
        <f>HLOOKUP(AN606,Data!$BW$28:$CF$31,4,FALSE)</f>
        <v>353</v>
      </c>
      <c r="BD606" s="44">
        <f t="shared" si="279"/>
        <v>0</v>
      </c>
      <c r="BE606" s="4" t="str">
        <f t="shared" si="280"/>
        <v>OK</v>
      </c>
      <c r="BF606" s="5">
        <f t="shared" si="281"/>
        <v>3572.8</v>
      </c>
      <c r="BG606" s="44">
        <f t="shared" si="282"/>
        <v>1.3684828611917763E-2</v>
      </c>
      <c r="BH606" s="4" t="str">
        <f t="shared" si="283"/>
        <v>OK</v>
      </c>
      <c r="BI606" s="53" t="str">
        <f t="shared" si="284"/>
        <v>Y</v>
      </c>
      <c r="BJ606" s="53">
        <f t="shared" si="285"/>
        <v>215</v>
      </c>
      <c r="BK606" s="38">
        <f t="shared" si="286"/>
        <v>171</v>
      </c>
      <c r="BL606" s="54">
        <f>noisuy1chieu(BK606/BJ606,Data!$BW$39:$CG$39,Data!$BW$40:$CG$40)</f>
        <v>9.6581399440765381E-2</v>
      </c>
      <c r="BM606" s="55">
        <f t="shared" si="287"/>
        <v>8.85885878182192E-4</v>
      </c>
      <c r="BN606" s="56">
        <f t="shared" si="288"/>
        <v>3.7580338406980913</v>
      </c>
      <c r="BO606" s="44">
        <f t="shared" si="289"/>
        <v>0.17081972003173143</v>
      </c>
      <c r="BP606" s="4" t="str">
        <f t="shared" si="290"/>
        <v>OK</v>
      </c>
      <c r="BQ606" s="56">
        <f t="shared" si="291"/>
        <v>304.99199999999996</v>
      </c>
      <c r="BR606" s="56">
        <f t="shared" si="292"/>
        <v>9.9899469583749099</v>
      </c>
      <c r="BS606" s="23">
        <f t="shared" si="293"/>
        <v>3.2754783595553033E-2</v>
      </c>
      <c r="BT606" s="4" t="str">
        <f t="shared" si="294"/>
        <v>OK</v>
      </c>
      <c r="BU606" s="56">
        <f t="shared" si="295"/>
        <v>24.446577832329893</v>
      </c>
      <c r="BV606" s="54">
        <f t="shared" si="296"/>
        <v>4.8847044055071807E-2</v>
      </c>
      <c r="BW606" s="4" t="str">
        <f t="shared" si="297"/>
        <v>OK</v>
      </c>
      <c r="BX606" s="54">
        <f t="shared" si="298"/>
        <v>1.0323605901098412E-2</v>
      </c>
      <c r="BY606" s="4" t="str">
        <f t="shared" si="299"/>
        <v>OK</v>
      </c>
      <c r="DJ606" s="7"/>
      <c r="DK606" s="7"/>
      <c r="DL606" s="7"/>
      <c r="DM606" s="7"/>
      <c r="DN606" s="7"/>
      <c r="DO606" s="83"/>
      <c r="DP606" s="7"/>
      <c r="DQ606" s="7"/>
      <c r="DR606" s="7"/>
      <c r="DS606" s="7"/>
    </row>
    <row r="607" spans="27:123">
      <c r="AA607" s="29" t="s">
        <v>197</v>
      </c>
      <c r="AB607" s="29" t="s">
        <v>340</v>
      </c>
      <c r="AC607" s="29" t="s">
        <v>320</v>
      </c>
      <c r="AD607" s="30">
        <v>0</v>
      </c>
      <c r="AE607" s="24">
        <v>674</v>
      </c>
      <c r="AF607" s="24">
        <v>350</v>
      </c>
      <c r="AG607" s="24">
        <v>8</v>
      </c>
      <c r="AH607" s="24">
        <v>12</v>
      </c>
      <c r="AI607" s="24">
        <v>650</v>
      </c>
      <c r="AJ607" s="7">
        <f t="shared" si="271"/>
        <v>704</v>
      </c>
      <c r="AK607" s="7">
        <f t="shared" si="272"/>
        <v>350</v>
      </c>
      <c r="AL607" s="7">
        <f t="shared" si="273"/>
        <v>22</v>
      </c>
      <c r="AM607" s="7">
        <f t="shared" si="274"/>
        <v>6</v>
      </c>
      <c r="AN607" s="7">
        <f t="shared" si="275"/>
        <v>24</v>
      </c>
      <c r="AO607" s="83" t="str" cm="1">
        <f t="array" ref="AO607">_xll.Dce_Name_SectI(AE607,AE607,AF607,AG607,AH607,"x","-",$V$14)</f>
        <v>674x350x8x12</v>
      </c>
      <c r="AP607" s="7" t="str">
        <f t="shared" si="276"/>
        <v>704x350x22-6M24</v>
      </c>
      <c r="AQ607" s="7"/>
      <c r="AR607" s="7"/>
      <c r="AS607" s="7"/>
      <c r="AT607" s="29" t="s">
        <v>302</v>
      </c>
      <c r="AU607" s="60">
        <v>2.9672121358154304</v>
      </c>
      <c r="AV607" s="60">
        <v>20.748350495049529</v>
      </c>
      <c r="AW607" s="25">
        <v>5.4452881058532833E-2</v>
      </c>
      <c r="AX607" s="25">
        <v>0</v>
      </c>
      <c r="AY607" s="25">
        <v>0</v>
      </c>
      <c r="AZ607" s="25">
        <v>0</v>
      </c>
      <c r="BA607" s="56">
        <f t="shared" si="277"/>
        <v>0.49453535596923842</v>
      </c>
      <c r="BB607" s="56">
        <f t="shared" si="278"/>
        <v>2.1635921823654183</v>
      </c>
      <c r="BC607" s="4">
        <f>HLOOKUP(AN607,Data!$BW$28:$CF$31,4,FALSE)</f>
        <v>353</v>
      </c>
      <c r="BD607" s="44">
        <f t="shared" si="279"/>
        <v>6.129156323981355E-3</v>
      </c>
      <c r="BE607" s="4" t="str">
        <f t="shared" si="280"/>
        <v>OK</v>
      </c>
      <c r="BF607" s="5">
        <f t="shared" si="281"/>
        <v>3572.8</v>
      </c>
      <c r="BG607" s="44">
        <f t="shared" si="282"/>
        <v>0</v>
      </c>
      <c r="BH607" s="4" t="str">
        <f t="shared" si="283"/>
        <v>OK</v>
      </c>
      <c r="BI607" s="53" t="str">
        <f t="shared" si="284"/>
        <v>Y</v>
      </c>
      <c r="BJ607" s="53">
        <f t="shared" si="285"/>
        <v>215</v>
      </c>
      <c r="BK607" s="38">
        <f t="shared" si="286"/>
        <v>171</v>
      </c>
      <c r="BL607" s="54">
        <f>noisuy1chieu(BK607/BJ607,Data!$BW$39:$CG$39,Data!$BW$40:$CG$40)</f>
        <v>9.6581399440765381E-2</v>
      </c>
      <c r="BM607" s="55">
        <f t="shared" si="287"/>
        <v>0</v>
      </c>
      <c r="BN607" s="56">
        <f t="shared" si="288"/>
        <v>0</v>
      </c>
      <c r="BO607" s="44">
        <f t="shared" si="289"/>
        <v>0</v>
      </c>
      <c r="BP607" s="4" t="str">
        <f t="shared" si="290"/>
        <v>OK</v>
      </c>
      <c r="BQ607" s="56">
        <f t="shared" si="291"/>
        <v>304.99199999999996</v>
      </c>
      <c r="BR607" s="56">
        <f t="shared" si="292"/>
        <v>20.748421949191162</v>
      </c>
      <c r="BS607" s="23">
        <f t="shared" si="293"/>
        <v>6.8029397325802529E-2</v>
      </c>
      <c r="BT607" s="4" t="str">
        <f t="shared" si="294"/>
        <v>OK</v>
      </c>
      <c r="BU607" s="56">
        <f t="shared" si="295"/>
        <v>1.4836060679077152</v>
      </c>
      <c r="BV607" s="54">
        <f t="shared" si="296"/>
        <v>2.964413729255014E-3</v>
      </c>
      <c r="BW607" s="4" t="str">
        <f t="shared" si="297"/>
        <v>OK</v>
      </c>
      <c r="BX607" s="54">
        <f t="shared" si="298"/>
        <v>2.1441408264293117E-2</v>
      </c>
      <c r="BY607" s="4" t="str">
        <f t="shared" si="299"/>
        <v>OK</v>
      </c>
      <c r="DJ607" s="7"/>
      <c r="DK607" s="7"/>
      <c r="DL607" s="7"/>
      <c r="DM607" s="7"/>
      <c r="DN607" s="7"/>
      <c r="DO607" s="83"/>
      <c r="DP607" s="7"/>
      <c r="DQ607" s="7"/>
      <c r="DR607" s="7"/>
      <c r="DS607" s="7"/>
    </row>
    <row r="608" spans="27:123">
      <c r="AA608" s="29" t="s">
        <v>197</v>
      </c>
      <c r="AB608" s="29" t="s">
        <v>340</v>
      </c>
      <c r="AC608" s="29" t="s">
        <v>320</v>
      </c>
      <c r="AD608" s="30">
        <v>0</v>
      </c>
      <c r="AE608" s="24">
        <v>674</v>
      </c>
      <c r="AF608" s="24">
        <v>350</v>
      </c>
      <c r="AG608" s="24">
        <v>8</v>
      </c>
      <c r="AH608" s="24">
        <v>12</v>
      </c>
      <c r="AI608" s="24">
        <v>650</v>
      </c>
      <c r="AJ608" s="7">
        <f t="shared" si="271"/>
        <v>704</v>
      </c>
      <c r="AK608" s="7">
        <f t="shared" si="272"/>
        <v>350</v>
      </c>
      <c r="AL608" s="7">
        <f t="shared" si="273"/>
        <v>22</v>
      </c>
      <c r="AM608" s="7">
        <f t="shared" si="274"/>
        <v>6</v>
      </c>
      <c r="AN608" s="7">
        <f t="shared" si="275"/>
        <v>24</v>
      </c>
      <c r="AO608" s="83" t="str" cm="1">
        <f t="array" ref="AO608">_xll.Dce_Name_SectI(AE608,AE608,AF608,AG608,AH608,"x","-",$V$14)</f>
        <v>674x350x8x12</v>
      </c>
      <c r="AP608" s="7" t="str">
        <f t="shared" si="276"/>
        <v>704x350x22-6M24</v>
      </c>
      <c r="AQ608" s="7"/>
      <c r="AR608" s="7"/>
      <c r="AS608" s="7"/>
      <c r="AT608" s="29" t="s">
        <v>303</v>
      </c>
      <c r="AU608" s="60">
        <v>-4.5149055071495638</v>
      </c>
      <c r="AV608" s="60">
        <v>54.560477227722849</v>
      </c>
      <c r="AW608" s="25">
        <v>2.0360758325427893E-2</v>
      </c>
      <c r="AX608" s="25">
        <v>0</v>
      </c>
      <c r="AY608" s="25">
        <v>0</v>
      </c>
      <c r="AZ608" s="25">
        <v>0</v>
      </c>
      <c r="BA608" s="56">
        <f t="shared" si="277"/>
        <v>0</v>
      </c>
      <c r="BB608" s="56">
        <f t="shared" si="278"/>
        <v>0</v>
      </c>
      <c r="BC608" s="4">
        <f>HLOOKUP(AN608,Data!$BW$28:$CF$31,4,FALSE)</f>
        <v>353</v>
      </c>
      <c r="BD608" s="44">
        <f t="shared" si="279"/>
        <v>0</v>
      </c>
      <c r="BE608" s="4" t="str">
        <f t="shared" si="280"/>
        <v>OK</v>
      </c>
      <c r="BF608" s="5">
        <f t="shared" si="281"/>
        <v>3572.8</v>
      </c>
      <c r="BG608" s="44">
        <f t="shared" si="282"/>
        <v>1.263688285700169E-3</v>
      </c>
      <c r="BH608" s="4" t="str">
        <f t="shared" si="283"/>
        <v>OK</v>
      </c>
      <c r="BI608" s="53" t="str">
        <f t="shared" si="284"/>
        <v>Y</v>
      </c>
      <c r="BJ608" s="53">
        <f t="shared" si="285"/>
        <v>215</v>
      </c>
      <c r="BK608" s="38">
        <f t="shared" si="286"/>
        <v>171</v>
      </c>
      <c r="BL608" s="54">
        <f>noisuy1chieu(BK608/BJ608,Data!$BW$39:$CG$39,Data!$BW$40:$CG$40)</f>
        <v>9.6581399440765381E-2</v>
      </c>
      <c r="BM608" s="55">
        <f t="shared" si="287"/>
        <v>8.1804722475743204E-5</v>
      </c>
      <c r="BN608" s="56">
        <f t="shared" si="288"/>
        <v>1.1419865397016178</v>
      </c>
      <c r="BO608" s="44">
        <f t="shared" si="289"/>
        <v>5.1908479077346262E-2</v>
      </c>
      <c r="BP608" s="4" t="str">
        <f t="shared" si="290"/>
        <v>OK</v>
      </c>
      <c r="BQ608" s="56">
        <f t="shared" si="291"/>
        <v>304.99199999999996</v>
      </c>
      <c r="BR608" s="56">
        <f t="shared" si="292"/>
        <v>54.560481026814116</v>
      </c>
      <c r="BS608" s="23">
        <f t="shared" si="293"/>
        <v>0.17889151527520106</v>
      </c>
      <c r="BT608" s="4" t="str">
        <f t="shared" si="294"/>
        <v>OK</v>
      </c>
      <c r="BU608" s="56">
        <f t="shared" si="295"/>
        <v>2.2574527535747819</v>
      </c>
      <c r="BV608" s="54">
        <f t="shared" si="296"/>
        <v>4.5106474559511471E-3</v>
      </c>
      <c r="BW608" s="4" t="str">
        <f t="shared" si="297"/>
        <v>OK</v>
      </c>
      <c r="BX608" s="54">
        <f t="shared" si="298"/>
        <v>5.6382772225130336E-2</v>
      </c>
      <c r="BY608" s="4" t="str">
        <f t="shared" si="299"/>
        <v>OK</v>
      </c>
      <c r="DJ608" s="7"/>
      <c r="DK608" s="7"/>
      <c r="DL608" s="7"/>
      <c r="DM608" s="7"/>
      <c r="DN608" s="7"/>
      <c r="DO608" s="83"/>
      <c r="DP608" s="7"/>
      <c r="DQ608" s="7"/>
      <c r="DR608" s="7"/>
      <c r="DS608" s="7"/>
    </row>
    <row r="609" spans="27:123">
      <c r="AA609" s="29" t="s">
        <v>197</v>
      </c>
      <c r="AB609" s="29" t="s">
        <v>340</v>
      </c>
      <c r="AC609" s="29" t="s">
        <v>320</v>
      </c>
      <c r="AD609" s="30">
        <v>0</v>
      </c>
      <c r="AE609" s="24">
        <v>674</v>
      </c>
      <c r="AF609" s="24">
        <v>350</v>
      </c>
      <c r="AG609" s="24">
        <v>8</v>
      </c>
      <c r="AH609" s="24">
        <v>12</v>
      </c>
      <c r="AI609" s="24">
        <v>650</v>
      </c>
      <c r="AJ609" s="7">
        <f t="shared" si="271"/>
        <v>704</v>
      </c>
      <c r="AK609" s="7">
        <f t="shared" si="272"/>
        <v>350</v>
      </c>
      <c r="AL609" s="7">
        <f t="shared" si="273"/>
        <v>22</v>
      </c>
      <c r="AM609" s="7">
        <f t="shared" si="274"/>
        <v>6</v>
      </c>
      <c r="AN609" s="7">
        <f t="shared" si="275"/>
        <v>24</v>
      </c>
      <c r="AO609" s="83" t="str" cm="1">
        <f t="array" ref="AO609">_xll.Dce_Name_SectI(AE609,AE609,AF609,AG609,AH609,"x","-",$V$14)</f>
        <v>674x350x8x12</v>
      </c>
      <c r="AP609" s="7" t="str">
        <f t="shared" si="276"/>
        <v>704x350x22-6M24</v>
      </c>
      <c r="AQ609" s="7"/>
      <c r="AR609" s="7"/>
      <c r="AS609" s="7"/>
      <c r="AT609" s="29" t="s">
        <v>304</v>
      </c>
      <c r="AU609" s="60">
        <v>20.367443728561859</v>
      </c>
      <c r="AV609" s="60">
        <v>1.9862583799934441E-16</v>
      </c>
      <c r="AW609" s="25">
        <v>1.8829604515270992E-2</v>
      </c>
      <c r="AX609" s="25">
        <v>0</v>
      </c>
      <c r="AY609" s="25">
        <v>0</v>
      </c>
      <c r="AZ609" s="25">
        <v>0</v>
      </c>
      <c r="BA609" s="56">
        <f t="shared" si="277"/>
        <v>3.3945739547603098</v>
      </c>
      <c r="BB609" s="56">
        <f t="shared" si="278"/>
        <v>14.851261052076355</v>
      </c>
      <c r="BC609" s="4">
        <f>HLOOKUP(AN609,Data!$BW$28:$CF$31,4,FALSE)</f>
        <v>353</v>
      </c>
      <c r="BD609" s="44">
        <f t="shared" si="279"/>
        <v>4.2071561054040668E-2</v>
      </c>
      <c r="BE609" s="4" t="str">
        <f t="shared" si="280"/>
        <v>OK</v>
      </c>
      <c r="BF609" s="5">
        <f t="shared" si="281"/>
        <v>3572.8</v>
      </c>
      <c r="BG609" s="44">
        <f t="shared" si="282"/>
        <v>0</v>
      </c>
      <c r="BH609" s="4" t="str">
        <f t="shared" si="283"/>
        <v>OK</v>
      </c>
      <c r="BI609" s="53" t="str">
        <f t="shared" si="284"/>
        <v>Y</v>
      </c>
      <c r="BJ609" s="53">
        <f t="shared" si="285"/>
        <v>215</v>
      </c>
      <c r="BK609" s="38">
        <f t="shared" si="286"/>
        <v>171</v>
      </c>
      <c r="BL609" s="54">
        <f>noisuy1chieu(BK609/BJ609,Data!$BW$39:$CG$39,Data!$BW$40:$CG$40)</f>
        <v>9.6581399440765381E-2</v>
      </c>
      <c r="BM609" s="55">
        <f t="shared" si="287"/>
        <v>0</v>
      </c>
      <c r="BN609" s="56">
        <f t="shared" si="288"/>
        <v>0</v>
      </c>
      <c r="BO609" s="44">
        <f t="shared" si="289"/>
        <v>0</v>
      </c>
      <c r="BP609" s="4" t="str">
        <f t="shared" si="290"/>
        <v>OK</v>
      </c>
      <c r="BQ609" s="56">
        <f t="shared" si="291"/>
        <v>304.99199999999996</v>
      </c>
      <c r="BR609" s="56">
        <f t="shared" si="292"/>
        <v>20.367443728561859</v>
      </c>
      <c r="BS609" s="23">
        <f t="shared" si="293"/>
        <v>6.6780255641334399E-2</v>
      </c>
      <c r="BT609" s="4" t="str">
        <f t="shared" si="294"/>
        <v>OK</v>
      </c>
      <c r="BU609" s="56">
        <f t="shared" si="295"/>
        <v>10.18372186428093</v>
      </c>
      <c r="BV609" s="54">
        <f t="shared" si="296"/>
        <v>2.0348234994726839E-2</v>
      </c>
      <c r="BW609" s="4" t="str">
        <f t="shared" si="297"/>
        <v>OK</v>
      </c>
      <c r="BX609" s="54">
        <f t="shared" si="298"/>
        <v>1.9458503343327334E-5</v>
      </c>
      <c r="BY609" s="4" t="str">
        <f t="shared" si="299"/>
        <v>OK</v>
      </c>
      <c r="DJ609" s="7"/>
      <c r="DK609" s="7"/>
      <c r="DL609" s="7"/>
      <c r="DM609" s="7"/>
      <c r="DN609" s="7"/>
      <c r="DO609" s="83"/>
      <c r="DP609" s="7"/>
      <c r="DQ609" s="7"/>
      <c r="DR609" s="7"/>
      <c r="DS609" s="7"/>
    </row>
    <row r="610" spans="27:123">
      <c r="AA610" s="29" t="s">
        <v>197</v>
      </c>
      <c r="AB610" s="29" t="s">
        <v>340</v>
      </c>
      <c r="AC610" s="29" t="s">
        <v>320</v>
      </c>
      <c r="AD610" s="30">
        <v>0</v>
      </c>
      <c r="AE610" s="24">
        <v>674</v>
      </c>
      <c r="AF610" s="24">
        <v>350</v>
      </c>
      <c r="AG610" s="24">
        <v>8</v>
      </c>
      <c r="AH610" s="24">
        <v>12</v>
      </c>
      <c r="AI610" s="24">
        <v>650</v>
      </c>
      <c r="AJ610" s="7">
        <f t="shared" si="271"/>
        <v>704</v>
      </c>
      <c r="AK610" s="7">
        <f t="shared" si="272"/>
        <v>350</v>
      </c>
      <c r="AL610" s="7">
        <f t="shared" si="273"/>
        <v>22</v>
      </c>
      <c r="AM610" s="7">
        <f t="shared" si="274"/>
        <v>6</v>
      </c>
      <c r="AN610" s="7">
        <f t="shared" si="275"/>
        <v>24</v>
      </c>
      <c r="AO610" s="83" t="str" cm="1">
        <f t="array" ref="AO610">_xll.Dce_Name_SectI(AE610,AE610,AF610,AG610,AH610,"x","-",$V$14)</f>
        <v>674x350x8x12</v>
      </c>
      <c r="AP610" s="7" t="str">
        <f t="shared" si="276"/>
        <v>704x350x22-6M24</v>
      </c>
      <c r="AQ610" s="7"/>
      <c r="AR610" s="7"/>
      <c r="AS610" s="7"/>
      <c r="AT610" s="29" t="s">
        <v>305</v>
      </c>
      <c r="AU610" s="60">
        <v>14.248574997667781</v>
      </c>
      <c r="AV610" s="60">
        <v>1.7347234759768071E-17</v>
      </c>
      <c r="AW610" s="25">
        <v>1.9274885799294872E-2</v>
      </c>
      <c r="AX610" s="25">
        <v>0</v>
      </c>
      <c r="AY610" s="25">
        <v>0</v>
      </c>
      <c r="AZ610" s="25">
        <v>0</v>
      </c>
      <c r="BA610" s="56">
        <f t="shared" si="277"/>
        <v>2.3747624996112968</v>
      </c>
      <c r="BB610" s="56">
        <f t="shared" si="278"/>
        <v>10.389585935799424</v>
      </c>
      <c r="BC610" s="4">
        <f>HLOOKUP(AN610,Data!$BW$28:$CF$31,4,FALSE)</f>
        <v>353</v>
      </c>
      <c r="BD610" s="44">
        <f t="shared" si="279"/>
        <v>2.9432254775635762E-2</v>
      </c>
      <c r="BE610" s="4" t="str">
        <f t="shared" si="280"/>
        <v>OK</v>
      </c>
      <c r="BF610" s="5">
        <f t="shared" si="281"/>
        <v>3572.8</v>
      </c>
      <c r="BG610" s="44">
        <f t="shared" si="282"/>
        <v>0</v>
      </c>
      <c r="BH610" s="4" t="str">
        <f t="shared" si="283"/>
        <v>OK</v>
      </c>
      <c r="BI610" s="53" t="str">
        <f t="shared" si="284"/>
        <v>Y</v>
      </c>
      <c r="BJ610" s="53">
        <f t="shared" si="285"/>
        <v>215</v>
      </c>
      <c r="BK610" s="38">
        <f t="shared" si="286"/>
        <v>171</v>
      </c>
      <c r="BL610" s="54">
        <f>noisuy1chieu(BK610/BJ610,Data!$BW$39:$CG$39,Data!$BW$40:$CG$40)</f>
        <v>9.6581399440765381E-2</v>
      </c>
      <c r="BM610" s="55">
        <f t="shared" si="287"/>
        <v>0</v>
      </c>
      <c r="BN610" s="56">
        <f t="shared" si="288"/>
        <v>0</v>
      </c>
      <c r="BO610" s="44">
        <f t="shared" si="289"/>
        <v>0</v>
      </c>
      <c r="BP610" s="4" t="str">
        <f t="shared" si="290"/>
        <v>OK</v>
      </c>
      <c r="BQ610" s="56">
        <f t="shared" si="291"/>
        <v>304.99199999999996</v>
      </c>
      <c r="BR610" s="56">
        <f t="shared" si="292"/>
        <v>14.248574997667781</v>
      </c>
      <c r="BS610" s="23">
        <f t="shared" si="293"/>
        <v>4.6717864723231375E-2</v>
      </c>
      <c r="BT610" s="4" t="str">
        <f t="shared" si="294"/>
        <v>OK</v>
      </c>
      <c r="BU610" s="56">
        <f t="shared" si="295"/>
        <v>7.1242874988338905</v>
      </c>
      <c r="BV610" s="54">
        <f t="shared" si="296"/>
        <v>1.4235137028313055E-2</v>
      </c>
      <c r="BW610" s="4" t="str">
        <f t="shared" si="297"/>
        <v>OK</v>
      </c>
      <c r="BX610" s="54">
        <f t="shared" si="298"/>
        <v>1.9918656786639047E-5</v>
      </c>
      <c r="BY610" s="4" t="str">
        <f t="shared" si="299"/>
        <v>OK</v>
      </c>
      <c r="DJ610" s="7"/>
      <c r="DK610" s="7"/>
      <c r="DL610" s="7"/>
      <c r="DM610" s="7"/>
      <c r="DN610" s="7"/>
      <c r="DO610" s="83"/>
      <c r="DP610" s="7"/>
      <c r="DQ610" s="7"/>
      <c r="DR610" s="7"/>
      <c r="DS610" s="7"/>
    </row>
    <row r="611" spans="27:123">
      <c r="AA611" s="29" t="s">
        <v>197</v>
      </c>
      <c r="AB611" s="29" t="s">
        <v>340</v>
      </c>
      <c r="AC611" s="29" t="s">
        <v>320</v>
      </c>
      <c r="AD611" s="30">
        <v>0</v>
      </c>
      <c r="AE611" s="24">
        <v>674</v>
      </c>
      <c r="AF611" s="24">
        <v>350</v>
      </c>
      <c r="AG611" s="24">
        <v>8</v>
      </c>
      <c r="AH611" s="24">
        <v>12</v>
      </c>
      <c r="AI611" s="24">
        <v>650</v>
      </c>
      <c r="AJ611" s="7">
        <f t="shared" si="271"/>
        <v>704</v>
      </c>
      <c r="AK611" s="7">
        <f t="shared" si="272"/>
        <v>350</v>
      </c>
      <c r="AL611" s="7">
        <f t="shared" si="273"/>
        <v>22</v>
      </c>
      <c r="AM611" s="7">
        <f t="shared" si="274"/>
        <v>6</v>
      </c>
      <c r="AN611" s="7">
        <f t="shared" si="275"/>
        <v>24</v>
      </c>
      <c r="AO611" s="83" t="str" cm="1">
        <f t="array" ref="AO611">_xll.Dce_Name_SectI(AE611,AE611,AF611,AG611,AH611,"x","-",$V$14)</f>
        <v>674x350x8x12</v>
      </c>
      <c r="AP611" s="7" t="str">
        <f t="shared" si="276"/>
        <v>704x350x22-6M24</v>
      </c>
      <c r="AQ611" s="7"/>
      <c r="AR611" s="7"/>
      <c r="AS611" s="7"/>
      <c r="AT611" s="29" t="s">
        <v>306</v>
      </c>
      <c r="AU611" s="60">
        <v>-80.396094980791858</v>
      </c>
      <c r="AV611" s="60">
        <v>2.4676441445770081E-16</v>
      </c>
      <c r="AW611" s="25">
        <v>7.9863940923842747E-3</v>
      </c>
      <c r="AX611" s="25">
        <v>0</v>
      </c>
      <c r="AY611" s="25">
        <v>0</v>
      </c>
      <c r="AZ611" s="25">
        <v>0</v>
      </c>
      <c r="BA611" s="56">
        <f t="shared" si="277"/>
        <v>0</v>
      </c>
      <c r="BB611" s="56">
        <f t="shared" si="278"/>
        <v>0</v>
      </c>
      <c r="BC611" s="4">
        <f>HLOOKUP(AN611,Data!$BW$28:$CF$31,4,FALSE)</f>
        <v>353</v>
      </c>
      <c r="BD611" s="44">
        <f t="shared" si="279"/>
        <v>0</v>
      </c>
      <c r="BE611" s="4" t="str">
        <f t="shared" si="280"/>
        <v>OK</v>
      </c>
      <c r="BF611" s="5">
        <f t="shared" si="281"/>
        <v>3572.8</v>
      </c>
      <c r="BG611" s="44">
        <f t="shared" si="282"/>
        <v>2.250226572458348E-2</v>
      </c>
      <c r="BH611" s="4" t="str">
        <f t="shared" si="283"/>
        <v>OK</v>
      </c>
      <c r="BI611" s="53" t="str">
        <f t="shared" si="284"/>
        <v>Y</v>
      </c>
      <c r="BJ611" s="53">
        <f t="shared" si="285"/>
        <v>215</v>
      </c>
      <c r="BK611" s="38">
        <f t="shared" si="286"/>
        <v>171</v>
      </c>
      <c r="BL611" s="54">
        <f>noisuy1chieu(BK611/BJ611,Data!$BW$39:$CG$39,Data!$BW$40:$CG$40)</f>
        <v>9.6581399440765381E-2</v>
      </c>
      <c r="BM611" s="55">
        <f t="shared" si="287"/>
        <v>1.4566817018922167E-3</v>
      </c>
      <c r="BN611" s="56">
        <f t="shared" si="288"/>
        <v>4.8189689679664625</v>
      </c>
      <c r="BO611" s="44">
        <f t="shared" si="289"/>
        <v>0.21904404399847557</v>
      </c>
      <c r="BP611" s="4" t="str">
        <f t="shared" si="290"/>
        <v>OK</v>
      </c>
      <c r="BQ611" s="56">
        <f t="shared" si="291"/>
        <v>304.99199999999996</v>
      </c>
      <c r="BR611" s="56">
        <f t="shared" si="292"/>
        <v>7.9863940923842747E-3</v>
      </c>
      <c r="BS611" s="23">
        <f t="shared" si="293"/>
        <v>2.6185585498584475E-5</v>
      </c>
      <c r="BT611" s="4" t="str">
        <f t="shared" si="294"/>
        <v>OK</v>
      </c>
      <c r="BU611" s="56">
        <f t="shared" si="295"/>
        <v>40.198047490395929</v>
      </c>
      <c r="BV611" s="54">
        <f t="shared" si="296"/>
        <v>8.0320272643416471E-2</v>
      </c>
      <c r="BW611" s="4" t="str">
        <f t="shared" si="297"/>
        <v>OK</v>
      </c>
      <c r="BX611" s="54">
        <f t="shared" si="298"/>
        <v>8.2531354294645708E-6</v>
      </c>
      <c r="BY611" s="4" t="str">
        <f t="shared" si="299"/>
        <v>OK</v>
      </c>
      <c r="DJ611" s="7"/>
      <c r="DK611" s="7"/>
      <c r="DL611" s="7"/>
      <c r="DM611" s="7"/>
      <c r="DN611" s="7"/>
      <c r="DO611" s="83"/>
      <c r="DP611" s="7"/>
      <c r="DQ611" s="7"/>
      <c r="DR611" s="7"/>
      <c r="DS611" s="7"/>
    </row>
    <row r="612" spans="27:123">
      <c r="AA612" s="29" t="s">
        <v>197</v>
      </c>
      <c r="AB612" s="29" t="s">
        <v>340</v>
      </c>
      <c r="AC612" s="29" t="s">
        <v>320</v>
      </c>
      <c r="AD612" s="30">
        <v>0</v>
      </c>
      <c r="AE612" s="24">
        <v>674</v>
      </c>
      <c r="AF612" s="24">
        <v>350</v>
      </c>
      <c r="AG612" s="24">
        <v>8</v>
      </c>
      <c r="AH612" s="24">
        <v>12</v>
      </c>
      <c r="AI612" s="24">
        <v>650</v>
      </c>
      <c r="AJ612" s="7">
        <f t="shared" si="271"/>
        <v>704</v>
      </c>
      <c r="AK612" s="7">
        <f t="shared" si="272"/>
        <v>350</v>
      </c>
      <c r="AL612" s="7">
        <f t="shared" si="273"/>
        <v>22</v>
      </c>
      <c r="AM612" s="7">
        <f t="shared" si="274"/>
        <v>6</v>
      </c>
      <c r="AN612" s="7">
        <f t="shared" si="275"/>
        <v>24</v>
      </c>
      <c r="AO612" s="83" t="str" cm="1">
        <f t="array" ref="AO612">_xll.Dce_Name_SectI(AE612,AE612,AF612,AG612,AH612,"x","-",$V$14)</f>
        <v>674x350x8x12</v>
      </c>
      <c r="AP612" s="7" t="str">
        <f t="shared" si="276"/>
        <v>704x350x22-6M24</v>
      </c>
      <c r="AQ612" s="7"/>
      <c r="AR612" s="7"/>
      <c r="AS612" s="7"/>
      <c r="AT612" s="29" t="s">
        <v>307</v>
      </c>
      <c r="AU612" s="60">
        <v>-87.221012235752966</v>
      </c>
      <c r="AV612" s="60">
        <v>2.0361316799277773E-16</v>
      </c>
      <c r="AW612" s="25">
        <v>4.0576284109086758E-4</v>
      </c>
      <c r="AX612" s="25">
        <v>0</v>
      </c>
      <c r="AY612" s="25">
        <v>0</v>
      </c>
      <c r="AZ612" s="25">
        <v>0</v>
      </c>
      <c r="BA612" s="56">
        <f t="shared" si="277"/>
        <v>0</v>
      </c>
      <c r="BB612" s="56">
        <f t="shared" si="278"/>
        <v>0</v>
      </c>
      <c r="BC612" s="4">
        <f>HLOOKUP(AN612,Data!$BW$28:$CF$31,4,FALSE)</f>
        <v>353</v>
      </c>
      <c r="BD612" s="44">
        <f t="shared" si="279"/>
        <v>0</v>
      </c>
      <c r="BE612" s="4" t="str">
        <f t="shared" si="280"/>
        <v>OK</v>
      </c>
      <c r="BF612" s="5">
        <f t="shared" si="281"/>
        <v>3572.8</v>
      </c>
      <c r="BG612" s="44">
        <f t="shared" si="282"/>
        <v>2.4412509022546172E-2</v>
      </c>
      <c r="BH612" s="4" t="str">
        <f t="shared" si="283"/>
        <v>OK</v>
      </c>
      <c r="BI612" s="53" t="str">
        <f t="shared" si="284"/>
        <v>Y</v>
      </c>
      <c r="BJ612" s="53">
        <f t="shared" si="285"/>
        <v>215</v>
      </c>
      <c r="BK612" s="38">
        <f t="shared" si="286"/>
        <v>171</v>
      </c>
      <c r="BL612" s="54">
        <f>noisuy1chieu(BK612/BJ612,Data!$BW$39:$CG$39,Data!$BW$40:$CG$40)</f>
        <v>9.6581399440765381E-2</v>
      </c>
      <c r="BM612" s="55">
        <f t="shared" si="287"/>
        <v>1.5803410921226197E-3</v>
      </c>
      <c r="BN612" s="56">
        <f t="shared" si="288"/>
        <v>5.0193469194315501</v>
      </c>
      <c r="BO612" s="44">
        <f t="shared" si="289"/>
        <v>0.22815213270143408</v>
      </c>
      <c r="BP612" s="4" t="str">
        <f t="shared" si="290"/>
        <v>OK</v>
      </c>
      <c r="BQ612" s="56">
        <f t="shared" si="291"/>
        <v>304.99199999999996</v>
      </c>
      <c r="BR612" s="56">
        <f t="shared" si="292"/>
        <v>4.0576284109086758E-4</v>
      </c>
      <c r="BS612" s="23">
        <f t="shared" si="293"/>
        <v>1.3304048666550848E-6</v>
      </c>
      <c r="BT612" s="4" t="str">
        <f t="shared" si="294"/>
        <v>OK</v>
      </c>
      <c r="BU612" s="56">
        <f t="shared" si="295"/>
        <v>43.610506117876483</v>
      </c>
      <c r="BV612" s="54">
        <f t="shared" si="296"/>
        <v>8.7138753252682444E-2</v>
      </c>
      <c r="BW612" s="4" t="str">
        <f t="shared" si="297"/>
        <v>OK</v>
      </c>
      <c r="BX612" s="54">
        <f t="shared" si="298"/>
        <v>4.1931510529396872E-7</v>
      </c>
      <c r="BY612" s="4" t="str">
        <f t="shared" si="299"/>
        <v>OK</v>
      </c>
      <c r="DJ612" s="7"/>
      <c r="DK612" s="7"/>
      <c r="DL612" s="7"/>
      <c r="DM612" s="7"/>
      <c r="DN612" s="7"/>
      <c r="DO612" s="83"/>
      <c r="DP612" s="7"/>
      <c r="DQ612" s="7"/>
      <c r="DR612" s="7"/>
      <c r="DS612" s="7"/>
    </row>
    <row r="613" spans="27:123">
      <c r="AA613" s="29" t="s">
        <v>197</v>
      </c>
      <c r="AB613" s="29" t="s">
        <v>340</v>
      </c>
      <c r="AC613" s="29" t="s">
        <v>320</v>
      </c>
      <c r="AD613" s="30">
        <v>0</v>
      </c>
      <c r="AE613" s="24">
        <v>674</v>
      </c>
      <c r="AF613" s="24">
        <v>350</v>
      </c>
      <c r="AG613" s="24">
        <v>8</v>
      </c>
      <c r="AH613" s="24">
        <v>12</v>
      </c>
      <c r="AI613" s="24">
        <v>650</v>
      </c>
      <c r="AJ613" s="7">
        <f t="shared" si="271"/>
        <v>704</v>
      </c>
      <c r="AK613" s="7">
        <f t="shared" si="272"/>
        <v>350</v>
      </c>
      <c r="AL613" s="7">
        <f t="shared" si="273"/>
        <v>22</v>
      </c>
      <c r="AM613" s="7">
        <f t="shared" si="274"/>
        <v>6</v>
      </c>
      <c r="AN613" s="7">
        <f t="shared" si="275"/>
        <v>24</v>
      </c>
      <c r="AO613" s="83" t="str" cm="1">
        <f t="array" ref="AO613">_xll.Dce_Name_SectI(AE613,AE613,AF613,AG613,AH613,"x","-",$V$14)</f>
        <v>674x350x8x12</v>
      </c>
      <c r="AP613" s="7" t="str">
        <f t="shared" si="276"/>
        <v>704x350x22-6M24</v>
      </c>
      <c r="AQ613" s="7"/>
      <c r="AR613" s="7"/>
      <c r="AS613" s="7"/>
      <c r="AT613" s="29" t="s">
        <v>308</v>
      </c>
      <c r="AU613" s="60">
        <v>-29.646706099783572</v>
      </c>
      <c r="AV613" s="60">
        <v>43.802073267326783</v>
      </c>
      <c r="AW613" s="25">
        <v>1.2980148908736187E-2</v>
      </c>
      <c r="AX613" s="25">
        <v>0</v>
      </c>
      <c r="AY613" s="25">
        <v>0</v>
      </c>
      <c r="AZ613" s="25">
        <v>0</v>
      </c>
      <c r="BA613" s="56">
        <f t="shared" si="277"/>
        <v>0</v>
      </c>
      <c r="BB613" s="56">
        <f t="shared" si="278"/>
        <v>0</v>
      </c>
      <c r="BC613" s="4">
        <f>HLOOKUP(AN613,Data!$BW$28:$CF$31,4,FALSE)</f>
        <v>353</v>
      </c>
      <c r="BD613" s="44">
        <f t="shared" si="279"/>
        <v>0</v>
      </c>
      <c r="BE613" s="4" t="str">
        <f t="shared" si="280"/>
        <v>OK</v>
      </c>
      <c r="BF613" s="5">
        <f t="shared" si="281"/>
        <v>3572.8</v>
      </c>
      <c r="BG613" s="44">
        <f t="shared" si="282"/>
        <v>8.2978913176734136E-3</v>
      </c>
      <c r="BH613" s="4" t="str">
        <f t="shared" si="283"/>
        <v>OK</v>
      </c>
      <c r="BI613" s="53" t="str">
        <f t="shared" si="284"/>
        <v>Y</v>
      </c>
      <c r="BJ613" s="53">
        <f t="shared" si="285"/>
        <v>215</v>
      </c>
      <c r="BK613" s="38">
        <f t="shared" si="286"/>
        <v>171</v>
      </c>
      <c r="BL613" s="54">
        <f>noisuy1chieu(BK613/BJ613,Data!$BW$39:$CG$39,Data!$BW$40:$CG$40)</f>
        <v>9.6581399440765381E-2</v>
      </c>
      <c r="BM613" s="55">
        <f t="shared" si="287"/>
        <v>5.3716308369515964E-4</v>
      </c>
      <c r="BN613" s="56">
        <f t="shared" si="288"/>
        <v>2.9263406244339856</v>
      </c>
      <c r="BO613" s="44">
        <f t="shared" si="289"/>
        <v>0.13301548292881751</v>
      </c>
      <c r="BP613" s="4" t="str">
        <f t="shared" si="290"/>
        <v>OK</v>
      </c>
      <c r="BQ613" s="56">
        <f t="shared" si="291"/>
        <v>304.99199999999996</v>
      </c>
      <c r="BR613" s="56">
        <f t="shared" si="292"/>
        <v>43.802075190572069</v>
      </c>
      <c r="BS613" s="23">
        <f t="shared" si="293"/>
        <v>0.14361712828720777</v>
      </c>
      <c r="BT613" s="4" t="str">
        <f t="shared" si="294"/>
        <v>OK</v>
      </c>
      <c r="BU613" s="56">
        <f t="shared" si="295"/>
        <v>14.823353049891786</v>
      </c>
      <c r="BV613" s="54">
        <f t="shared" si="296"/>
        <v>2.9618746003556219E-2</v>
      </c>
      <c r="BW613" s="4" t="str">
        <f t="shared" si="297"/>
        <v>OK</v>
      </c>
      <c r="BX613" s="54">
        <f t="shared" si="298"/>
        <v>4.5265041326236023E-2</v>
      </c>
      <c r="BY613" s="4" t="str">
        <f t="shared" si="299"/>
        <v>OK</v>
      </c>
      <c r="DJ613" s="7"/>
      <c r="DK613" s="7"/>
      <c r="DL613" s="7"/>
      <c r="DM613" s="7"/>
      <c r="DN613" s="7"/>
      <c r="DO613" s="83"/>
      <c r="DP613" s="7"/>
      <c r="DQ613" s="7"/>
      <c r="DR613" s="7"/>
      <c r="DS613" s="7"/>
    </row>
    <row r="614" spans="27:123">
      <c r="AA614" s="29" t="s">
        <v>197</v>
      </c>
      <c r="AB614" s="29" t="s">
        <v>340</v>
      </c>
      <c r="AC614" s="29" t="s">
        <v>320</v>
      </c>
      <c r="AD614" s="30">
        <v>0</v>
      </c>
      <c r="AE614" s="24">
        <v>674</v>
      </c>
      <c r="AF614" s="24">
        <v>350</v>
      </c>
      <c r="AG614" s="24">
        <v>8</v>
      </c>
      <c r="AH614" s="24">
        <v>12</v>
      </c>
      <c r="AI614" s="24">
        <v>650</v>
      </c>
      <c r="AJ614" s="7">
        <f t="shared" si="271"/>
        <v>704</v>
      </c>
      <c r="AK614" s="7">
        <f t="shared" si="272"/>
        <v>350</v>
      </c>
      <c r="AL614" s="7">
        <f t="shared" si="273"/>
        <v>22</v>
      </c>
      <c r="AM614" s="7">
        <f t="shared" si="274"/>
        <v>6</v>
      </c>
      <c r="AN614" s="7">
        <f t="shared" si="275"/>
        <v>24</v>
      </c>
      <c r="AO614" s="83" t="str" cm="1">
        <f t="array" ref="AO614">_xll.Dce_Name_SectI(AE614,AE614,AF614,AG614,AH614,"x","-",$V$14)</f>
        <v>674x350x8x12</v>
      </c>
      <c r="AP614" s="7" t="str">
        <f t="shared" si="276"/>
        <v>704x350x22-6M24</v>
      </c>
      <c r="AQ614" s="7"/>
      <c r="AR614" s="7"/>
      <c r="AS614" s="7"/>
      <c r="AT614" s="29" t="s">
        <v>309</v>
      </c>
      <c r="AU614" s="60">
        <v>-37.248854471410006</v>
      </c>
      <c r="AV614" s="60">
        <v>9.9899465346534821</v>
      </c>
      <c r="AW614" s="25">
        <v>5.5734434073725324E-3</v>
      </c>
      <c r="AX614" s="25">
        <v>0</v>
      </c>
      <c r="AY614" s="25">
        <v>0</v>
      </c>
      <c r="AZ614" s="25">
        <v>0</v>
      </c>
      <c r="BA614" s="56">
        <f t="shared" si="277"/>
        <v>0</v>
      </c>
      <c r="BB614" s="56">
        <f t="shared" si="278"/>
        <v>0</v>
      </c>
      <c r="BC614" s="4">
        <f>HLOOKUP(AN614,Data!$BW$28:$CF$31,4,FALSE)</f>
        <v>353</v>
      </c>
      <c r="BD614" s="44">
        <f t="shared" si="279"/>
        <v>0</v>
      </c>
      <c r="BE614" s="4" t="str">
        <f t="shared" si="280"/>
        <v>OK</v>
      </c>
      <c r="BF614" s="5">
        <f t="shared" si="281"/>
        <v>3572.8</v>
      </c>
      <c r="BG614" s="44">
        <f t="shared" si="282"/>
        <v>1.0425675792490485E-2</v>
      </c>
      <c r="BH614" s="4" t="str">
        <f t="shared" si="283"/>
        <v>OK</v>
      </c>
      <c r="BI614" s="53" t="str">
        <f t="shared" si="284"/>
        <v>Y</v>
      </c>
      <c r="BJ614" s="53">
        <f t="shared" si="285"/>
        <v>215</v>
      </c>
      <c r="BK614" s="38">
        <f t="shared" si="286"/>
        <v>171</v>
      </c>
      <c r="BL614" s="54">
        <f>noisuy1chieu(BK614/BJ614,Data!$BW$39:$CG$39,Data!$BW$40:$CG$40)</f>
        <v>9.6581399440765381E-2</v>
      </c>
      <c r="BM614" s="55">
        <f t="shared" si="287"/>
        <v>6.7490497813249149E-4</v>
      </c>
      <c r="BN614" s="56">
        <f t="shared" si="288"/>
        <v>3.2801455339437786</v>
      </c>
      <c r="BO614" s="44">
        <f t="shared" si="289"/>
        <v>0.14909752427017176</v>
      </c>
      <c r="BP614" s="4" t="str">
        <f t="shared" si="290"/>
        <v>OK</v>
      </c>
      <c r="BQ614" s="56">
        <f t="shared" si="291"/>
        <v>304.99199999999996</v>
      </c>
      <c r="BR614" s="56">
        <f t="shared" si="292"/>
        <v>9.9899480893799719</v>
      </c>
      <c r="BS614" s="23">
        <f t="shared" si="293"/>
        <v>3.2754787303863622E-2</v>
      </c>
      <c r="BT614" s="4" t="str">
        <f t="shared" si="294"/>
        <v>OK</v>
      </c>
      <c r="BU614" s="56">
        <f t="shared" si="295"/>
        <v>18.624427235705003</v>
      </c>
      <c r="BV614" s="54">
        <f t="shared" si="296"/>
        <v>3.7213724715278784E-2</v>
      </c>
      <c r="BW614" s="4" t="str">
        <f t="shared" si="297"/>
        <v>OK</v>
      </c>
      <c r="BX614" s="54">
        <f t="shared" si="298"/>
        <v>1.0323607069878444E-2</v>
      </c>
      <c r="BY614" s="4" t="str">
        <f t="shared" si="299"/>
        <v>OK</v>
      </c>
      <c r="DJ614" s="7"/>
      <c r="DK614" s="7"/>
      <c r="DL614" s="7"/>
      <c r="DM614" s="7"/>
      <c r="DN614" s="7"/>
      <c r="DO614" s="83"/>
      <c r="DP614" s="7"/>
      <c r="DQ614" s="7"/>
      <c r="DR614" s="7"/>
      <c r="DS614" s="7"/>
    </row>
    <row r="615" spans="27:123">
      <c r="AA615" s="29" t="s">
        <v>197</v>
      </c>
      <c r="AB615" s="29" t="s">
        <v>340</v>
      </c>
      <c r="AC615" s="29" t="s">
        <v>320</v>
      </c>
      <c r="AD615" s="30">
        <v>0</v>
      </c>
      <c r="AE615" s="24">
        <v>674</v>
      </c>
      <c r="AF615" s="24">
        <v>350</v>
      </c>
      <c r="AG615" s="24">
        <v>8</v>
      </c>
      <c r="AH615" s="24">
        <v>12</v>
      </c>
      <c r="AI615" s="24">
        <v>650</v>
      </c>
      <c r="AJ615" s="7">
        <f t="shared" si="271"/>
        <v>704</v>
      </c>
      <c r="AK615" s="7">
        <f t="shared" si="272"/>
        <v>350</v>
      </c>
      <c r="AL615" s="7">
        <f t="shared" si="273"/>
        <v>22</v>
      </c>
      <c r="AM615" s="7">
        <f t="shared" si="274"/>
        <v>6</v>
      </c>
      <c r="AN615" s="7">
        <f t="shared" si="275"/>
        <v>24</v>
      </c>
      <c r="AO615" s="83" t="str" cm="1">
        <f t="array" ref="AO615">_xll.Dce_Name_SectI(AE615,AE615,AF615,AG615,AH615,"x","-",$V$14)</f>
        <v>674x350x8x12</v>
      </c>
      <c r="AP615" s="7" t="str">
        <f t="shared" si="276"/>
        <v>704x350x22-6M24</v>
      </c>
      <c r="AQ615" s="7"/>
      <c r="AR615" s="7"/>
      <c r="AS615" s="7"/>
      <c r="AT615" s="29" t="s">
        <v>310</v>
      </c>
      <c r="AU615" s="60">
        <v>13.574671129276418</v>
      </c>
      <c r="AV615" s="60">
        <v>20.748350495049536</v>
      </c>
      <c r="AW615" s="25">
        <v>4.9336452441994492E-2</v>
      </c>
      <c r="AX615" s="25">
        <v>0</v>
      </c>
      <c r="AY615" s="25">
        <v>0</v>
      </c>
      <c r="AZ615" s="25">
        <v>0</v>
      </c>
      <c r="BA615" s="56">
        <f t="shared" si="277"/>
        <v>2.2624451882127361</v>
      </c>
      <c r="BB615" s="56">
        <f t="shared" si="278"/>
        <v>9.8981976984307192</v>
      </c>
      <c r="BC615" s="4">
        <f>HLOOKUP(AN615,Data!$BW$28:$CF$31,4,FALSE)</f>
        <v>353</v>
      </c>
      <c r="BD615" s="44">
        <f t="shared" si="279"/>
        <v>2.8040220108868894E-2</v>
      </c>
      <c r="BE615" s="4" t="str">
        <f t="shared" si="280"/>
        <v>OK</v>
      </c>
      <c r="BF615" s="5">
        <f t="shared" si="281"/>
        <v>3572.8</v>
      </c>
      <c r="BG615" s="44">
        <f t="shared" si="282"/>
        <v>0</v>
      </c>
      <c r="BH615" s="4" t="str">
        <f t="shared" si="283"/>
        <v>OK</v>
      </c>
      <c r="BI615" s="53" t="str">
        <f t="shared" si="284"/>
        <v>Y</v>
      </c>
      <c r="BJ615" s="53">
        <f t="shared" si="285"/>
        <v>215</v>
      </c>
      <c r="BK615" s="38">
        <f t="shared" si="286"/>
        <v>171</v>
      </c>
      <c r="BL615" s="54">
        <f>noisuy1chieu(BK615/BJ615,Data!$BW$39:$CG$39,Data!$BW$40:$CG$40)</f>
        <v>9.6581399440765381E-2</v>
      </c>
      <c r="BM615" s="55">
        <f t="shared" si="287"/>
        <v>0</v>
      </c>
      <c r="BN615" s="56">
        <f t="shared" si="288"/>
        <v>0</v>
      </c>
      <c r="BO615" s="44">
        <f t="shared" si="289"/>
        <v>0</v>
      </c>
      <c r="BP615" s="4" t="str">
        <f t="shared" si="290"/>
        <v>OK</v>
      </c>
      <c r="BQ615" s="56">
        <f t="shared" si="291"/>
        <v>304.99199999999996</v>
      </c>
      <c r="BR615" s="56">
        <f t="shared" si="292"/>
        <v>20.748409152293142</v>
      </c>
      <c r="BS615" s="23">
        <f t="shared" si="293"/>
        <v>6.8029355367659305E-2</v>
      </c>
      <c r="BT615" s="4" t="str">
        <f t="shared" si="294"/>
        <v>OK</v>
      </c>
      <c r="BU615" s="56">
        <f t="shared" si="295"/>
        <v>6.7873355646382088</v>
      </c>
      <c r="BV615" s="54">
        <f t="shared" si="296"/>
        <v>1.356186872519983E-2</v>
      </c>
      <c r="BW615" s="4" t="str">
        <f t="shared" si="297"/>
        <v>OK</v>
      </c>
      <c r="BX615" s="54">
        <f t="shared" si="298"/>
        <v>2.1441395039985475E-2</v>
      </c>
      <c r="BY615" s="4" t="str">
        <f t="shared" si="299"/>
        <v>OK</v>
      </c>
      <c r="DJ615" s="7"/>
      <c r="DK615" s="7"/>
      <c r="DL615" s="7"/>
      <c r="DM615" s="7"/>
      <c r="DN615" s="7"/>
      <c r="DO615" s="83"/>
      <c r="DP615" s="7"/>
      <c r="DQ615" s="7"/>
      <c r="DR615" s="7"/>
      <c r="DS615" s="7"/>
    </row>
    <row r="616" spans="27:123">
      <c r="AA616" s="29" t="s">
        <v>197</v>
      </c>
      <c r="AB616" s="29" t="s">
        <v>340</v>
      </c>
      <c r="AC616" s="29" t="s">
        <v>320</v>
      </c>
      <c r="AD616" s="30">
        <v>0</v>
      </c>
      <c r="AE616" s="24">
        <v>674</v>
      </c>
      <c r="AF616" s="24">
        <v>350</v>
      </c>
      <c r="AG616" s="24">
        <v>8</v>
      </c>
      <c r="AH616" s="24">
        <v>12</v>
      </c>
      <c r="AI616" s="24">
        <v>650</v>
      </c>
      <c r="AJ616" s="7">
        <f t="shared" si="271"/>
        <v>704</v>
      </c>
      <c r="AK616" s="7">
        <f t="shared" si="272"/>
        <v>350</v>
      </c>
      <c r="AL616" s="7">
        <f t="shared" si="273"/>
        <v>22</v>
      </c>
      <c r="AM616" s="7">
        <f t="shared" si="274"/>
        <v>6</v>
      </c>
      <c r="AN616" s="7">
        <f t="shared" si="275"/>
        <v>24</v>
      </c>
      <c r="AO616" s="83" t="str" cm="1">
        <f t="array" ref="AO616">_xll.Dce_Name_SectI(AE616,AE616,AF616,AG616,AH616,"x","-",$V$14)</f>
        <v>674x350x8x12</v>
      </c>
      <c r="AP616" s="7" t="str">
        <f t="shared" si="276"/>
        <v>704x350x22-6M24</v>
      </c>
      <c r="AQ616" s="7"/>
      <c r="AR616" s="7"/>
      <c r="AS616" s="7"/>
      <c r="AT616" s="29" t="s">
        <v>311</v>
      </c>
      <c r="AU616" s="60">
        <v>5.8755845782887928</v>
      </c>
      <c r="AV616" s="60">
        <v>54.560477227722807</v>
      </c>
      <c r="AW616" s="25">
        <v>2.6402677406875227E-2</v>
      </c>
      <c r="AX616" s="25">
        <v>0</v>
      </c>
      <c r="AY616" s="25">
        <v>0</v>
      </c>
      <c r="AZ616" s="25">
        <v>0</v>
      </c>
      <c r="BA616" s="56">
        <f t="shared" si="277"/>
        <v>0.9792640963814655</v>
      </c>
      <c r="BB616" s="56">
        <f t="shared" si="278"/>
        <v>4.2842804216689112</v>
      </c>
      <c r="BC616" s="4">
        <f>HLOOKUP(AN616,Data!$BW$28:$CF$31,4,FALSE)</f>
        <v>353</v>
      </c>
      <c r="BD616" s="44">
        <f t="shared" si="279"/>
        <v>1.2136771732773119E-2</v>
      </c>
      <c r="BE616" s="4" t="str">
        <f t="shared" si="280"/>
        <v>OK</v>
      </c>
      <c r="BF616" s="5">
        <f t="shared" si="281"/>
        <v>3572.8</v>
      </c>
      <c r="BG616" s="44">
        <f t="shared" si="282"/>
        <v>0</v>
      </c>
      <c r="BH616" s="4" t="str">
        <f t="shared" si="283"/>
        <v>OK</v>
      </c>
      <c r="BI616" s="53" t="str">
        <f t="shared" si="284"/>
        <v>Y</v>
      </c>
      <c r="BJ616" s="53">
        <f t="shared" si="285"/>
        <v>215</v>
      </c>
      <c r="BK616" s="38">
        <f t="shared" si="286"/>
        <v>171</v>
      </c>
      <c r="BL616" s="54">
        <f>noisuy1chieu(BK616/BJ616,Data!$BW$39:$CG$39,Data!$BW$40:$CG$40)</f>
        <v>9.6581399440765381E-2</v>
      </c>
      <c r="BM616" s="55">
        <f t="shared" si="287"/>
        <v>0</v>
      </c>
      <c r="BN616" s="56">
        <f t="shared" si="288"/>
        <v>0</v>
      </c>
      <c r="BO616" s="44">
        <f t="shared" si="289"/>
        <v>0</v>
      </c>
      <c r="BP616" s="4" t="str">
        <f t="shared" si="290"/>
        <v>OK</v>
      </c>
      <c r="BQ616" s="56">
        <f t="shared" si="291"/>
        <v>304.99199999999996</v>
      </c>
      <c r="BR616" s="56">
        <f t="shared" si="292"/>
        <v>54.56048361605891</v>
      </c>
      <c r="BS616" s="23">
        <f t="shared" si="293"/>
        <v>0.17889152376475093</v>
      </c>
      <c r="BT616" s="4" t="str">
        <f t="shared" si="294"/>
        <v>OK</v>
      </c>
      <c r="BU616" s="56">
        <f t="shared" si="295"/>
        <v>2.9377922891443964</v>
      </c>
      <c r="BV616" s="54">
        <f t="shared" si="296"/>
        <v>5.8700432574537572E-3</v>
      </c>
      <c r="BW616" s="4" t="str">
        <f t="shared" si="297"/>
        <v>OK</v>
      </c>
      <c r="BX616" s="54">
        <f t="shared" si="298"/>
        <v>5.6382774900854533E-2</v>
      </c>
      <c r="BY616" s="4" t="str">
        <f t="shared" si="299"/>
        <v>OK</v>
      </c>
      <c r="DJ616" s="7"/>
      <c r="DK616" s="7"/>
      <c r="DL616" s="7"/>
      <c r="DM616" s="7"/>
      <c r="DN616" s="7"/>
      <c r="DO616" s="83"/>
      <c r="DP616" s="7"/>
      <c r="DQ616" s="7"/>
      <c r="DR616" s="7"/>
      <c r="DS616" s="7"/>
    </row>
    <row r="617" spans="27:123">
      <c r="AA617" s="29" t="s">
        <v>197</v>
      </c>
      <c r="AB617" s="29" t="s">
        <v>340</v>
      </c>
      <c r="AC617" s="29" t="s">
        <v>320</v>
      </c>
      <c r="AD617" s="30">
        <v>0</v>
      </c>
      <c r="AE617" s="24">
        <v>674</v>
      </c>
      <c r="AF617" s="24">
        <v>350</v>
      </c>
      <c r="AG617" s="24">
        <v>8</v>
      </c>
      <c r="AH617" s="24">
        <v>12</v>
      </c>
      <c r="AI617" s="24">
        <v>650</v>
      </c>
      <c r="AJ617" s="7">
        <f t="shared" si="271"/>
        <v>704</v>
      </c>
      <c r="AK617" s="7">
        <f t="shared" si="272"/>
        <v>350</v>
      </c>
      <c r="AL617" s="7">
        <f t="shared" si="273"/>
        <v>22</v>
      </c>
      <c r="AM617" s="7">
        <f t="shared" si="274"/>
        <v>6</v>
      </c>
      <c r="AN617" s="7">
        <f t="shared" si="275"/>
        <v>24</v>
      </c>
      <c r="AO617" s="83" t="str" cm="1">
        <f t="array" ref="AO617">_xll.Dce_Name_SectI(AE617,AE617,AF617,AG617,AH617,"x","-",$V$14)</f>
        <v>674x350x8x12</v>
      </c>
      <c r="AP617" s="7" t="str">
        <f t="shared" si="276"/>
        <v>704x350x22-6M24</v>
      </c>
      <c r="AQ617" s="7"/>
      <c r="AR617" s="7"/>
      <c r="AS617" s="7"/>
      <c r="AT617" s="29" t="s">
        <v>312</v>
      </c>
      <c r="AU617" s="60">
        <v>30.37942457171215</v>
      </c>
      <c r="AV617" s="60">
        <v>4.5363018896793506E-16</v>
      </c>
      <c r="AW617" s="25">
        <v>2.5561802456627314E-2</v>
      </c>
      <c r="AX617" s="25">
        <v>0</v>
      </c>
      <c r="AY617" s="25">
        <v>0</v>
      </c>
      <c r="AZ617" s="25">
        <v>0</v>
      </c>
      <c r="BA617" s="56">
        <f t="shared" si="277"/>
        <v>5.0632374286186916</v>
      </c>
      <c r="BB617" s="56">
        <f t="shared" si="278"/>
        <v>22.151663750206776</v>
      </c>
      <c r="BC617" s="4">
        <f>HLOOKUP(AN617,Data!$BW$28:$CF$31,4,FALSE)</f>
        <v>353</v>
      </c>
      <c r="BD617" s="44">
        <f t="shared" si="279"/>
        <v>6.2752588527497946E-2</v>
      </c>
      <c r="BE617" s="4" t="str">
        <f t="shared" si="280"/>
        <v>OK</v>
      </c>
      <c r="BF617" s="5">
        <f t="shared" si="281"/>
        <v>3572.8</v>
      </c>
      <c r="BG617" s="44">
        <f t="shared" si="282"/>
        <v>0</v>
      </c>
      <c r="BH617" s="4" t="str">
        <f t="shared" si="283"/>
        <v>OK</v>
      </c>
      <c r="BI617" s="53" t="str">
        <f t="shared" si="284"/>
        <v>Y</v>
      </c>
      <c r="BJ617" s="53">
        <f t="shared" si="285"/>
        <v>215</v>
      </c>
      <c r="BK617" s="38">
        <f t="shared" si="286"/>
        <v>171</v>
      </c>
      <c r="BL617" s="54">
        <f>noisuy1chieu(BK617/BJ617,Data!$BW$39:$CG$39,Data!$BW$40:$CG$40)</f>
        <v>9.6581399440765381E-2</v>
      </c>
      <c r="BM617" s="55">
        <f t="shared" si="287"/>
        <v>0</v>
      </c>
      <c r="BN617" s="56">
        <f t="shared" si="288"/>
        <v>0</v>
      </c>
      <c r="BO617" s="44">
        <f t="shared" si="289"/>
        <v>0</v>
      </c>
      <c r="BP617" s="4" t="str">
        <f t="shared" si="290"/>
        <v>OK</v>
      </c>
      <c r="BQ617" s="56">
        <f t="shared" si="291"/>
        <v>304.99199999999996</v>
      </c>
      <c r="BR617" s="56">
        <f t="shared" si="292"/>
        <v>30.37942457171215</v>
      </c>
      <c r="BS617" s="23">
        <f t="shared" si="293"/>
        <v>9.9607283376980882E-2</v>
      </c>
      <c r="BT617" s="4" t="str">
        <f t="shared" si="294"/>
        <v>OK</v>
      </c>
      <c r="BU617" s="56">
        <f t="shared" si="295"/>
        <v>15.189712285856075</v>
      </c>
      <c r="BV617" s="54">
        <f t="shared" si="296"/>
        <v>3.0350773441583299E-2</v>
      </c>
      <c r="BW617" s="4" t="str">
        <f t="shared" si="297"/>
        <v>OK</v>
      </c>
      <c r="BX617" s="54">
        <f t="shared" si="298"/>
        <v>2.6415553133915461E-5</v>
      </c>
      <c r="BY617" s="4" t="str">
        <f t="shared" si="299"/>
        <v>OK</v>
      </c>
      <c r="DJ617" s="7"/>
      <c r="DK617" s="7"/>
      <c r="DL617" s="7"/>
      <c r="DM617" s="7"/>
      <c r="DN617" s="7"/>
      <c r="DO617" s="83"/>
      <c r="DP617" s="7"/>
      <c r="DQ617" s="7"/>
      <c r="DR617" s="7"/>
      <c r="DS617" s="7"/>
    </row>
    <row r="618" spans="27:123">
      <c r="AA618" s="29" t="s">
        <v>197</v>
      </c>
      <c r="AB618" s="29" t="s">
        <v>340</v>
      </c>
      <c r="AC618" s="29" t="s">
        <v>320</v>
      </c>
      <c r="AD618" s="30">
        <v>0</v>
      </c>
      <c r="AE618" s="24">
        <v>674</v>
      </c>
      <c r="AF618" s="24">
        <v>350</v>
      </c>
      <c r="AG618" s="24">
        <v>8</v>
      </c>
      <c r="AH618" s="24">
        <v>12</v>
      </c>
      <c r="AI618" s="24">
        <v>650</v>
      </c>
      <c r="AJ618" s="7">
        <f t="shared" si="271"/>
        <v>704</v>
      </c>
      <c r="AK618" s="7">
        <f t="shared" si="272"/>
        <v>350</v>
      </c>
      <c r="AL618" s="7">
        <f t="shared" si="273"/>
        <v>22</v>
      </c>
      <c r="AM618" s="7">
        <f t="shared" si="274"/>
        <v>6</v>
      </c>
      <c r="AN618" s="7">
        <f t="shared" si="275"/>
        <v>24</v>
      </c>
      <c r="AO618" s="83" t="str" cm="1">
        <f t="array" ref="AO618">_xll.Dce_Name_SectI(AE618,AE618,AF618,AG618,AH618,"x","-",$V$14)</f>
        <v>674x350x8x12</v>
      </c>
      <c r="AP618" s="7" t="str">
        <f t="shared" si="276"/>
        <v>704x350x22-6M24</v>
      </c>
      <c r="AQ618" s="7"/>
      <c r="AR618" s="7"/>
      <c r="AS618" s="7"/>
      <c r="AT618" s="29" t="s">
        <v>313</v>
      </c>
      <c r="AU618" s="60">
        <v>25.542530582731843</v>
      </c>
      <c r="AV618" s="60">
        <v>4.6230380634781909E-16</v>
      </c>
      <c r="AW618" s="25">
        <v>1.5741251321330224E-2</v>
      </c>
      <c r="AX618" s="25">
        <v>0</v>
      </c>
      <c r="AY618" s="25">
        <v>0</v>
      </c>
      <c r="AZ618" s="25">
        <v>0</v>
      </c>
      <c r="BA618" s="56">
        <f t="shared" si="277"/>
        <v>4.2570884304553074</v>
      </c>
      <c r="BB618" s="56">
        <f t="shared" si="278"/>
        <v>18.624761883241966</v>
      </c>
      <c r="BC618" s="4">
        <f>HLOOKUP(AN618,Data!$BW$28:$CF$31,4,FALSE)</f>
        <v>353</v>
      </c>
      <c r="BD618" s="44">
        <f t="shared" si="279"/>
        <v>5.2761365108334179E-2</v>
      </c>
      <c r="BE618" s="4" t="str">
        <f t="shared" si="280"/>
        <v>OK</v>
      </c>
      <c r="BF618" s="5">
        <f t="shared" si="281"/>
        <v>3572.8</v>
      </c>
      <c r="BG618" s="44">
        <f t="shared" si="282"/>
        <v>0</v>
      </c>
      <c r="BH618" s="4" t="str">
        <f t="shared" si="283"/>
        <v>OK</v>
      </c>
      <c r="BI618" s="53" t="str">
        <f t="shared" si="284"/>
        <v>Y</v>
      </c>
      <c r="BJ618" s="53">
        <f t="shared" si="285"/>
        <v>215</v>
      </c>
      <c r="BK618" s="38">
        <f t="shared" si="286"/>
        <v>171</v>
      </c>
      <c r="BL618" s="54">
        <f>noisuy1chieu(BK618/BJ618,Data!$BW$39:$CG$39,Data!$BW$40:$CG$40)</f>
        <v>9.6581399440765381E-2</v>
      </c>
      <c r="BM618" s="55">
        <f t="shared" si="287"/>
        <v>0</v>
      </c>
      <c r="BN618" s="56">
        <f t="shared" si="288"/>
        <v>0</v>
      </c>
      <c r="BO618" s="44">
        <f t="shared" si="289"/>
        <v>0</v>
      </c>
      <c r="BP618" s="4" t="str">
        <f t="shared" si="290"/>
        <v>OK</v>
      </c>
      <c r="BQ618" s="56">
        <f t="shared" si="291"/>
        <v>304.99199999999996</v>
      </c>
      <c r="BR618" s="56">
        <f t="shared" si="292"/>
        <v>25.542530582731843</v>
      </c>
      <c r="BS618" s="23">
        <f t="shared" si="293"/>
        <v>8.3748198584657457E-2</v>
      </c>
      <c r="BT618" s="4" t="str">
        <f t="shared" si="294"/>
        <v>OK</v>
      </c>
      <c r="BU618" s="56">
        <f t="shared" si="295"/>
        <v>12.771265291365921</v>
      </c>
      <c r="BV618" s="54">
        <f t="shared" si="296"/>
        <v>2.5518441174263343E-2</v>
      </c>
      <c r="BW618" s="4" t="str">
        <f t="shared" si="297"/>
        <v>OK</v>
      </c>
      <c r="BX618" s="54">
        <f t="shared" si="298"/>
        <v>1.6267000786758254E-5</v>
      </c>
      <c r="BY618" s="4" t="str">
        <f t="shared" si="299"/>
        <v>OK</v>
      </c>
      <c r="DJ618" s="7"/>
      <c r="DK618" s="7"/>
      <c r="DL618" s="7"/>
      <c r="DM618" s="7"/>
      <c r="DN618" s="7"/>
      <c r="DO618" s="83"/>
      <c r="DP618" s="7"/>
      <c r="DQ618" s="7"/>
      <c r="DR618" s="7"/>
      <c r="DS618" s="7"/>
    </row>
    <row r="619" spans="27:123">
      <c r="AA619" s="29" t="s">
        <v>197</v>
      </c>
      <c r="AB619" s="29" t="s">
        <v>340</v>
      </c>
      <c r="AC619" s="29" t="s">
        <v>320</v>
      </c>
      <c r="AD619" s="30">
        <v>0</v>
      </c>
      <c r="AE619" s="24">
        <v>674</v>
      </c>
      <c r="AF619" s="24">
        <v>350</v>
      </c>
      <c r="AG619" s="24">
        <v>8</v>
      </c>
      <c r="AH619" s="24">
        <v>12</v>
      </c>
      <c r="AI619" s="24">
        <v>650</v>
      </c>
      <c r="AJ619" s="7">
        <f t="shared" si="271"/>
        <v>704</v>
      </c>
      <c r="AK619" s="7">
        <f t="shared" si="272"/>
        <v>350</v>
      </c>
      <c r="AL619" s="7">
        <f t="shared" si="273"/>
        <v>22</v>
      </c>
      <c r="AM619" s="7">
        <f t="shared" si="274"/>
        <v>6</v>
      </c>
      <c r="AN619" s="7">
        <f t="shared" si="275"/>
        <v>24</v>
      </c>
      <c r="AO619" s="83" t="str" cm="1">
        <f t="array" ref="AO619">_xll.Dce_Name_SectI(AE619,AE619,AF619,AG619,AH619,"x","-",$V$14)</f>
        <v>674x350x8x12</v>
      </c>
      <c r="AP619" s="7" t="str">
        <f t="shared" si="276"/>
        <v>704x350x22-6M24</v>
      </c>
      <c r="AQ619" s="7"/>
      <c r="AR619" s="7"/>
      <c r="AS619" s="7"/>
      <c r="AT619" s="29" t="s">
        <v>314</v>
      </c>
      <c r="AU619" s="60">
        <v>-71.751411975927937</v>
      </c>
      <c r="AV619" s="60">
        <v>3.9118014383277E-16</v>
      </c>
      <c r="AW619" s="25">
        <v>1.5300692716462394E-2</v>
      </c>
      <c r="AX619" s="25">
        <v>0</v>
      </c>
      <c r="AY619" s="25">
        <v>0</v>
      </c>
      <c r="AZ619" s="25">
        <v>0</v>
      </c>
      <c r="BA619" s="56">
        <f t="shared" si="277"/>
        <v>0</v>
      </c>
      <c r="BB619" s="56">
        <f t="shared" si="278"/>
        <v>0</v>
      </c>
      <c r="BC619" s="4">
        <f>HLOOKUP(AN619,Data!$BW$28:$CF$31,4,FALSE)</f>
        <v>353</v>
      </c>
      <c r="BD619" s="44">
        <f t="shared" si="279"/>
        <v>0</v>
      </c>
      <c r="BE619" s="4" t="str">
        <f t="shared" si="280"/>
        <v>OK</v>
      </c>
      <c r="BF619" s="5">
        <f t="shared" si="281"/>
        <v>3572.8</v>
      </c>
      <c r="BG619" s="44">
        <f t="shared" si="282"/>
        <v>2.0082683602756363E-2</v>
      </c>
      <c r="BH619" s="4" t="str">
        <f t="shared" si="283"/>
        <v>OK</v>
      </c>
      <c r="BI619" s="53" t="str">
        <f t="shared" si="284"/>
        <v>Y</v>
      </c>
      <c r="BJ619" s="53">
        <f t="shared" si="285"/>
        <v>215</v>
      </c>
      <c r="BK619" s="38">
        <f t="shared" si="286"/>
        <v>171</v>
      </c>
      <c r="BL619" s="54">
        <f>noisuy1chieu(BK619/BJ619,Data!$BW$39:$CG$39,Data!$BW$40:$CG$40)</f>
        <v>9.6581399440765381E-2</v>
      </c>
      <c r="BM619" s="55">
        <f t="shared" si="287"/>
        <v>1.3000503188026213E-3</v>
      </c>
      <c r="BN619" s="56">
        <f t="shared" si="288"/>
        <v>4.552520166344058</v>
      </c>
      <c r="BO619" s="44">
        <f t="shared" si="289"/>
        <v>0.20693273483382083</v>
      </c>
      <c r="BP619" s="4" t="str">
        <f t="shared" si="290"/>
        <v>OK</v>
      </c>
      <c r="BQ619" s="56">
        <f t="shared" si="291"/>
        <v>304.99199999999996</v>
      </c>
      <c r="BR619" s="56">
        <f t="shared" si="292"/>
        <v>1.5300692716462394E-2</v>
      </c>
      <c r="BS619" s="23">
        <f t="shared" si="293"/>
        <v>5.0167521497161876E-5</v>
      </c>
      <c r="BT619" s="4" t="str">
        <f t="shared" si="294"/>
        <v>OK</v>
      </c>
      <c r="BU619" s="56">
        <f t="shared" si="295"/>
        <v>35.875705987963968</v>
      </c>
      <c r="BV619" s="54">
        <f t="shared" si="296"/>
        <v>7.1683742522986246E-2</v>
      </c>
      <c r="BW619" s="4" t="str">
        <f t="shared" si="297"/>
        <v>OK</v>
      </c>
      <c r="BX619" s="54">
        <f t="shared" si="298"/>
        <v>1.5811727757587627E-5</v>
      </c>
      <c r="BY619" s="4" t="str">
        <f t="shared" si="299"/>
        <v>OK</v>
      </c>
      <c r="DJ619" s="7"/>
      <c r="DK619" s="7"/>
      <c r="DL619" s="7"/>
      <c r="DM619" s="7"/>
      <c r="DN619" s="7"/>
      <c r="DO619" s="83"/>
      <c r="DP619" s="7"/>
      <c r="DQ619" s="7"/>
      <c r="DR619" s="7"/>
      <c r="DS619" s="7"/>
    </row>
    <row r="620" spans="27:123">
      <c r="AA620" s="29" t="s">
        <v>197</v>
      </c>
      <c r="AB620" s="29" t="s">
        <v>340</v>
      </c>
      <c r="AC620" s="29" t="s">
        <v>320</v>
      </c>
      <c r="AD620" s="30">
        <v>0</v>
      </c>
      <c r="AE620" s="24">
        <v>674</v>
      </c>
      <c r="AF620" s="24">
        <v>350</v>
      </c>
      <c r="AG620" s="24">
        <v>8</v>
      </c>
      <c r="AH620" s="24">
        <v>12</v>
      </c>
      <c r="AI620" s="24">
        <v>650</v>
      </c>
      <c r="AJ620" s="7">
        <f t="shared" si="271"/>
        <v>704</v>
      </c>
      <c r="AK620" s="7">
        <f t="shared" si="272"/>
        <v>350</v>
      </c>
      <c r="AL620" s="7">
        <f t="shared" si="273"/>
        <v>22</v>
      </c>
      <c r="AM620" s="7">
        <f t="shared" si="274"/>
        <v>6</v>
      </c>
      <c r="AN620" s="7">
        <f t="shared" si="275"/>
        <v>24</v>
      </c>
      <c r="AO620" s="83" t="str" cm="1">
        <f t="array" ref="AO620">_xll.Dce_Name_SectI(AE620,AE620,AF620,AG620,AH620,"x","-",$V$14)</f>
        <v>674x350x8x12</v>
      </c>
      <c r="AP620" s="7" t="str">
        <f t="shared" si="276"/>
        <v>704x350x22-6M24</v>
      </c>
      <c r="AQ620" s="7"/>
      <c r="AR620" s="7"/>
      <c r="AS620" s="7"/>
      <c r="AT620" s="29" t="s">
        <v>315</v>
      </c>
      <c r="AU620" s="60">
        <v>-77.773165951523893</v>
      </c>
      <c r="AV620" s="60">
        <v>4.40619762898109E-16</v>
      </c>
      <c r="AW620" s="25">
        <v>5.4404410009671889E-3</v>
      </c>
      <c r="AX620" s="25">
        <v>0</v>
      </c>
      <c r="AY620" s="25">
        <v>0</v>
      </c>
      <c r="AZ620" s="25">
        <v>0</v>
      </c>
      <c r="BA620" s="56">
        <f t="shared" si="277"/>
        <v>0</v>
      </c>
      <c r="BB620" s="56">
        <f t="shared" si="278"/>
        <v>0</v>
      </c>
      <c r="BC620" s="4">
        <f>HLOOKUP(AN620,Data!$BW$28:$CF$31,4,FALSE)</f>
        <v>353</v>
      </c>
      <c r="BD620" s="44">
        <f t="shared" si="279"/>
        <v>0</v>
      </c>
      <c r="BE620" s="4" t="str">
        <f t="shared" si="280"/>
        <v>OK</v>
      </c>
      <c r="BF620" s="5">
        <f t="shared" si="281"/>
        <v>3572.8</v>
      </c>
      <c r="BG620" s="44">
        <f t="shared" si="282"/>
        <v>2.1768127505464592E-2</v>
      </c>
      <c r="BH620" s="4" t="str">
        <f t="shared" si="283"/>
        <v>OK</v>
      </c>
      <c r="BI620" s="53" t="str">
        <f t="shared" si="284"/>
        <v>Y</v>
      </c>
      <c r="BJ620" s="53">
        <f t="shared" si="285"/>
        <v>215</v>
      </c>
      <c r="BK620" s="38">
        <f t="shared" si="286"/>
        <v>171</v>
      </c>
      <c r="BL620" s="54">
        <f>noisuy1chieu(BK620/BJ620,Data!$BW$39:$CG$39,Data!$BW$40:$CG$40)</f>
        <v>9.6581399440765381E-2</v>
      </c>
      <c r="BM620" s="55">
        <f t="shared" si="287"/>
        <v>1.4091573448546094E-3</v>
      </c>
      <c r="BN620" s="56">
        <f t="shared" si="288"/>
        <v>4.7397075054071234</v>
      </c>
      <c r="BO620" s="44">
        <f t="shared" si="289"/>
        <v>0.21544125024577834</v>
      </c>
      <c r="BP620" s="4" t="str">
        <f t="shared" si="290"/>
        <v>OK</v>
      </c>
      <c r="BQ620" s="56">
        <f t="shared" si="291"/>
        <v>304.99199999999996</v>
      </c>
      <c r="BR620" s="56">
        <f t="shared" si="292"/>
        <v>5.4404410009671889E-3</v>
      </c>
      <c r="BS620" s="23">
        <f t="shared" si="293"/>
        <v>1.7837979360006787E-5</v>
      </c>
      <c r="BT620" s="4" t="str">
        <f t="shared" si="294"/>
        <v>OK</v>
      </c>
      <c r="BU620" s="56">
        <f t="shared" si="295"/>
        <v>38.886582975761947</v>
      </c>
      <c r="BV620" s="54">
        <f t="shared" si="296"/>
        <v>7.7699817323970063E-2</v>
      </c>
      <c r="BW620" s="4" t="str">
        <f t="shared" si="297"/>
        <v>OK</v>
      </c>
      <c r="BX620" s="54">
        <f t="shared" si="298"/>
        <v>5.6221488518592813E-6</v>
      </c>
      <c r="BY620" s="4" t="str">
        <f t="shared" si="299"/>
        <v>OK</v>
      </c>
      <c r="DJ620" s="7"/>
      <c r="DK620" s="7"/>
      <c r="DL620" s="7"/>
      <c r="DM620" s="7"/>
      <c r="DN620" s="7"/>
      <c r="DO620" s="83"/>
      <c r="DP620" s="7"/>
      <c r="DQ620" s="7"/>
      <c r="DR620" s="7"/>
      <c r="DS620" s="7"/>
    </row>
    <row r="621" spans="27:123">
      <c r="AA621" s="29" t="s">
        <v>197</v>
      </c>
      <c r="AB621" s="29" t="s">
        <v>341</v>
      </c>
      <c r="AC621" s="29" t="s">
        <v>320</v>
      </c>
      <c r="AD621" s="30">
        <v>0</v>
      </c>
      <c r="AE621" s="24">
        <v>674</v>
      </c>
      <c r="AF621" s="24">
        <v>350</v>
      </c>
      <c r="AG621" s="24">
        <v>8</v>
      </c>
      <c r="AH621" s="24">
        <v>12</v>
      </c>
      <c r="AI621" s="24">
        <v>650</v>
      </c>
      <c r="AJ621" s="7">
        <f t="shared" si="271"/>
        <v>704</v>
      </c>
      <c r="AK621" s="7">
        <f t="shared" si="272"/>
        <v>350</v>
      </c>
      <c r="AL621" s="7">
        <f t="shared" si="273"/>
        <v>22</v>
      </c>
      <c r="AM621" s="7">
        <f t="shared" si="274"/>
        <v>6</v>
      </c>
      <c r="AN621" s="7">
        <f t="shared" si="275"/>
        <v>24</v>
      </c>
      <c r="AO621" s="83" t="str" cm="1">
        <f t="array" ref="AO621">_xll.Dce_Name_SectI(AE621,AE621,AF621,AG621,AH621,"x","-",$V$14)</f>
        <v>674x350x8x12</v>
      </c>
      <c r="AP621" s="7" t="str">
        <f t="shared" si="276"/>
        <v>704x350x22-6M24</v>
      </c>
      <c r="AQ621" s="7"/>
      <c r="AR621" s="7"/>
      <c r="AS621" s="7"/>
      <c r="AT621" s="29" t="s">
        <v>290</v>
      </c>
      <c r="AU621" s="60">
        <v>-70.909697559244023</v>
      </c>
      <c r="AV621" s="60">
        <v>0.10982044170792742</v>
      </c>
      <c r="AW621" s="25">
        <v>1.9214229813979597E-3</v>
      </c>
      <c r="AX621" s="25">
        <v>0</v>
      </c>
      <c r="AY621" s="25">
        <v>0</v>
      </c>
      <c r="AZ621" s="25">
        <v>0</v>
      </c>
      <c r="BA621" s="56">
        <f t="shared" si="277"/>
        <v>0</v>
      </c>
      <c r="BB621" s="56">
        <f t="shared" si="278"/>
        <v>0</v>
      </c>
      <c r="BC621" s="4">
        <f>HLOOKUP(AN621,Data!$BW$28:$CF$31,4,FALSE)</f>
        <v>353</v>
      </c>
      <c r="BD621" s="44">
        <f t="shared" si="279"/>
        <v>0</v>
      </c>
      <c r="BE621" s="4" t="str">
        <f t="shared" si="280"/>
        <v>OK</v>
      </c>
      <c r="BF621" s="5">
        <f t="shared" si="281"/>
        <v>3572.8</v>
      </c>
      <c r="BG621" s="44">
        <f t="shared" si="282"/>
        <v>1.9847094032479855E-2</v>
      </c>
      <c r="BH621" s="4" t="str">
        <f t="shared" si="283"/>
        <v>OK</v>
      </c>
      <c r="BI621" s="53" t="str">
        <f t="shared" si="284"/>
        <v>Y</v>
      </c>
      <c r="BJ621" s="53">
        <f t="shared" si="285"/>
        <v>215</v>
      </c>
      <c r="BK621" s="38">
        <f t="shared" si="286"/>
        <v>171</v>
      </c>
      <c r="BL621" s="54">
        <f>noisuy1chieu(BK621/BJ621,Data!$BW$39:$CG$39,Data!$BW$40:$CG$40)</f>
        <v>9.6581399440765381E-2</v>
      </c>
      <c r="BM621" s="55">
        <f t="shared" si="287"/>
        <v>1.2847994538284547E-3</v>
      </c>
      <c r="BN621" s="56">
        <f t="shared" si="288"/>
        <v>4.5257386285000054</v>
      </c>
      <c r="BO621" s="44">
        <f t="shared" si="289"/>
        <v>0.20571539220454571</v>
      </c>
      <c r="BP621" s="4" t="str">
        <f t="shared" si="290"/>
        <v>OK</v>
      </c>
      <c r="BQ621" s="56">
        <f t="shared" si="291"/>
        <v>304.99199999999996</v>
      </c>
      <c r="BR621" s="56">
        <f t="shared" si="292"/>
        <v>0.10983724906969278</v>
      </c>
      <c r="BS621" s="23">
        <f t="shared" si="293"/>
        <v>3.6013157417143004E-4</v>
      </c>
      <c r="BT621" s="4" t="str">
        <f t="shared" si="294"/>
        <v>OK</v>
      </c>
      <c r="BU621" s="56">
        <f t="shared" si="295"/>
        <v>35.454848779622012</v>
      </c>
      <c r="BV621" s="54">
        <f t="shared" si="296"/>
        <v>7.0842821935337072E-2</v>
      </c>
      <c r="BW621" s="4" t="str">
        <f t="shared" si="297"/>
        <v>OK</v>
      </c>
      <c r="BX621" s="54">
        <f t="shared" si="298"/>
        <v>1.1350575507367393E-4</v>
      </c>
      <c r="BY621" s="4" t="str">
        <f t="shared" si="299"/>
        <v>OK</v>
      </c>
      <c r="DJ621" s="7"/>
      <c r="DK621" s="7"/>
      <c r="DL621" s="7"/>
      <c r="DM621" s="7"/>
      <c r="DN621" s="7"/>
      <c r="DO621" s="83"/>
      <c r="DP621" s="7"/>
      <c r="DQ621" s="7"/>
      <c r="DR621" s="7"/>
      <c r="DS621" s="7"/>
    </row>
    <row r="622" spans="27:123">
      <c r="AA622" s="29" t="s">
        <v>197</v>
      </c>
      <c r="AB622" s="29" t="s">
        <v>341</v>
      </c>
      <c r="AC622" s="29" t="s">
        <v>320</v>
      </c>
      <c r="AD622" s="30">
        <v>0</v>
      </c>
      <c r="AE622" s="24">
        <v>674</v>
      </c>
      <c r="AF622" s="24">
        <v>350</v>
      </c>
      <c r="AG622" s="24">
        <v>8</v>
      </c>
      <c r="AH622" s="24">
        <v>12</v>
      </c>
      <c r="AI622" s="24">
        <v>650</v>
      </c>
      <c r="AJ622" s="7">
        <f t="shared" si="271"/>
        <v>704</v>
      </c>
      <c r="AK622" s="7">
        <f t="shared" si="272"/>
        <v>350</v>
      </c>
      <c r="AL622" s="7">
        <f t="shared" si="273"/>
        <v>22</v>
      </c>
      <c r="AM622" s="7">
        <f t="shared" si="274"/>
        <v>6</v>
      </c>
      <c r="AN622" s="7">
        <f t="shared" si="275"/>
        <v>24</v>
      </c>
      <c r="AO622" s="83" t="str" cm="1">
        <f t="array" ref="AO622">_xll.Dce_Name_SectI(AE622,AE622,AF622,AG622,AH622,"x","-",$V$14)</f>
        <v>674x350x8x12</v>
      </c>
      <c r="AP622" s="7" t="str">
        <f t="shared" si="276"/>
        <v>704x350x22-6M24</v>
      </c>
      <c r="AQ622" s="7"/>
      <c r="AR622" s="7"/>
      <c r="AS622" s="7"/>
      <c r="AT622" s="29" t="s">
        <v>291</v>
      </c>
      <c r="AU622" s="60">
        <v>-89.362796846614444</v>
      </c>
      <c r="AV622" s="60">
        <v>0.19084491802672701</v>
      </c>
      <c r="AW622" s="25">
        <v>1.4359188170295558E-3</v>
      </c>
      <c r="AX622" s="25">
        <v>0</v>
      </c>
      <c r="AY622" s="25">
        <v>0</v>
      </c>
      <c r="AZ622" s="25">
        <v>0</v>
      </c>
      <c r="BA622" s="56">
        <f t="shared" si="277"/>
        <v>0</v>
      </c>
      <c r="BB622" s="56">
        <f t="shared" si="278"/>
        <v>0</v>
      </c>
      <c r="BC622" s="4">
        <f>HLOOKUP(AN622,Data!$BW$28:$CF$31,4,FALSE)</f>
        <v>353</v>
      </c>
      <c r="BD622" s="44">
        <f t="shared" si="279"/>
        <v>0</v>
      </c>
      <c r="BE622" s="4" t="str">
        <f t="shared" si="280"/>
        <v>OK</v>
      </c>
      <c r="BF622" s="5">
        <f t="shared" si="281"/>
        <v>3572.8</v>
      </c>
      <c r="BG622" s="44">
        <f t="shared" si="282"/>
        <v>2.50119785173014E-2</v>
      </c>
      <c r="BH622" s="4" t="str">
        <f t="shared" si="283"/>
        <v>OK</v>
      </c>
      <c r="BI622" s="53" t="str">
        <f t="shared" si="284"/>
        <v>Y</v>
      </c>
      <c r="BJ622" s="53">
        <f t="shared" si="285"/>
        <v>215</v>
      </c>
      <c r="BK622" s="38">
        <f t="shared" si="286"/>
        <v>171</v>
      </c>
      <c r="BL622" s="54">
        <f>noisuy1chieu(BK622/BJ622,Data!$BW$39:$CG$39,Data!$BW$40:$CG$40)</f>
        <v>9.6581399440765381E-2</v>
      </c>
      <c r="BM622" s="55">
        <f t="shared" si="287"/>
        <v>1.6191476840694261E-3</v>
      </c>
      <c r="BN622" s="56">
        <f t="shared" si="288"/>
        <v>5.0806002904432201</v>
      </c>
      <c r="BO622" s="44">
        <f t="shared" si="289"/>
        <v>0.23093637683832818</v>
      </c>
      <c r="BP622" s="4" t="str">
        <f t="shared" si="290"/>
        <v>OK</v>
      </c>
      <c r="BQ622" s="56">
        <f t="shared" si="291"/>
        <v>304.99199999999996</v>
      </c>
      <c r="BR622" s="56">
        <f t="shared" si="292"/>
        <v>0.19085031988308862</v>
      </c>
      <c r="BS622" s="23">
        <f t="shared" si="293"/>
        <v>6.2575516696532576E-4</v>
      </c>
      <c r="BT622" s="4" t="str">
        <f t="shared" si="294"/>
        <v>OK</v>
      </c>
      <c r="BU622" s="56">
        <f t="shared" si="295"/>
        <v>44.681398423307222</v>
      </c>
      <c r="BV622" s="54">
        <f t="shared" si="296"/>
        <v>8.9278517925692594E-2</v>
      </c>
      <c r="BW622" s="4" t="str">
        <f t="shared" si="297"/>
        <v>OK</v>
      </c>
      <c r="BX622" s="54">
        <f t="shared" si="298"/>
        <v>1.9722461958817858E-4</v>
      </c>
      <c r="BY622" s="4" t="str">
        <f t="shared" si="299"/>
        <v>OK</v>
      </c>
      <c r="DJ622" s="7"/>
      <c r="DK622" s="7"/>
      <c r="DL622" s="7"/>
      <c r="DM622" s="7"/>
      <c r="DN622" s="7"/>
      <c r="DO622" s="83"/>
      <c r="DP622" s="7"/>
      <c r="DQ622" s="7"/>
      <c r="DR622" s="7"/>
      <c r="DS622" s="7"/>
    </row>
    <row r="623" spans="27:123">
      <c r="AA623" s="29" t="s">
        <v>197</v>
      </c>
      <c r="AB623" s="29" t="s">
        <v>341</v>
      </c>
      <c r="AC623" s="29" t="s">
        <v>320</v>
      </c>
      <c r="AD623" s="30">
        <v>0</v>
      </c>
      <c r="AE623" s="24">
        <v>674</v>
      </c>
      <c r="AF623" s="24">
        <v>350</v>
      </c>
      <c r="AG623" s="24">
        <v>8</v>
      </c>
      <c r="AH623" s="24">
        <v>12</v>
      </c>
      <c r="AI623" s="24">
        <v>650</v>
      </c>
      <c r="AJ623" s="7">
        <f t="shared" si="271"/>
        <v>704</v>
      </c>
      <c r="AK623" s="7">
        <f t="shared" si="272"/>
        <v>350</v>
      </c>
      <c r="AL623" s="7">
        <f t="shared" si="273"/>
        <v>22</v>
      </c>
      <c r="AM623" s="7">
        <f t="shared" si="274"/>
        <v>6</v>
      </c>
      <c r="AN623" s="7">
        <f t="shared" si="275"/>
        <v>24</v>
      </c>
      <c r="AO623" s="83" t="str" cm="1">
        <f t="array" ref="AO623">_xll.Dce_Name_SectI(AE623,AE623,AF623,AG623,AH623,"x","-",$V$14)</f>
        <v>674x350x8x12</v>
      </c>
      <c r="AP623" s="7" t="str">
        <f t="shared" si="276"/>
        <v>704x350x22-6M24</v>
      </c>
      <c r="AQ623" s="7"/>
      <c r="AR623" s="7"/>
      <c r="AS623" s="7"/>
      <c r="AT623" s="29" t="s">
        <v>292</v>
      </c>
      <c r="AU623" s="60">
        <v>-128.33874721002303</v>
      </c>
      <c r="AV623" s="60">
        <v>3.9986574424111061</v>
      </c>
      <c r="AW623" s="25">
        <v>3.638017746361053</v>
      </c>
      <c r="AX623" s="25">
        <v>0</v>
      </c>
      <c r="AY623" s="25">
        <v>0</v>
      </c>
      <c r="AZ623" s="25">
        <v>0</v>
      </c>
      <c r="BA623" s="56">
        <f t="shared" si="277"/>
        <v>0</v>
      </c>
      <c r="BB623" s="56">
        <f t="shared" si="278"/>
        <v>0</v>
      </c>
      <c r="BC623" s="4">
        <f>HLOOKUP(AN623,Data!$BW$28:$CF$31,4,FALSE)</f>
        <v>353</v>
      </c>
      <c r="BD623" s="44">
        <f t="shared" si="279"/>
        <v>0</v>
      </c>
      <c r="BE623" s="4" t="str">
        <f t="shared" si="280"/>
        <v>OK</v>
      </c>
      <c r="BF623" s="5">
        <f t="shared" si="281"/>
        <v>3572.8</v>
      </c>
      <c r="BG623" s="44">
        <f t="shared" si="282"/>
        <v>3.5921055533481593E-2</v>
      </c>
      <c r="BH623" s="4" t="str">
        <f t="shared" si="283"/>
        <v>OK</v>
      </c>
      <c r="BI623" s="53" t="str">
        <f t="shared" si="284"/>
        <v>Y</v>
      </c>
      <c r="BJ623" s="53">
        <f t="shared" si="285"/>
        <v>215</v>
      </c>
      <c r="BK623" s="38">
        <f t="shared" si="286"/>
        <v>171</v>
      </c>
      <c r="BL623" s="54">
        <f>noisuy1chieu(BK623/BJ623,Data!$BW$39:$CG$39,Data!$BW$40:$CG$40)</f>
        <v>9.6581399440765381E-2</v>
      </c>
      <c r="BM623" s="55">
        <f t="shared" si="287"/>
        <v>2.3253455873606418E-3</v>
      </c>
      <c r="BN623" s="56">
        <f t="shared" si="288"/>
        <v>6.0885734581283257</v>
      </c>
      <c r="BO623" s="44">
        <f t="shared" si="289"/>
        <v>0.27675333900583299</v>
      </c>
      <c r="BP623" s="4" t="str">
        <f t="shared" si="290"/>
        <v>OK</v>
      </c>
      <c r="BQ623" s="56">
        <f t="shared" si="291"/>
        <v>304.99199999999996</v>
      </c>
      <c r="BR623" s="56">
        <f t="shared" si="292"/>
        <v>5.4059628619319682</v>
      </c>
      <c r="BS623" s="23">
        <f t="shared" si="293"/>
        <v>1.7724933316060648E-2</v>
      </c>
      <c r="BT623" s="4" t="str">
        <f t="shared" si="294"/>
        <v>OK</v>
      </c>
      <c r="BU623" s="56">
        <f t="shared" si="295"/>
        <v>64.169373605011515</v>
      </c>
      <c r="BV623" s="54">
        <f t="shared" si="296"/>
        <v>0.12821770969207372</v>
      </c>
      <c r="BW623" s="4" t="str">
        <f t="shared" si="297"/>
        <v>OK</v>
      </c>
      <c r="BX623" s="54">
        <f t="shared" si="298"/>
        <v>5.5865191612226861E-3</v>
      </c>
      <c r="BY623" s="4" t="str">
        <f t="shared" si="299"/>
        <v>OK</v>
      </c>
      <c r="DJ623" s="7"/>
      <c r="DK623" s="7"/>
      <c r="DL623" s="7"/>
      <c r="DM623" s="7"/>
      <c r="DN623" s="7"/>
      <c r="DO623" s="83"/>
      <c r="DP623" s="7"/>
      <c r="DQ623" s="7"/>
      <c r="DR623" s="7"/>
      <c r="DS623" s="7"/>
    </row>
    <row r="624" spans="27:123">
      <c r="AA624" s="29" t="s">
        <v>197</v>
      </c>
      <c r="AB624" s="29" t="s">
        <v>341</v>
      </c>
      <c r="AC624" s="29" t="s">
        <v>320</v>
      </c>
      <c r="AD624" s="30">
        <v>0</v>
      </c>
      <c r="AE624" s="24">
        <v>674</v>
      </c>
      <c r="AF624" s="24">
        <v>350</v>
      </c>
      <c r="AG624" s="24">
        <v>8</v>
      </c>
      <c r="AH624" s="24">
        <v>12</v>
      </c>
      <c r="AI624" s="24">
        <v>650</v>
      </c>
      <c r="AJ624" s="7">
        <f t="shared" si="271"/>
        <v>704</v>
      </c>
      <c r="AK624" s="7">
        <f t="shared" si="272"/>
        <v>350</v>
      </c>
      <c r="AL624" s="7">
        <f t="shared" si="273"/>
        <v>22</v>
      </c>
      <c r="AM624" s="7">
        <f t="shared" si="274"/>
        <v>6</v>
      </c>
      <c r="AN624" s="7">
        <f t="shared" si="275"/>
        <v>24</v>
      </c>
      <c r="AO624" s="83" t="str" cm="1">
        <f t="array" ref="AO624">_xll.Dce_Name_SectI(AE624,AE624,AF624,AG624,AH624,"x","-",$V$14)</f>
        <v>674x350x8x12</v>
      </c>
      <c r="AP624" s="7" t="str">
        <f t="shared" si="276"/>
        <v>704x350x22-6M24</v>
      </c>
      <c r="AQ624" s="7"/>
      <c r="AR624" s="7"/>
      <c r="AS624" s="7"/>
      <c r="AT624" s="29" t="s">
        <v>293</v>
      </c>
      <c r="AU624" s="60">
        <v>-138.16631359806439</v>
      </c>
      <c r="AV624" s="60">
        <v>1.5905153266211571</v>
      </c>
      <c r="AW624" s="25">
        <v>1.4570130383715154</v>
      </c>
      <c r="AX624" s="25">
        <v>0</v>
      </c>
      <c r="AY624" s="25">
        <v>0</v>
      </c>
      <c r="AZ624" s="25">
        <v>0</v>
      </c>
      <c r="BA624" s="56">
        <f t="shared" si="277"/>
        <v>0</v>
      </c>
      <c r="BB624" s="56">
        <f t="shared" si="278"/>
        <v>0</v>
      </c>
      <c r="BC624" s="4">
        <f>HLOOKUP(AN624,Data!$BW$28:$CF$31,4,FALSE)</f>
        <v>353</v>
      </c>
      <c r="BD624" s="44">
        <f t="shared" si="279"/>
        <v>0</v>
      </c>
      <c r="BE624" s="4" t="str">
        <f t="shared" si="280"/>
        <v>OK</v>
      </c>
      <c r="BF624" s="5">
        <f t="shared" si="281"/>
        <v>3572.8</v>
      </c>
      <c r="BG624" s="44">
        <f t="shared" si="282"/>
        <v>3.8671717867796794E-2</v>
      </c>
      <c r="BH624" s="4" t="str">
        <f t="shared" si="283"/>
        <v>OK</v>
      </c>
      <c r="BI624" s="53" t="str">
        <f t="shared" si="284"/>
        <v>Y</v>
      </c>
      <c r="BJ624" s="53">
        <f t="shared" si="285"/>
        <v>215</v>
      </c>
      <c r="BK624" s="38">
        <f t="shared" si="286"/>
        <v>171</v>
      </c>
      <c r="BL624" s="54">
        <f>noisuy1chieu(BK624/BJ624,Data!$BW$39:$CG$39,Data!$BW$40:$CG$40)</f>
        <v>9.6581399440765381E-2</v>
      </c>
      <c r="BM624" s="55">
        <f t="shared" si="287"/>
        <v>2.5034094116671711E-3</v>
      </c>
      <c r="BN624" s="56">
        <f t="shared" si="288"/>
        <v>6.3173907116300549</v>
      </c>
      <c r="BO624" s="44">
        <f t="shared" si="289"/>
        <v>0.28715412325591161</v>
      </c>
      <c r="BP624" s="4" t="str">
        <f t="shared" si="290"/>
        <v>OK</v>
      </c>
      <c r="BQ624" s="56">
        <f t="shared" si="291"/>
        <v>304.99199999999996</v>
      </c>
      <c r="BR624" s="56">
        <f t="shared" si="292"/>
        <v>2.1569946680975827</v>
      </c>
      <c r="BS624" s="23">
        <f t="shared" si="293"/>
        <v>7.0722991688227325E-3</v>
      </c>
      <c r="BT624" s="4" t="str">
        <f t="shared" si="294"/>
        <v>OK</v>
      </c>
      <c r="BU624" s="56">
        <f t="shared" si="295"/>
        <v>69.083156799032196</v>
      </c>
      <c r="BV624" s="54">
        <f t="shared" si="296"/>
        <v>0.1380360076068835</v>
      </c>
      <c r="BW624" s="4" t="str">
        <f t="shared" si="297"/>
        <v>OK</v>
      </c>
      <c r="BX624" s="54">
        <f t="shared" si="298"/>
        <v>2.2290371487450221E-3</v>
      </c>
      <c r="BY624" s="4" t="str">
        <f t="shared" si="299"/>
        <v>OK</v>
      </c>
      <c r="DJ624" s="7"/>
      <c r="DK624" s="7"/>
      <c r="DL624" s="7"/>
      <c r="DM624" s="7"/>
      <c r="DN624" s="7"/>
      <c r="DO624" s="83"/>
      <c r="DP624" s="7"/>
      <c r="DQ624" s="7"/>
      <c r="DR624" s="7"/>
      <c r="DS624" s="7"/>
    </row>
    <row r="625" spans="27:123">
      <c r="AA625" s="29" t="s">
        <v>197</v>
      </c>
      <c r="AB625" s="29" t="s">
        <v>341</v>
      </c>
      <c r="AC625" s="29" t="s">
        <v>320</v>
      </c>
      <c r="AD625" s="30">
        <v>0</v>
      </c>
      <c r="AE625" s="24">
        <v>674</v>
      </c>
      <c r="AF625" s="24">
        <v>350</v>
      </c>
      <c r="AG625" s="24">
        <v>8</v>
      </c>
      <c r="AH625" s="24">
        <v>12</v>
      </c>
      <c r="AI625" s="24">
        <v>650</v>
      </c>
      <c r="AJ625" s="7">
        <f t="shared" si="271"/>
        <v>704</v>
      </c>
      <c r="AK625" s="7">
        <f t="shared" si="272"/>
        <v>350</v>
      </c>
      <c r="AL625" s="7">
        <f t="shared" si="273"/>
        <v>22</v>
      </c>
      <c r="AM625" s="7">
        <f t="shared" si="274"/>
        <v>6</v>
      </c>
      <c r="AN625" s="7">
        <f t="shared" si="275"/>
        <v>24</v>
      </c>
      <c r="AO625" s="83" t="str" cm="1">
        <f t="array" ref="AO625">_xll.Dce_Name_SectI(AE625,AE625,AF625,AG625,AH625,"x","-",$V$14)</f>
        <v>674x350x8x12</v>
      </c>
      <c r="AP625" s="7" t="str">
        <f t="shared" si="276"/>
        <v>704x350x22-6M24</v>
      </c>
      <c r="AQ625" s="7"/>
      <c r="AR625" s="7"/>
      <c r="AS625" s="7"/>
      <c r="AT625" s="29" t="s">
        <v>294</v>
      </c>
      <c r="AU625" s="60">
        <v>-36.6973291063074</v>
      </c>
      <c r="AV625" s="60">
        <v>4.2665344647094949</v>
      </c>
      <c r="AW625" s="25">
        <v>2.6847664670225728</v>
      </c>
      <c r="AX625" s="25">
        <v>0</v>
      </c>
      <c r="AY625" s="25">
        <v>0</v>
      </c>
      <c r="AZ625" s="25">
        <v>0</v>
      </c>
      <c r="BA625" s="56">
        <f t="shared" si="277"/>
        <v>0</v>
      </c>
      <c r="BB625" s="56">
        <f t="shared" si="278"/>
        <v>0</v>
      </c>
      <c r="BC625" s="4">
        <f>HLOOKUP(AN625,Data!$BW$28:$CF$31,4,FALSE)</f>
        <v>353</v>
      </c>
      <c r="BD625" s="44">
        <f t="shared" si="279"/>
        <v>0</v>
      </c>
      <c r="BE625" s="4" t="str">
        <f t="shared" si="280"/>
        <v>OK</v>
      </c>
      <c r="BF625" s="5">
        <f t="shared" si="281"/>
        <v>3572.8</v>
      </c>
      <c r="BG625" s="44">
        <f t="shared" si="282"/>
        <v>1.0271307967506549E-2</v>
      </c>
      <c r="BH625" s="4" t="str">
        <f t="shared" si="283"/>
        <v>OK</v>
      </c>
      <c r="BI625" s="53" t="str">
        <f t="shared" si="284"/>
        <v>Y</v>
      </c>
      <c r="BJ625" s="53">
        <f t="shared" si="285"/>
        <v>215</v>
      </c>
      <c r="BK625" s="38">
        <f t="shared" si="286"/>
        <v>171</v>
      </c>
      <c r="BL625" s="54">
        <f>noisuy1chieu(BK625/BJ625,Data!$BW$39:$CG$39,Data!$BW$40:$CG$40)</f>
        <v>9.6581399440765381E-2</v>
      </c>
      <c r="BM625" s="55">
        <f t="shared" si="287"/>
        <v>6.6491199392515736E-4</v>
      </c>
      <c r="BN625" s="56">
        <f t="shared" si="288"/>
        <v>3.2557712266015066</v>
      </c>
      <c r="BO625" s="44">
        <f t="shared" si="289"/>
        <v>0.14798960120915938</v>
      </c>
      <c r="BP625" s="4" t="str">
        <f t="shared" si="290"/>
        <v>OK</v>
      </c>
      <c r="BQ625" s="56">
        <f t="shared" si="291"/>
        <v>304.99199999999996</v>
      </c>
      <c r="BR625" s="56">
        <f t="shared" si="292"/>
        <v>5.0409609521402565</v>
      </c>
      <c r="BS625" s="23">
        <f t="shared" si="293"/>
        <v>1.6528174352574025E-2</v>
      </c>
      <c r="BT625" s="4" t="str">
        <f t="shared" si="294"/>
        <v>OK</v>
      </c>
      <c r="BU625" s="56">
        <f t="shared" si="295"/>
        <v>18.3486645531537</v>
      </c>
      <c r="BV625" s="54">
        <f t="shared" si="296"/>
        <v>3.6662719499100251E-2</v>
      </c>
      <c r="BW625" s="4" t="str">
        <f t="shared" si="297"/>
        <v>OK</v>
      </c>
      <c r="BX625" s="54">
        <f t="shared" si="298"/>
        <v>5.2093263807666346E-3</v>
      </c>
      <c r="BY625" s="4" t="str">
        <f t="shared" si="299"/>
        <v>OK</v>
      </c>
      <c r="DJ625" s="7"/>
      <c r="DK625" s="7"/>
      <c r="DL625" s="7"/>
      <c r="DM625" s="7"/>
      <c r="DN625" s="7"/>
      <c r="DO625" s="83"/>
      <c r="DP625" s="7"/>
      <c r="DQ625" s="7"/>
      <c r="DR625" s="7"/>
      <c r="DS625" s="7"/>
    </row>
    <row r="626" spans="27:123">
      <c r="AA626" s="29" t="s">
        <v>197</v>
      </c>
      <c r="AB626" s="29" t="s">
        <v>341</v>
      </c>
      <c r="AC626" s="29" t="s">
        <v>320</v>
      </c>
      <c r="AD626" s="30">
        <v>0</v>
      </c>
      <c r="AE626" s="24">
        <v>674</v>
      </c>
      <c r="AF626" s="24">
        <v>350</v>
      </c>
      <c r="AG626" s="24">
        <v>8</v>
      </c>
      <c r="AH626" s="24">
        <v>12</v>
      </c>
      <c r="AI626" s="24">
        <v>650</v>
      </c>
      <c r="AJ626" s="7">
        <f t="shared" si="271"/>
        <v>704</v>
      </c>
      <c r="AK626" s="7">
        <f t="shared" si="272"/>
        <v>350</v>
      </c>
      <c r="AL626" s="7">
        <f t="shared" si="273"/>
        <v>22</v>
      </c>
      <c r="AM626" s="7">
        <f t="shared" si="274"/>
        <v>6</v>
      </c>
      <c r="AN626" s="7">
        <f t="shared" si="275"/>
        <v>24</v>
      </c>
      <c r="AO626" s="83" t="str" cm="1">
        <f t="array" ref="AO626">_xll.Dce_Name_SectI(AE626,AE626,AF626,AG626,AH626,"x","-",$V$14)</f>
        <v>674x350x8x12</v>
      </c>
      <c r="AP626" s="7" t="str">
        <f t="shared" si="276"/>
        <v>704x350x22-6M24</v>
      </c>
      <c r="AQ626" s="7"/>
      <c r="AR626" s="7"/>
      <c r="AS626" s="7"/>
      <c r="AT626" s="29" t="s">
        <v>295</v>
      </c>
      <c r="AU626" s="60">
        <v>-45.540975214513836</v>
      </c>
      <c r="AV626" s="60">
        <v>1.8498447697348939</v>
      </c>
      <c r="AW626" s="25">
        <v>4.8683932339050333</v>
      </c>
      <c r="AX626" s="25">
        <v>0</v>
      </c>
      <c r="AY626" s="25">
        <v>0</v>
      </c>
      <c r="AZ626" s="25">
        <v>0</v>
      </c>
      <c r="BA626" s="56">
        <f t="shared" si="277"/>
        <v>0</v>
      </c>
      <c r="BB626" s="56">
        <f t="shared" si="278"/>
        <v>0</v>
      </c>
      <c r="BC626" s="4">
        <f>HLOOKUP(AN626,Data!$BW$28:$CF$31,4,FALSE)</f>
        <v>353</v>
      </c>
      <c r="BD626" s="44">
        <f t="shared" si="279"/>
        <v>0</v>
      </c>
      <c r="BE626" s="4" t="str">
        <f t="shared" si="280"/>
        <v>OK</v>
      </c>
      <c r="BF626" s="5">
        <f t="shared" si="281"/>
        <v>3572.8</v>
      </c>
      <c r="BG626" s="44">
        <f t="shared" si="282"/>
        <v>1.2746578373968269E-2</v>
      </c>
      <c r="BH626" s="4" t="str">
        <f t="shared" si="283"/>
        <v>OK</v>
      </c>
      <c r="BI626" s="53" t="str">
        <f t="shared" si="284"/>
        <v>Y</v>
      </c>
      <c r="BJ626" s="53">
        <f t="shared" si="285"/>
        <v>215</v>
      </c>
      <c r="BK626" s="38">
        <f t="shared" si="286"/>
        <v>171</v>
      </c>
      <c r="BL626" s="54">
        <f>noisuy1chieu(BK626/BJ626,Data!$BW$39:$CG$39,Data!$BW$40:$CG$40)</f>
        <v>9.6581399440765381E-2</v>
      </c>
      <c r="BM626" s="55">
        <f t="shared" si="287"/>
        <v>8.2514835200837616E-4</v>
      </c>
      <c r="BN626" s="56">
        <f t="shared" si="288"/>
        <v>3.6269186570780811</v>
      </c>
      <c r="BO626" s="44">
        <f t="shared" si="289"/>
        <v>0.16485993895809459</v>
      </c>
      <c r="BP626" s="4" t="str">
        <f t="shared" si="290"/>
        <v>OK</v>
      </c>
      <c r="BQ626" s="56">
        <f t="shared" si="291"/>
        <v>304.99199999999996</v>
      </c>
      <c r="BR626" s="56">
        <f t="shared" si="292"/>
        <v>5.2079917772638478</v>
      </c>
      <c r="BS626" s="23">
        <f t="shared" si="293"/>
        <v>1.7075830766917981E-2</v>
      </c>
      <c r="BT626" s="4" t="str">
        <f t="shared" si="294"/>
        <v>OK</v>
      </c>
      <c r="BU626" s="56">
        <f t="shared" si="295"/>
        <v>22.770487607256918</v>
      </c>
      <c r="BV626" s="54">
        <f t="shared" si="296"/>
        <v>4.5498025078839412E-2</v>
      </c>
      <c r="BW626" s="4" t="str">
        <f t="shared" si="297"/>
        <v>OK</v>
      </c>
      <c r="BX626" s="54">
        <f t="shared" si="298"/>
        <v>5.3819359470732558E-3</v>
      </c>
      <c r="BY626" s="4" t="str">
        <f t="shared" si="299"/>
        <v>OK</v>
      </c>
      <c r="DJ626" s="7"/>
      <c r="DK626" s="7"/>
      <c r="DL626" s="7"/>
      <c r="DM626" s="7"/>
      <c r="DN626" s="7"/>
      <c r="DO626" s="83"/>
      <c r="DP626" s="7"/>
      <c r="DQ626" s="7"/>
      <c r="DR626" s="7"/>
      <c r="DS626" s="7"/>
    </row>
    <row r="627" spans="27:123">
      <c r="AA627" s="29" t="s">
        <v>197</v>
      </c>
      <c r="AB627" s="29" t="s">
        <v>341</v>
      </c>
      <c r="AC627" s="29" t="s">
        <v>320</v>
      </c>
      <c r="AD627" s="30">
        <v>0</v>
      </c>
      <c r="AE627" s="24">
        <v>674</v>
      </c>
      <c r="AF627" s="24">
        <v>350</v>
      </c>
      <c r="AG627" s="24">
        <v>8</v>
      </c>
      <c r="AH627" s="24">
        <v>12</v>
      </c>
      <c r="AI627" s="24">
        <v>650</v>
      </c>
      <c r="AJ627" s="7">
        <f t="shared" si="271"/>
        <v>704</v>
      </c>
      <c r="AK627" s="7">
        <f t="shared" si="272"/>
        <v>350</v>
      </c>
      <c r="AL627" s="7">
        <f t="shared" si="273"/>
        <v>22</v>
      </c>
      <c r="AM627" s="7">
        <f t="shared" si="274"/>
        <v>6</v>
      </c>
      <c r="AN627" s="7">
        <f t="shared" si="275"/>
        <v>24</v>
      </c>
      <c r="AO627" s="83" t="str" cm="1">
        <f t="array" ref="AO627">_xll.Dce_Name_SectI(AE627,AE627,AF627,AG627,AH627,"x","-",$V$14)</f>
        <v>674x350x8x12</v>
      </c>
      <c r="AP627" s="7" t="str">
        <f t="shared" si="276"/>
        <v>704x350x22-6M24</v>
      </c>
      <c r="AQ627" s="7"/>
      <c r="AR627" s="7"/>
      <c r="AS627" s="7"/>
      <c r="AT627" s="29" t="s">
        <v>296</v>
      </c>
      <c r="AU627" s="60">
        <v>-102.64087779906805</v>
      </c>
      <c r="AV627" s="60">
        <v>3.7401246838830331</v>
      </c>
      <c r="AW627" s="25">
        <v>2.3070352788497787E-2</v>
      </c>
      <c r="AX627" s="25">
        <v>0</v>
      </c>
      <c r="AY627" s="25">
        <v>0</v>
      </c>
      <c r="AZ627" s="25">
        <v>0</v>
      </c>
      <c r="BA627" s="56">
        <f t="shared" si="277"/>
        <v>0</v>
      </c>
      <c r="BB627" s="56">
        <f t="shared" si="278"/>
        <v>0</v>
      </c>
      <c r="BC627" s="4">
        <f>HLOOKUP(AN627,Data!$BW$28:$CF$31,4,FALSE)</f>
        <v>353</v>
      </c>
      <c r="BD627" s="44">
        <f t="shared" si="279"/>
        <v>0</v>
      </c>
      <c r="BE627" s="4" t="str">
        <f t="shared" si="280"/>
        <v>OK</v>
      </c>
      <c r="BF627" s="5">
        <f t="shared" si="281"/>
        <v>3572.8</v>
      </c>
      <c r="BG627" s="44">
        <f t="shared" si="282"/>
        <v>2.8728414072735121E-2</v>
      </c>
      <c r="BH627" s="4" t="str">
        <f t="shared" si="283"/>
        <v>OK</v>
      </c>
      <c r="BI627" s="53" t="str">
        <f t="shared" si="284"/>
        <v>Y</v>
      </c>
      <c r="BJ627" s="53">
        <f t="shared" si="285"/>
        <v>215</v>
      </c>
      <c r="BK627" s="38">
        <f t="shared" si="286"/>
        <v>171</v>
      </c>
      <c r="BL627" s="54">
        <f>noisuy1chieu(BK627/BJ627,Data!$BW$39:$CG$39,Data!$BW$40:$CG$40)</f>
        <v>9.6581399440765381E-2</v>
      </c>
      <c r="BM627" s="55">
        <f t="shared" si="287"/>
        <v>1.8597307318443698E-3</v>
      </c>
      <c r="BN627" s="56">
        <f t="shared" si="288"/>
        <v>5.4449867981751385</v>
      </c>
      <c r="BO627" s="44">
        <f t="shared" si="289"/>
        <v>0.24749939991705175</v>
      </c>
      <c r="BP627" s="4" t="str">
        <f t="shared" si="290"/>
        <v>OK</v>
      </c>
      <c r="BQ627" s="56">
        <f t="shared" si="291"/>
        <v>304.99199999999996</v>
      </c>
      <c r="BR627" s="56">
        <f t="shared" si="292"/>
        <v>3.7401958360718153</v>
      </c>
      <c r="BS627" s="23">
        <f t="shared" si="293"/>
        <v>1.226325882669649E-2</v>
      </c>
      <c r="BT627" s="4" t="str">
        <f t="shared" si="294"/>
        <v>OK</v>
      </c>
      <c r="BU627" s="56">
        <f t="shared" si="295"/>
        <v>51.320438899534025</v>
      </c>
      <c r="BV627" s="54">
        <f t="shared" si="296"/>
        <v>0.10254407619114363</v>
      </c>
      <c r="BW627" s="4" t="str">
        <f t="shared" si="297"/>
        <v>OK</v>
      </c>
      <c r="BX627" s="54">
        <f t="shared" si="298"/>
        <v>3.8651163980570188E-3</v>
      </c>
      <c r="BY627" s="4" t="str">
        <f t="shared" si="299"/>
        <v>OK</v>
      </c>
      <c r="DJ627" s="7"/>
      <c r="DK627" s="7"/>
      <c r="DL627" s="7"/>
      <c r="DM627" s="7"/>
      <c r="DN627" s="7"/>
      <c r="DO627" s="83"/>
      <c r="DP627" s="7"/>
      <c r="DQ627" s="7"/>
      <c r="DR627" s="7"/>
      <c r="DS627" s="7"/>
    </row>
    <row r="628" spans="27:123">
      <c r="AA628" s="29" t="s">
        <v>197</v>
      </c>
      <c r="AB628" s="29" t="s">
        <v>341</v>
      </c>
      <c r="AC628" s="29" t="s">
        <v>320</v>
      </c>
      <c r="AD628" s="30">
        <v>0</v>
      </c>
      <c r="AE628" s="24">
        <v>674</v>
      </c>
      <c r="AF628" s="24">
        <v>350</v>
      </c>
      <c r="AG628" s="24">
        <v>8</v>
      </c>
      <c r="AH628" s="24">
        <v>12</v>
      </c>
      <c r="AI628" s="24">
        <v>650</v>
      </c>
      <c r="AJ628" s="7">
        <f t="shared" si="271"/>
        <v>704</v>
      </c>
      <c r="AK628" s="7">
        <f t="shared" si="272"/>
        <v>350</v>
      </c>
      <c r="AL628" s="7">
        <f t="shared" si="273"/>
        <v>22</v>
      </c>
      <c r="AM628" s="7">
        <f t="shared" si="274"/>
        <v>6</v>
      </c>
      <c r="AN628" s="7">
        <f t="shared" si="275"/>
        <v>24</v>
      </c>
      <c r="AO628" s="83" t="str" cm="1">
        <f t="array" ref="AO628">_xll.Dce_Name_SectI(AE628,AE628,AF628,AG628,AH628,"x","-",$V$14)</f>
        <v>674x350x8x12</v>
      </c>
      <c r="AP628" s="7" t="str">
        <f t="shared" si="276"/>
        <v>704x350x22-6M24</v>
      </c>
      <c r="AQ628" s="7"/>
      <c r="AR628" s="7"/>
      <c r="AS628" s="7"/>
      <c r="AT628" s="29" t="s">
        <v>297</v>
      </c>
      <c r="AU628" s="60">
        <v>-112.30325653203866</v>
      </c>
      <c r="AV628" s="60">
        <v>1.3079364578183748</v>
      </c>
      <c r="AW628" s="25">
        <v>1.9479962178908381E-2</v>
      </c>
      <c r="AX628" s="25">
        <v>0</v>
      </c>
      <c r="AY628" s="25">
        <v>0</v>
      </c>
      <c r="AZ628" s="25">
        <v>0</v>
      </c>
      <c r="BA628" s="56">
        <f t="shared" si="277"/>
        <v>0</v>
      </c>
      <c r="BB628" s="56">
        <f t="shared" si="278"/>
        <v>0</v>
      </c>
      <c r="BC628" s="4">
        <f>HLOOKUP(AN628,Data!$BW$28:$CF$31,4,FALSE)</f>
        <v>353</v>
      </c>
      <c r="BD628" s="44">
        <f t="shared" si="279"/>
        <v>0</v>
      </c>
      <c r="BE628" s="4" t="str">
        <f t="shared" si="280"/>
        <v>OK</v>
      </c>
      <c r="BF628" s="5">
        <f t="shared" si="281"/>
        <v>3572.8</v>
      </c>
      <c r="BG628" s="44">
        <f t="shared" si="282"/>
        <v>3.1432841617789593E-2</v>
      </c>
      <c r="BH628" s="4" t="str">
        <f t="shared" si="283"/>
        <v>OK</v>
      </c>
      <c r="BI628" s="53" t="str">
        <f t="shared" si="284"/>
        <v>Y</v>
      </c>
      <c r="BJ628" s="53">
        <f t="shared" si="285"/>
        <v>215</v>
      </c>
      <c r="BK628" s="38">
        <f t="shared" si="286"/>
        <v>171</v>
      </c>
      <c r="BL628" s="54">
        <f>noisuy1chieu(BK628/BJ628,Data!$BW$39:$CG$39,Data!$BW$40:$CG$40)</f>
        <v>9.6581399440765381E-2</v>
      </c>
      <c r="BM628" s="55">
        <f t="shared" si="287"/>
        <v>2.0348015521427136E-3</v>
      </c>
      <c r="BN628" s="56">
        <f t="shared" si="288"/>
        <v>5.6955127358311017</v>
      </c>
      <c r="BO628" s="44">
        <f t="shared" si="289"/>
        <v>0.25888694253777733</v>
      </c>
      <c r="BP628" s="4" t="str">
        <f t="shared" si="290"/>
        <v>OK</v>
      </c>
      <c r="BQ628" s="56">
        <f t="shared" si="291"/>
        <v>304.99199999999996</v>
      </c>
      <c r="BR628" s="56">
        <f t="shared" si="292"/>
        <v>1.3080815137509469</v>
      </c>
      <c r="BS628" s="23">
        <f t="shared" si="293"/>
        <v>4.2889043442154128E-3</v>
      </c>
      <c r="BT628" s="4" t="str">
        <f t="shared" si="294"/>
        <v>OK</v>
      </c>
      <c r="BU628" s="56">
        <f t="shared" si="295"/>
        <v>56.15162826601933</v>
      </c>
      <c r="BV628" s="54">
        <f t="shared" si="296"/>
        <v>0.11219734224096321</v>
      </c>
      <c r="BW628" s="4" t="str">
        <f t="shared" si="297"/>
        <v>OK</v>
      </c>
      <c r="BX628" s="54">
        <f t="shared" si="298"/>
        <v>1.3517707442036076E-3</v>
      </c>
      <c r="BY628" s="4" t="str">
        <f t="shared" si="299"/>
        <v>OK</v>
      </c>
      <c r="DJ628" s="7"/>
      <c r="DK628" s="7"/>
      <c r="DL628" s="7"/>
      <c r="DM628" s="7"/>
      <c r="DN628" s="7"/>
      <c r="DO628" s="83"/>
      <c r="DP628" s="7"/>
      <c r="DQ628" s="7"/>
      <c r="DR628" s="7"/>
      <c r="DS628" s="7"/>
    </row>
    <row r="629" spans="27:123">
      <c r="AA629" s="29" t="s">
        <v>197</v>
      </c>
      <c r="AB629" s="29" t="s">
        <v>341</v>
      </c>
      <c r="AC629" s="29" t="s">
        <v>320</v>
      </c>
      <c r="AD629" s="30">
        <v>0</v>
      </c>
      <c r="AE629" s="24">
        <v>674</v>
      </c>
      <c r="AF629" s="24">
        <v>350</v>
      </c>
      <c r="AG629" s="24">
        <v>8</v>
      </c>
      <c r="AH629" s="24">
        <v>12</v>
      </c>
      <c r="AI629" s="24">
        <v>650</v>
      </c>
      <c r="AJ629" s="7">
        <f t="shared" si="271"/>
        <v>704</v>
      </c>
      <c r="AK629" s="7">
        <f t="shared" si="272"/>
        <v>350</v>
      </c>
      <c r="AL629" s="7">
        <f t="shared" si="273"/>
        <v>22</v>
      </c>
      <c r="AM629" s="7">
        <f t="shared" si="274"/>
        <v>6</v>
      </c>
      <c r="AN629" s="7">
        <f t="shared" si="275"/>
        <v>24</v>
      </c>
      <c r="AO629" s="83" t="str" cm="1">
        <f t="array" ref="AO629">_xll.Dce_Name_SectI(AE629,AE629,AF629,AG629,AH629,"x","-",$V$14)</f>
        <v>674x350x8x12</v>
      </c>
      <c r="AP629" s="7" t="str">
        <f t="shared" si="276"/>
        <v>704x350x22-6M24</v>
      </c>
      <c r="AQ629" s="7"/>
      <c r="AR629" s="7"/>
      <c r="AS629" s="7"/>
      <c r="AT629" s="29" t="s">
        <v>298</v>
      </c>
      <c r="AU629" s="60">
        <v>-40.717315606331354</v>
      </c>
      <c r="AV629" s="60">
        <v>3.7977969480595428</v>
      </c>
      <c r="AW629" s="25">
        <v>5.2827771633036456E-4</v>
      </c>
      <c r="AX629" s="25">
        <v>0</v>
      </c>
      <c r="AY629" s="25">
        <v>0</v>
      </c>
      <c r="AZ629" s="25">
        <v>0</v>
      </c>
      <c r="BA629" s="56">
        <f t="shared" si="277"/>
        <v>0</v>
      </c>
      <c r="BB629" s="56">
        <f t="shared" si="278"/>
        <v>0</v>
      </c>
      <c r="BC629" s="4">
        <f>HLOOKUP(AN629,Data!$BW$28:$CF$31,4,FALSE)</f>
        <v>353</v>
      </c>
      <c r="BD629" s="44">
        <f t="shared" si="279"/>
        <v>0</v>
      </c>
      <c r="BE629" s="4" t="str">
        <f t="shared" si="280"/>
        <v>OK</v>
      </c>
      <c r="BF629" s="5">
        <f t="shared" si="281"/>
        <v>3572.8</v>
      </c>
      <c r="BG629" s="44">
        <f t="shared" si="282"/>
        <v>1.1396472124476979E-2</v>
      </c>
      <c r="BH629" s="4" t="str">
        <f t="shared" si="283"/>
        <v>OK</v>
      </c>
      <c r="BI629" s="53" t="str">
        <f t="shared" si="284"/>
        <v>Y</v>
      </c>
      <c r="BJ629" s="53">
        <f t="shared" si="285"/>
        <v>215</v>
      </c>
      <c r="BK629" s="38">
        <f t="shared" si="286"/>
        <v>171</v>
      </c>
      <c r="BL629" s="54">
        <f>noisuy1chieu(BK629/BJ629,Data!$BW$39:$CG$39,Data!$BW$40:$CG$40)</f>
        <v>9.6581399440765381E-2</v>
      </c>
      <c r="BM629" s="55">
        <f t="shared" si="287"/>
        <v>7.377493721316199E-4</v>
      </c>
      <c r="BN629" s="56">
        <f t="shared" si="288"/>
        <v>3.4294637881980994</v>
      </c>
      <c r="BO629" s="44">
        <f t="shared" si="289"/>
        <v>0.15588471764536815</v>
      </c>
      <c r="BP629" s="4" t="str">
        <f t="shared" si="290"/>
        <v>OK</v>
      </c>
      <c r="BQ629" s="56">
        <f t="shared" si="291"/>
        <v>304.99199999999996</v>
      </c>
      <c r="BR629" s="56">
        <f t="shared" si="292"/>
        <v>3.7977969848015474</v>
      </c>
      <c r="BS629" s="23">
        <f t="shared" si="293"/>
        <v>1.2452120005775719E-2</v>
      </c>
      <c r="BT629" s="4" t="str">
        <f t="shared" si="294"/>
        <v>OK</v>
      </c>
      <c r="BU629" s="56">
        <f t="shared" si="295"/>
        <v>20.358657803165677</v>
      </c>
      <c r="BV629" s="54">
        <f t="shared" si="296"/>
        <v>4.0678914710844317E-2</v>
      </c>
      <c r="BW629" s="4" t="str">
        <f t="shared" si="297"/>
        <v>OK</v>
      </c>
      <c r="BX629" s="54">
        <f t="shared" si="298"/>
        <v>3.9246413946775255E-3</v>
      </c>
      <c r="BY629" s="4" t="str">
        <f t="shared" si="299"/>
        <v>OK</v>
      </c>
      <c r="DJ629" s="7"/>
      <c r="DK629" s="7"/>
      <c r="DL629" s="7"/>
      <c r="DM629" s="7"/>
      <c r="DN629" s="7"/>
      <c r="DO629" s="83"/>
      <c r="DP629" s="7"/>
      <c r="DQ629" s="7"/>
      <c r="DR629" s="7"/>
      <c r="DS629" s="7"/>
    </row>
    <row r="630" spans="27:123">
      <c r="AA630" s="29" t="s">
        <v>197</v>
      </c>
      <c r="AB630" s="29" t="s">
        <v>341</v>
      </c>
      <c r="AC630" s="29" t="s">
        <v>320</v>
      </c>
      <c r="AD630" s="30">
        <v>0</v>
      </c>
      <c r="AE630" s="24">
        <v>674</v>
      </c>
      <c r="AF630" s="24">
        <v>350</v>
      </c>
      <c r="AG630" s="24">
        <v>8</v>
      </c>
      <c r="AH630" s="24">
        <v>12</v>
      </c>
      <c r="AI630" s="24">
        <v>650</v>
      </c>
      <c r="AJ630" s="7">
        <f t="shared" si="271"/>
        <v>704</v>
      </c>
      <c r="AK630" s="7">
        <f t="shared" si="272"/>
        <v>350</v>
      </c>
      <c r="AL630" s="7">
        <f t="shared" si="273"/>
        <v>22</v>
      </c>
      <c r="AM630" s="7">
        <f t="shared" si="274"/>
        <v>6</v>
      </c>
      <c r="AN630" s="7">
        <f t="shared" si="275"/>
        <v>24</v>
      </c>
      <c r="AO630" s="83" t="str" cm="1">
        <f t="array" ref="AO630">_xll.Dce_Name_SectI(AE630,AE630,AF630,AG630,AH630,"x","-",$V$14)</f>
        <v>674x350x8x12</v>
      </c>
      <c r="AP630" s="7" t="str">
        <f t="shared" si="276"/>
        <v>704x350x22-6M24</v>
      </c>
      <c r="AQ630" s="7"/>
      <c r="AR630" s="7"/>
      <c r="AS630" s="7"/>
      <c r="AT630" s="29" t="s">
        <v>299</v>
      </c>
      <c r="AU630" s="60">
        <v>-52.233454033633308</v>
      </c>
      <c r="AV630" s="60">
        <v>6.172606110586548</v>
      </c>
      <c r="AW630" s="25">
        <v>7.3090698186809196E-5</v>
      </c>
      <c r="AX630" s="25">
        <v>0</v>
      </c>
      <c r="AY630" s="25">
        <v>0</v>
      </c>
      <c r="AZ630" s="25">
        <v>0</v>
      </c>
      <c r="BA630" s="56">
        <f t="shared" si="277"/>
        <v>0</v>
      </c>
      <c r="BB630" s="56">
        <f t="shared" si="278"/>
        <v>0</v>
      </c>
      <c r="BC630" s="4">
        <f>HLOOKUP(AN630,Data!$BW$28:$CF$31,4,FALSE)</f>
        <v>353</v>
      </c>
      <c r="BD630" s="44">
        <f t="shared" si="279"/>
        <v>0</v>
      </c>
      <c r="BE630" s="4" t="str">
        <f t="shared" si="280"/>
        <v>OK</v>
      </c>
      <c r="BF630" s="5">
        <f t="shared" si="281"/>
        <v>3572.8</v>
      </c>
      <c r="BG630" s="44">
        <f t="shared" si="282"/>
        <v>1.4619753144209949E-2</v>
      </c>
      <c r="BH630" s="4" t="str">
        <f t="shared" si="283"/>
        <v>OK</v>
      </c>
      <c r="BI630" s="53" t="str">
        <f t="shared" si="284"/>
        <v>Y</v>
      </c>
      <c r="BJ630" s="53">
        <f t="shared" si="285"/>
        <v>215</v>
      </c>
      <c r="BK630" s="38">
        <f t="shared" si="286"/>
        <v>171</v>
      </c>
      <c r="BL630" s="54">
        <f>noisuy1chieu(BK630/BJ630,Data!$BW$39:$CG$39,Data!$BW$40:$CG$40)</f>
        <v>9.6581399440765381E-2</v>
      </c>
      <c r="BM630" s="55">
        <f t="shared" si="287"/>
        <v>9.4640811516530235E-4</v>
      </c>
      <c r="BN630" s="56">
        <f t="shared" si="288"/>
        <v>3.8842844391321978</v>
      </c>
      <c r="BO630" s="44">
        <f t="shared" si="289"/>
        <v>0.17655838359691808</v>
      </c>
      <c r="BP630" s="4" t="str">
        <f t="shared" si="290"/>
        <v>OK</v>
      </c>
      <c r="BQ630" s="56">
        <f t="shared" si="291"/>
        <v>304.99199999999996</v>
      </c>
      <c r="BR630" s="56">
        <f t="shared" si="292"/>
        <v>6.1726061110192862</v>
      </c>
      <c r="BS630" s="23">
        <f t="shared" si="293"/>
        <v>2.0238583671110349E-2</v>
      </c>
      <c r="BT630" s="4" t="str">
        <f t="shared" si="294"/>
        <v>OK</v>
      </c>
      <c r="BU630" s="56">
        <f t="shared" si="295"/>
        <v>26.116727016816654</v>
      </c>
      <c r="BV630" s="54">
        <f t="shared" si="296"/>
        <v>5.2184192156237826E-2</v>
      </c>
      <c r="BW630" s="4" t="str">
        <f t="shared" si="297"/>
        <v>OK</v>
      </c>
      <c r="BX630" s="54">
        <f t="shared" si="298"/>
        <v>6.3787678891981713E-3</v>
      </c>
      <c r="BY630" s="4" t="str">
        <f t="shared" si="299"/>
        <v>OK</v>
      </c>
      <c r="DJ630" s="7"/>
      <c r="DK630" s="7"/>
      <c r="DL630" s="7"/>
      <c r="DM630" s="7"/>
      <c r="DN630" s="7"/>
      <c r="DO630" s="83"/>
      <c r="DP630" s="7"/>
      <c r="DQ630" s="7"/>
      <c r="DR630" s="7"/>
      <c r="DS630" s="7"/>
    </row>
    <row r="631" spans="27:123">
      <c r="AA631" s="29" t="s">
        <v>197</v>
      </c>
      <c r="AB631" s="29" t="s">
        <v>341</v>
      </c>
      <c r="AC631" s="29" t="s">
        <v>320</v>
      </c>
      <c r="AD631" s="30">
        <v>0</v>
      </c>
      <c r="AE631" s="24">
        <v>674</v>
      </c>
      <c r="AF631" s="24">
        <v>350</v>
      </c>
      <c r="AG631" s="24">
        <v>8</v>
      </c>
      <c r="AH631" s="24">
        <v>12</v>
      </c>
      <c r="AI631" s="24">
        <v>650</v>
      </c>
      <c r="AJ631" s="7">
        <f t="shared" si="271"/>
        <v>704</v>
      </c>
      <c r="AK631" s="7">
        <f t="shared" si="272"/>
        <v>350</v>
      </c>
      <c r="AL631" s="7">
        <f t="shared" si="273"/>
        <v>22</v>
      </c>
      <c r="AM631" s="7">
        <f t="shared" si="274"/>
        <v>6</v>
      </c>
      <c r="AN631" s="7">
        <f t="shared" si="275"/>
        <v>24</v>
      </c>
      <c r="AO631" s="83" t="str" cm="1">
        <f t="array" ref="AO631">_xll.Dce_Name_SectI(AE631,AE631,AF631,AG631,AH631,"x","-",$V$14)</f>
        <v>674x350x8x12</v>
      </c>
      <c r="AP631" s="7" t="str">
        <f t="shared" si="276"/>
        <v>704x350x22-6M24</v>
      </c>
      <c r="AQ631" s="7"/>
      <c r="AR631" s="7"/>
      <c r="AS631" s="7"/>
      <c r="AT631" s="29" t="s">
        <v>300</v>
      </c>
      <c r="AU631" s="60">
        <v>-144.42288950687802</v>
      </c>
      <c r="AV631" s="60">
        <v>8.4701183473913311</v>
      </c>
      <c r="AW631" s="25">
        <v>7.2834228688868006</v>
      </c>
      <c r="AX631" s="25">
        <v>0</v>
      </c>
      <c r="AY631" s="25">
        <v>0</v>
      </c>
      <c r="AZ631" s="25">
        <v>0</v>
      </c>
      <c r="BA631" s="56">
        <f t="shared" si="277"/>
        <v>0</v>
      </c>
      <c r="BB631" s="56">
        <f t="shared" si="278"/>
        <v>0</v>
      </c>
      <c r="BC631" s="4">
        <f>HLOOKUP(AN631,Data!$BW$28:$CF$31,4,FALSE)</f>
        <v>353</v>
      </c>
      <c r="BD631" s="44">
        <f t="shared" si="279"/>
        <v>0</v>
      </c>
      <c r="BE631" s="4" t="str">
        <f t="shared" si="280"/>
        <v>OK</v>
      </c>
      <c r="BF631" s="5">
        <f t="shared" si="281"/>
        <v>3572.8</v>
      </c>
      <c r="BG631" s="44">
        <f t="shared" si="282"/>
        <v>4.0422886673443244E-2</v>
      </c>
      <c r="BH631" s="4" t="str">
        <f t="shared" si="283"/>
        <v>OK</v>
      </c>
      <c r="BI631" s="53" t="str">
        <f t="shared" si="284"/>
        <v>Y</v>
      </c>
      <c r="BJ631" s="53">
        <f t="shared" si="285"/>
        <v>215</v>
      </c>
      <c r="BK631" s="38">
        <f t="shared" si="286"/>
        <v>171</v>
      </c>
      <c r="BL631" s="54">
        <f>noisuy1chieu(BK631/BJ631,Data!$BW$39:$CG$39,Data!$BW$40:$CG$40)</f>
        <v>9.6581399440765381E-2</v>
      </c>
      <c r="BM631" s="55">
        <f t="shared" si="287"/>
        <v>2.616771132097075E-3</v>
      </c>
      <c r="BN631" s="56">
        <f t="shared" si="288"/>
        <v>6.4588420971819858</v>
      </c>
      <c r="BO631" s="44">
        <f t="shared" si="289"/>
        <v>0.29358373169009028</v>
      </c>
      <c r="BP631" s="4" t="str">
        <f t="shared" si="290"/>
        <v>OK</v>
      </c>
      <c r="BQ631" s="56">
        <f t="shared" si="291"/>
        <v>304.99199999999996</v>
      </c>
      <c r="BR631" s="56">
        <f t="shared" si="292"/>
        <v>11.170996083869982</v>
      </c>
      <c r="BS631" s="23">
        <f t="shared" si="293"/>
        <v>3.6627177381275522E-2</v>
      </c>
      <c r="BT631" s="4" t="str">
        <f t="shared" si="294"/>
        <v>OK</v>
      </c>
      <c r="BU631" s="56">
        <f t="shared" si="295"/>
        <v>72.211444753439011</v>
      </c>
      <c r="BV631" s="54">
        <f t="shared" si="296"/>
        <v>0.14428668287824098</v>
      </c>
      <c r="BW631" s="4" t="str">
        <f t="shared" si="297"/>
        <v>OK</v>
      </c>
      <c r="BX631" s="54">
        <f t="shared" si="298"/>
        <v>1.1544101442491303E-2</v>
      </c>
      <c r="BY631" s="4" t="str">
        <f t="shared" si="299"/>
        <v>OK</v>
      </c>
      <c r="DJ631" s="7"/>
      <c r="DK631" s="7"/>
      <c r="DL631" s="7"/>
      <c r="DM631" s="7"/>
      <c r="DN631" s="7"/>
      <c r="DO631" s="83"/>
      <c r="DP631" s="7"/>
      <c r="DQ631" s="7"/>
      <c r="DR631" s="7"/>
      <c r="DS631" s="7"/>
    </row>
    <row r="632" spans="27:123">
      <c r="AA632" s="29" t="s">
        <v>197</v>
      </c>
      <c r="AB632" s="29" t="s">
        <v>341</v>
      </c>
      <c r="AC632" s="29" t="s">
        <v>320</v>
      </c>
      <c r="AD632" s="30">
        <v>0</v>
      </c>
      <c r="AE632" s="24">
        <v>674</v>
      </c>
      <c r="AF632" s="24">
        <v>350</v>
      </c>
      <c r="AG632" s="24">
        <v>8</v>
      </c>
      <c r="AH632" s="24">
        <v>12</v>
      </c>
      <c r="AI632" s="24">
        <v>650</v>
      </c>
      <c r="AJ632" s="7">
        <f t="shared" si="271"/>
        <v>704</v>
      </c>
      <c r="AK632" s="7">
        <f t="shared" si="272"/>
        <v>350</v>
      </c>
      <c r="AL632" s="7">
        <f t="shared" si="273"/>
        <v>22</v>
      </c>
      <c r="AM632" s="7">
        <f t="shared" si="274"/>
        <v>6</v>
      </c>
      <c r="AN632" s="7">
        <f t="shared" si="275"/>
        <v>24</v>
      </c>
      <c r="AO632" s="83" t="str" cm="1">
        <f t="array" ref="AO632">_xll.Dce_Name_SectI(AE632,AE632,AF632,AG632,AH632,"x","-",$V$14)</f>
        <v>674x350x8x12</v>
      </c>
      <c r="AP632" s="7" t="str">
        <f t="shared" si="276"/>
        <v>704x350x22-6M24</v>
      </c>
      <c r="AQ632" s="7"/>
      <c r="AR632" s="7"/>
      <c r="AS632" s="7"/>
      <c r="AT632" s="29" t="s">
        <v>301</v>
      </c>
      <c r="AU632" s="60">
        <v>-166.30023992380916</v>
      </c>
      <c r="AV632" s="60">
        <v>3.5212216279615802</v>
      </c>
      <c r="AW632" s="25">
        <v>2.9207853444414038</v>
      </c>
      <c r="AX632" s="25">
        <v>0</v>
      </c>
      <c r="AY632" s="25">
        <v>0</v>
      </c>
      <c r="AZ632" s="25">
        <v>0</v>
      </c>
      <c r="BA632" s="56">
        <f t="shared" si="277"/>
        <v>0</v>
      </c>
      <c r="BB632" s="56">
        <f t="shared" si="278"/>
        <v>0</v>
      </c>
      <c r="BC632" s="4">
        <f>HLOOKUP(AN632,Data!$BW$28:$CF$31,4,FALSE)</f>
        <v>353</v>
      </c>
      <c r="BD632" s="44">
        <f t="shared" si="279"/>
        <v>0</v>
      </c>
      <c r="BE632" s="4" t="str">
        <f t="shared" si="280"/>
        <v>OK</v>
      </c>
      <c r="BF632" s="5">
        <f t="shared" si="281"/>
        <v>3572.8</v>
      </c>
      <c r="BG632" s="44">
        <f t="shared" si="282"/>
        <v>4.6546193440385457E-2</v>
      </c>
      <c r="BH632" s="4" t="str">
        <f t="shared" si="283"/>
        <v>OK</v>
      </c>
      <c r="BI632" s="53" t="str">
        <f t="shared" si="284"/>
        <v>Y</v>
      </c>
      <c r="BJ632" s="53">
        <f t="shared" si="285"/>
        <v>215</v>
      </c>
      <c r="BK632" s="38">
        <f t="shared" si="286"/>
        <v>171</v>
      </c>
      <c r="BL632" s="54">
        <f>noisuy1chieu(BK632/BJ632,Data!$BW$39:$CG$39,Data!$BW$40:$CG$40)</f>
        <v>9.6581399440765381E-2</v>
      </c>
      <c r="BM632" s="55">
        <f t="shared" si="287"/>
        <v>3.0131627235772526E-3</v>
      </c>
      <c r="BN632" s="56">
        <f t="shared" si="288"/>
        <v>6.9307955876160801</v>
      </c>
      <c r="BO632" s="44">
        <f t="shared" si="289"/>
        <v>0.31503616307345816</v>
      </c>
      <c r="BP632" s="4" t="str">
        <f t="shared" si="290"/>
        <v>OK</v>
      </c>
      <c r="BQ632" s="56">
        <f t="shared" si="291"/>
        <v>304.99199999999996</v>
      </c>
      <c r="BR632" s="56">
        <f t="shared" si="292"/>
        <v>4.5749304673981754</v>
      </c>
      <c r="BS632" s="23">
        <f t="shared" si="293"/>
        <v>1.5000165471219495E-2</v>
      </c>
      <c r="BT632" s="4" t="str">
        <f t="shared" si="294"/>
        <v>OK</v>
      </c>
      <c r="BU632" s="56">
        <f t="shared" si="295"/>
        <v>83.150119961904579</v>
      </c>
      <c r="BV632" s="54">
        <f t="shared" si="296"/>
        <v>0.16614340055368651</v>
      </c>
      <c r="BW632" s="4" t="str">
        <f t="shared" si="297"/>
        <v>OK</v>
      </c>
      <c r="BX632" s="54">
        <f t="shared" si="298"/>
        <v>4.7277307244111442E-3</v>
      </c>
      <c r="BY632" s="4" t="str">
        <f t="shared" si="299"/>
        <v>OK</v>
      </c>
      <c r="DJ632" s="7"/>
      <c r="DK632" s="7"/>
      <c r="DL632" s="7"/>
      <c r="DM632" s="7"/>
      <c r="DN632" s="7"/>
      <c r="DO632" s="83"/>
      <c r="DP632" s="7"/>
      <c r="DQ632" s="7"/>
      <c r="DR632" s="7"/>
      <c r="DS632" s="7"/>
    </row>
    <row r="633" spans="27:123">
      <c r="AA633" s="29" t="s">
        <v>197</v>
      </c>
      <c r="AB633" s="29" t="s">
        <v>341</v>
      </c>
      <c r="AC633" s="29" t="s">
        <v>320</v>
      </c>
      <c r="AD633" s="30">
        <v>0</v>
      </c>
      <c r="AE633" s="24">
        <v>674</v>
      </c>
      <c r="AF633" s="24">
        <v>350</v>
      </c>
      <c r="AG633" s="24">
        <v>8</v>
      </c>
      <c r="AH633" s="24">
        <v>12</v>
      </c>
      <c r="AI633" s="24">
        <v>650</v>
      </c>
      <c r="AJ633" s="7">
        <f t="shared" si="271"/>
        <v>704</v>
      </c>
      <c r="AK633" s="7">
        <f t="shared" si="272"/>
        <v>350</v>
      </c>
      <c r="AL633" s="7">
        <f t="shared" si="273"/>
        <v>22</v>
      </c>
      <c r="AM633" s="7">
        <f t="shared" si="274"/>
        <v>6</v>
      </c>
      <c r="AN633" s="7">
        <f t="shared" si="275"/>
        <v>24</v>
      </c>
      <c r="AO633" s="83" t="str" cm="1">
        <f t="array" ref="AO633">_xll.Dce_Name_SectI(AE633,AE633,AF633,AG633,AH633,"x","-",$V$14)</f>
        <v>674x350x8x12</v>
      </c>
      <c r="AP633" s="7" t="str">
        <f t="shared" si="276"/>
        <v>704x350x22-6M24</v>
      </c>
      <c r="AQ633" s="7"/>
      <c r="AR633" s="7"/>
      <c r="AS633" s="7"/>
      <c r="AT633" s="29" t="s">
        <v>302</v>
      </c>
      <c r="AU633" s="60">
        <v>40.592629848312477</v>
      </c>
      <c r="AV633" s="60">
        <v>8.7353689352582435</v>
      </c>
      <c r="AW633" s="25">
        <v>5.3106809813190061</v>
      </c>
      <c r="AX633" s="25">
        <v>0</v>
      </c>
      <c r="AY633" s="25">
        <v>0</v>
      </c>
      <c r="AZ633" s="25">
        <v>0</v>
      </c>
      <c r="BA633" s="56">
        <f t="shared" si="277"/>
        <v>6.7654383080520795</v>
      </c>
      <c r="BB633" s="56">
        <f t="shared" si="278"/>
        <v>29.598792597727847</v>
      </c>
      <c r="BC633" s="4">
        <f>HLOOKUP(AN633,Data!$BW$28:$CF$31,4,FALSE)</f>
        <v>353</v>
      </c>
      <c r="BD633" s="44">
        <f t="shared" si="279"/>
        <v>8.3849270815093052E-2</v>
      </c>
      <c r="BE633" s="4" t="str">
        <f t="shared" si="280"/>
        <v>OK</v>
      </c>
      <c r="BF633" s="5">
        <f t="shared" si="281"/>
        <v>3572.8</v>
      </c>
      <c r="BG633" s="44">
        <f t="shared" si="282"/>
        <v>0</v>
      </c>
      <c r="BH633" s="4" t="str">
        <f t="shared" si="283"/>
        <v>OK</v>
      </c>
      <c r="BI633" s="53" t="str">
        <f t="shared" si="284"/>
        <v>Y</v>
      </c>
      <c r="BJ633" s="53">
        <f t="shared" si="285"/>
        <v>215</v>
      </c>
      <c r="BK633" s="38">
        <f t="shared" si="286"/>
        <v>171</v>
      </c>
      <c r="BL633" s="54">
        <f>noisuy1chieu(BK633/BJ633,Data!$BW$39:$CG$39,Data!$BW$40:$CG$40)</f>
        <v>9.6581399440765381E-2</v>
      </c>
      <c r="BM633" s="55">
        <f t="shared" si="287"/>
        <v>0</v>
      </c>
      <c r="BN633" s="56">
        <f t="shared" si="288"/>
        <v>0</v>
      </c>
      <c r="BO633" s="44">
        <f t="shared" si="289"/>
        <v>0</v>
      </c>
      <c r="BP633" s="4" t="str">
        <f t="shared" si="290"/>
        <v>OK</v>
      </c>
      <c r="BQ633" s="56">
        <f t="shared" si="291"/>
        <v>304.99199999999996</v>
      </c>
      <c r="BR633" s="56">
        <f t="shared" si="292"/>
        <v>40.592629848312477</v>
      </c>
      <c r="BS633" s="23">
        <f t="shared" si="293"/>
        <v>0.13309408065887787</v>
      </c>
      <c r="BT633" s="4" t="str">
        <f t="shared" si="294"/>
        <v>OK</v>
      </c>
      <c r="BU633" s="56">
        <f t="shared" si="295"/>
        <v>20.296314924156238</v>
      </c>
      <c r="BV633" s="54">
        <f t="shared" si="296"/>
        <v>4.0554346545173835E-2</v>
      </c>
      <c r="BW633" s="4" t="str">
        <f t="shared" si="297"/>
        <v>OK</v>
      </c>
      <c r="BX633" s="54">
        <f t="shared" si="298"/>
        <v>1.0564456635719649E-2</v>
      </c>
      <c r="BY633" s="4" t="str">
        <f t="shared" si="299"/>
        <v>OK</v>
      </c>
      <c r="DJ633" s="7"/>
      <c r="DK633" s="7"/>
      <c r="DL633" s="7"/>
      <c r="DM633" s="7"/>
      <c r="DN633" s="7"/>
      <c r="DO633" s="83"/>
      <c r="DP633" s="7"/>
      <c r="DQ633" s="7"/>
      <c r="DR633" s="7"/>
      <c r="DS633" s="7"/>
    </row>
    <row r="634" spans="27:123">
      <c r="AA634" s="29" t="s">
        <v>197</v>
      </c>
      <c r="AB634" s="29" t="s">
        <v>341</v>
      </c>
      <c r="AC634" s="29" t="s">
        <v>320</v>
      </c>
      <c r="AD634" s="30">
        <v>0</v>
      </c>
      <c r="AE634" s="24">
        <v>674</v>
      </c>
      <c r="AF634" s="24">
        <v>350</v>
      </c>
      <c r="AG634" s="24">
        <v>8</v>
      </c>
      <c r="AH634" s="24">
        <v>12</v>
      </c>
      <c r="AI634" s="24">
        <v>650</v>
      </c>
      <c r="AJ634" s="7">
        <f t="shared" si="271"/>
        <v>704</v>
      </c>
      <c r="AK634" s="7">
        <f t="shared" si="272"/>
        <v>350</v>
      </c>
      <c r="AL634" s="7">
        <f t="shared" si="273"/>
        <v>22</v>
      </c>
      <c r="AM634" s="7">
        <f t="shared" si="274"/>
        <v>6</v>
      </c>
      <c r="AN634" s="7">
        <f t="shared" si="275"/>
        <v>24</v>
      </c>
      <c r="AO634" s="83" t="str" cm="1">
        <f t="array" ref="AO634">_xll.Dce_Name_SectI(AE634,AE634,AF634,AG634,AH634,"x","-",$V$14)</f>
        <v>674x350x8x12</v>
      </c>
      <c r="AP634" s="7" t="str">
        <f t="shared" si="276"/>
        <v>704x350x22-6M24</v>
      </c>
      <c r="AQ634" s="7"/>
      <c r="AR634" s="7"/>
      <c r="AS634" s="7"/>
      <c r="AT634" s="29" t="s">
        <v>303</v>
      </c>
      <c r="AU634" s="60">
        <v>19.782072757238293</v>
      </c>
      <c r="AV634" s="60">
        <v>3.8455241437895529</v>
      </c>
      <c r="AW634" s="25">
        <v>9.6747811605339855</v>
      </c>
      <c r="AX634" s="25">
        <v>0</v>
      </c>
      <c r="AY634" s="25">
        <v>0</v>
      </c>
      <c r="AZ634" s="25">
        <v>0</v>
      </c>
      <c r="BA634" s="56">
        <f t="shared" si="277"/>
        <v>3.2970121262063823</v>
      </c>
      <c r="BB634" s="56">
        <f t="shared" si="278"/>
        <v>14.424428052152924</v>
      </c>
      <c r="BC634" s="4">
        <f>HLOOKUP(AN634,Data!$BW$28:$CF$31,4,FALSE)</f>
        <v>353</v>
      </c>
      <c r="BD634" s="44">
        <f t="shared" si="279"/>
        <v>4.0862402414030947E-2</v>
      </c>
      <c r="BE634" s="4" t="str">
        <f t="shared" si="280"/>
        <v>OK</v>
      </c>
      <c r="BF634" s="5">
        <f t="shared" si="281"/>
        <v>3572.8</v>
      </c>
      <c r="BG634" s="44">
        <f t="shared" si="282"/>
        <v>0</v>
      </c>
      <c r="BH634" s="4" t="str">
        <f t="shared" si="283"/>
        <v>OK</v>
      </c>
      <c r="BI634" s="53" t="str">
        <f t="shared" si="284"/>
        <v>Y</v>
      </c>
      <c r="BJ634" s="53">
        <f t="shared" si="285"/>
        <v>215</v>
      </c>
      <c r="BK634" s="38">
        <f t="shared" si="286"/>
        <v>171</v>
      </c>
      <c r="BL634" s="54">
        <f>noisuy1chieu(BK634/BJ634,Data!$BW$39:$CG$39,Data!$BW$40:$CG$40)</f>
        <v>9.6581399440765381E-2</v>
      </c>
      <c r="BM634" s="55">
        <f t="shared" si="287"/>
        <v>0</v>
      </c>
      <c r="BN634" s="56">
        <f t="shared" si="288"/>
        <v>0</v>
      </c>
      <c r="BO634" s="44">
        <f t="shared" si="289"/>
        <v>0</v>
      </c>
      <c r="BP634" s="4" t="str">
        <f t="shared" si="290"/>
        <v>OK</v>
      </c>
      <c r="BQ634" s="56">
        <f t="shared" si="291"/>
        <v>304.99199999999996</v>
      </c>
      <c r="BR634" s="56">
        <f t="shared" si="292"/>
        <v>19.782072757238293</v>
      </c>
      <c r="BS634" s="23">
        <f t="shared" si="293"/>
        <v>6.4860956212747525E-2</v>
      </c>
      <c r="BT634" s="4" t="str">
        <f t="shared" si="294"/>
        <v>OK</v>
      </c>
      <c r="BU634" s="56">
        <f t="shared" si="295"/>
        <v>9.8910363786191464</v>
      </c>
      <c r="BV634" s="54">
        <f t="shared" si="296"/>
        <v>1.9763416092447025E-2</v>
      </c>
      <c r="BW634" s="4" t="str">
        <f t="shared" si="297"/>
        <v>OK</v>
      </c>
      <c r="BX634" s="54">
        <f t="shared" si="298"/>
        <v>1.0758747969413958E-2</v>
      </c>
      <c r="BY634" s="4" t="str">
        <f t="shared" si="299"/>
        <v>OK</v>
      </c>
      <c r="DJ634" s="7"/>
      <c r="DK634" s="7"/>
      <c r="DL634" s="7"/>
      <c r="DM634" s="7"/>
      <c r="DN634" s="7"/>
      <c r="DO634" s="83"/>
      <c r="DP634" s="7"/>
      <c r="DQ634" s="7"/>
      <c r="DR634" s="7"/>
      <c r="DS634" s="7"/>
    </row>
    <row r="635" spans="27:123">
      <c r="AA635" s="29" t="s">
        <v>197</v>
      </c>
      <c r="AB635" s="29" t="s">
        <v>341</v>
      </c>
      <c r="AC635" s="29" t="s">
        <v>320</v>
      </c>
      <c r="AD635" s="30">
        <v>0</v>
      </c>
      <c r="AE635" s="24">
        <v>674</v>
      </c>
      <c r="AF635" s="24">
        <v>350</v>
      </c>
      <c r="AG635" s="24">
        <v>8</v>
      </c>
      <c r="AH635" s="24">
        <v>12</v>
      </c>
      <c r="AI635" s="24">
        <v>650</v>
      </c>
      <c r="AJ635" s="7">
        <f t="shared" si="271"/>
        <v>704</v>
      </c>
      <c r="AK635" s="7">
        <f t="shared" si="272"/>
        <v>350</v>
      </c>
      <c r="AL635" s="7">
        <f t="shared" si="273"/>
        <v>22</v>
      </c>
      <c r="AM635" s="7">
        <f t="shared" si="274"/>
        <v>6</v>
      </c>
      <c r="AN635" s="7">
        <f t="shared" si="275"/>
        <v>24</v>
      </c>
      <c r="AO635" s="83" t="str" cm="1">
        <f t="array" ref="AO635">_xll.Dce_Name_SectI(AE635,AE635,AF635,AG635,AH635,"x","-",$V$14)</f>
        <v>674x350x8x12</v>
      </c>
      <c r="AP635" s="7" t="str">
        <f t="shared" si="276"/>
        <v>704x350x22-6M24</v>
      </c>
      <c r="AQ635" s="7"/>
      <c r="AR635" s="7"/>
      <c r="AS635" s="7"/>
      <c r="AT635" s="29" t="s">
        <v>304</v>
      </c>
      <c r="AU635" s="60">
        <v>-101.39836981079557</v>
      </c>
      <c r="AV635" s="60">
        <v>7.6230804675360293</v>
      </c>
      <c r="AW635" s="25">
        <v>2.1848765096667017E-3</v>
      </c>
      <c r="AX635" s="25">
        <v>0</v>
      </c>
      <c r="AY635" s="25">
        <v>0</v>
      </c>
      <c r="AZ635" s="25">
        <v>0</v>
      </c>
      <c r="BA635" s="56">
        <f t="shared" si="277"/>
        <v>0</v>
      </c>
      <c r="BB635" s="56">
        <f t="shared" si="278"/>
        <v>0</v>
      </c>
      <c r="BC635" s="4">
        <f>HLOOKUP(AN635,Data!$BW$28:$CF$31,4,FALSE)</f>
        <v>353</v>
      </c>
      <c r="BD635" s="44">
        <f t="shared" si="279"/>
        <v>0</v>
      </c>
      <c r="BE635" s="4" t="str">
        <f t="shared" si="280"/>
        <v>OK</v>
      </c>
      <c r="BF635" s="5">
        <f t="shared" si="281"/>
        <v>3572.8</v>
      </c>
      <c r="BG635" s="44">
        <f t="shared" si="282"/>
        <v>2.8380645379197145E-2</v>
      </c>
      <c r="BH635" s="4" t="str">
        <f t="shared" si="283"/>
        <v>OK</v>
      </c>
      <c r="BI635" s="53" t="str">
        <f t="shared" si="284"/>
        <v>Y</v>
      </c>
      <c r="BJ635" s="53">
        <f t="shared" si="285"/>
        <v>215</v>
      </c>
      <c r="BK635" s="38">
        <f t="shared" si="286"/>
        <v>171</v>
      </c>
      <c r="BL635" s="54">
        <f>noisuy1chieu(BK635/BJ635,Data!$BW$39:$CG$39,Data!$BW$40:$CG$40)</f>
        <v>9.6581399440765381E-2</v>
      </c>
      <c r="BM635" s="55">
        <f t="shared" si="287"/>
        <v>1.8372179636383535E-3</v>
      </c>
      <c r="BN635" s="56">
        <f t="shared" si="288"/>
        <v>5.411929603109896</v>
      </c>
      <c r="BO635" s="44">
        <f t="shared" si="289"/>
        <v>0.24599680014135891</v>
      </c>
      <c r="BP635" s="4" t="str">
        <f t="shared" si="290"/>
        <v>OK</v>
      </c>
      <c r="BQ635" s="56">
        <f t="shared" si="291"/>
        <v>304.99199999999996</v>
      </c>
      <c r="BR635" s="56">
        <f t="shared" si="292"/>
        <v>7.6230807806433933</v>
      </c>
      <c r="BS635" s="23">
        <f t="shared" si="293"/>
        <v>2.4994363067370275E-2</v>
      </c>
      <c r="BT635" s="4" t="str">
        <f t="shared" si="294"/>
        <v>OK</v>
      </c>
      <c r="BU635" s="56">
        <f t="shared" si="295"/>
        <v>50.699184905397786</v>
      </c>
      <c r="BV635" s="54">
        <f t="shared" si="296"/>
        <v>0.10130274002421273</v>
      </c>
      <c r="BW635" s="4" t="str">
        <f t="shared" si="297"/>
        <v>OK</v>
      </c>
      <c r="BX635" s="54">
        <f t="shared" si="298"/>
        <v>7.8776876453408098E-3</v>
      </c>
      <c r="BY635" s="4" t="str">
        <f t="shared" si="299"/>
        <v>OK</v>
      </c>
      <c r="DJ635" s="7"/>
      <c r="DK635" s="7"/>
      <c r="DL635" s="7"/>
      <c r="DM635" s="7"/>
      <c r="DN635" s="7"/>
      <c r="DO635" s="83"/>
      <c r="DP635" s="7"/>
      <c r="DQ635" s="7"/>
      <c r="DR635" s="7"/>
      <c r="DS635" s="7"/>
    </row>
    <row r="636" spans="27:123">
      <c r="AA636" s="29" t="s">
        <v>197</v>
      </c>
      <c r="AB636" s="29" t="s">
        <v>341</v>
      </c>
      <c r="AC636" s="29" t="s">
        <v>320</v>
      </c>
      <c r="AD636" s="30">
        <v>0</v>
      </c>
      <c r="AE636" s="24">
        <v>674</v>
      </c>
      <c r="AF636" s="24">
        <v>350</v>
      </c>
      <c r="AG636" s="24">
        <v>8</v>
      </c>
      <c r="AH636" s="24">
        <v>12</v>
      </c>
      <c r="AI636" s="24">
        <v>650</v>
      </c>
      <c r="AJ636" s="7">
        <f t="shared" si="271"/>
        <v>704</v>
      </c>
      <c r="AK636" s="7">
        <f t="shared" si="272"/>
        <v>350</v>
      </c>
      <c r="AL636" s="7">
        <f t="shared" si="273"/>
        <v>22</v>
      </c>
      <c r="AM636" s="7">
        <f t="shared" si="274"/>
        <v>6</v>
      </c>
      <c r="AN636" s="7">
        <f t="shared" si="275"/>
        <v>24</v>
      </c>
      <c r="AO636" s="83" t="str" cm="1">
        <f t="array" ref="AO636">_xll.Dce_Name_SectI(AE636,AE636,AF636,AG636,AH636,"x","-",$V$14)</f>
        <v>674x350x8x12</v>
      </c>
      <c r="AP636" s="7" t="str">
        <f t="shared" si="276"/>
        <v>704x350x22-6M24</v>
      </c>
      <c r="AQ636" s="7"/>
      <c r="AR636" s="7"/>
      <c r="AS636" s="7"/>
      <c r="AT636" s="29" t="s">
        <v>305</v>
      </c>
      <c r="AU636" s="60">
        <v>-122.93168876651048</v>
      </c>
      <c r="AV636" s="60">
        <v>2.7346174522109932</v>
      </c>
      <c r="AW636" s="25">
        <v>9.4608305413887775E-3</v>
      </c>
      <c r="AX636" s="25">
        <v>0</v>
      </c>
      <c r="AY636" s="25">
        <v>0</v>
      </c>
      <c r="AZ636" s="25">
        <v>0</v>
      </c>
      <c r="BA636" s="56">
        <f t="shared" si="277"/>
        <v>0</v>
      </c>
      <c r="BB636" s="56">
        <f t="shared" si="278"/>
        <v>0</v>
      </c>
      <c r="BC636" s="4">
        <f>HLOOKUP(AN636,Data!$BW$28:$CF$31,4,FALSE)</f>
        <v>353</v>
      </c>
      <c r="BD636" s="44">
        <f t="shared" si="279"/>
        <v>0</v>
      </c>
      <c r="BE636" s="4" t="str">
        <f t="shared" si="280"/>
        <v>OK</v>
      </c>
      <c r="BF636" s="5">
        <f t="shared" si="281"/>
        <v>3572.8</v>
      </c>
      <c r="BG636" s="44">
        <f t="shared" si="282"/>
        <v>3.4407660313062714E-2</v>
      </c>
      <c r="BH636" s="4" t="str">
        <f t="shared" si="283"/>
        <v>OK</v>
      </c>
      <c r="BI636" s="53" t="str">
        <f t="shared" si="284"/>
        <v>Y</v>
      </c>
      <c r="BJ636" s="53">
        <f t="shared" si="285"/>
        <v>215</v>
      </c>
      <c r="BK636" s="38">
        <f t="shared" si="286"/>
        <v>171</v>
      </c>
      <c r="BL636" s="54">
        <f>noisuy1chieu(BK636/BJ636,Data!$BW$39:$CG$39,Data!$BW$40:$CG$40)</f>
        <v>9.6581399440765381E-2</v>
      </c>
      <c r="BM636" s="55">
        <f t="shared" si="287"/>
        <v>2.2273761138730495E-3</v>
      </c>
      <c r="BN636" s="56">
        <f t="shared" si="288"/>
        <v>5.9589340128072106</v>
      </c>
      <c r="BO636" s="44">
        <f t="shared" si="289"/>
        <v>0.27086063694578227</v>
      </c>
      <c r="BP636" s="4" t="str">
        <f t="shared" si="290"/>
        <v>OK</v>
      </c>
      <c r="BQ636" s="56">
        <f t="shared" si="291"/>
        <v>304.99199999999996</v>
      </c>
      <c r="BR636" s="56">
        <f t="shared" si="292"/>
        <v>2.7346338177627141</v>
      </c>
      <c r="BS636" s="23">
        <f t="shared" si="293"/>
        <v>8.9662476975222779E-3</v>
      </c>
      <c r="BT636" s="4" t="str">
        <f t="shared" si="294"/>
        <v>OK</v>
      </c>
      <c r="BU636" s="56">
        <f t="shared" si="295"/>
        <v>61.465844383255238</v>
      </c>
      <c r="BV636" s="54">
        <f t="shared" si="296"/>
        <v>0.12281575069785172</v>
      </c>
      <c r="BW636" s="4" t="str">
        <f t="shared" si="297"/>
        <v>OK</v>
      </c>
      <c r="BX636" s="54">
        <f t="shared" si="298"/>
        <v>2.8259691403797892E-3</v>
      </c>
      <c r="BY636" s="4" t="str">
        <f t="shared" si="299"/>
        <v>OK</v>
      </c>
      <c r="DJ636" s="7"/>
      <c r="DK636" s="7"/>
      <c r="DL636" s="7"/>
      <c r="DM636" s="7"/>
      <c r="DN636" s="7"/>
      <c r="DO636" s="83"/>
      <c r="DP636" s="7"/>
      <c r="DQ636" s="7"/>
      <c r="DR636" s="7"/>
      <c r="DS636" s="7"/>
    </row>
    <row r="637" spans="27:123">
      <c r="AA637" s="29" t="s">
        <v>197</v>
      </c>
      <c r="AB637" s="29" t="s">
        <v>341</v>
      </c>
      <c r="AC637" s="29" t="s">
        <v>320</v>
      </c>
      <c r="AD637" s="30">
        <v>0</v>
      </c>
      <c r="AE637" s="24">
        <v>674</v>
      </c>
      <c r="AF637" s="24">
        <v>350</v>
      </c>
      <c r="AG637" s="24">
        <v>8</v>
      </c>
      <c r="AH637" s="24">
        <v>12</v>
      </c>
      <c r="AI637" s="24">
        <v>650</v>
      </c>
      <c r="AJ637" s="7">
        <f t="shared" si="271"/>
        <v>704</v>
      </c>
      <c r="AK637" s="7">
        <f t="shared" si="272"/>
        <v>350</v>
      </c>
      <c r="AL637" s="7">
        <f t="shared" si="273"/>
        <v>22</v>
      </c>
      <c r="AM637" s="7">
        <f t="shared" si="274"/>
        <v>6</v>
      </c>
      <c r="AN637" s="7">
        <f t="shared" si="275"/>
        <v>24</v>
      </c>
      <c r="AO637" s="83" t="str" cm="1">
        <f t="array" ref="AO637">_xll.Dce_Name_SectI(AE637,AE637,AF637,AG637,AH637,"x","-",$V$14)</f>
        <v>674x350x8x12</v>
      </c>
      <c r="AP637" s="7" t="str">
        <f t="shared" si="276"/>
        <v>704x350x22-6M24</v>
      </c>
      <c r="AQ637" s="7"/>
      <c r="AR637" s="7"/>
      <c r="AS637" s="7"/>
      <c r="AT637" s="29" t="s">
        <v>306</v>
      </c>
      <c r="AU637" s="60">
        <v>32.091630280798313</v>
      </c>
      <c r="AV637" s="60">
        <v>6.7487317674523535</v>
      </c>
      <c r="AW637" s="25">
        <v>1.0239679516077989E-2</v>
      </c>
      <c r="AX637" s="25">
        <v>0</v>
      </c>
      <c r="AY637" s="25">
        <v>0</v>
      </c>
      <c r="AZ637" s="25">
        <v>0</v>
      </c>
      <c r="BA637" s="56">
        <f t="shared" si="277"/>
        <v>5.3486050467997188</v>
      </c>
      <c r="BB637" s="56">
        <f t="shared" si="278"/>
        <v>23.40014707974877</v>
      </c>
      <c r="BC637" s="4">
        <f>HLOOKUP(AN637,Data!$BW$28:$CF$31,4,FALSE)</f>
        <v>353</v>
      </c>
      <c r="BD637" s="44">
        <f t="shared" si="279"/>
        <v>6.628936849787187E-2</v>
      </c>
      <c r="BE637" s="4" t="str">
        <f t="shared" si="280"/>
        <v>OK</v>
      </c>
      <c r="BF637" s="5">
        <f t="shared" si="281"/>
        <v>3572.8</v>
      </c>
      <c r="BG637" s="44">
        <f t="shared" si="282"/>
        <v>0</v>
      </c>
      <c r="BH637" s="4" t="str">
        <f t="shared" si="283"/>
        <v>OK</v>
      </c>
      <c r="BI637" s="53" t="str">
        <f t="shared" si="284"/>
        <v>Y</v>
      </c>
      <c r="BJ637" s="53">
        <f t="shared" si="285"/>
        <v>215</v>
      </c>
      <c r="BK637" s="38">
        <f t="shared" si="286"/>
        <v>171</v>
      </c>
      <c r="BL637" s="54">
        <f>noisuy1chieu(BK637/BJ637,Data!$BW$39:$CG$39,Data!$BW$40:$CG$40)</f>
        <v>9.6581399440765381E-2</v>
      </c>
      <c r="BM637" s="55">
        <f t="shared" si="287"/>
        <v>0</v>
      </c>
      <c r="BN637" s="56">
        <f t="shared" si="288"/>
        <v>0</v>
      </c>
      <c r="BO637" s="44">
        <f t="shared" si="289"/>
        <v>0</v>
      </c>
      <c r="BP637" s="4" t="str">
        <f t="shared" si="290"/>
        <v>OK</v>
      </c>
      <c r="BQ637" s="56">
        <f t="shared" si="291"/>
        <v>304.99199999999996</v>
      </c>
      <c r="BR637" s="56">
        <f t="shared" si="292"/>
        <v>32.091630280798313</v>
      </c>
      <c r="BS637" s="23">
        <f t="shared" si="293"/>
        <v>0.10522121983789187</v>
      </c>
      <c r="BT637" s="4" t="str">
        <f t="shared" si="294"/>
        <v>OK</v>
      </c>
      <c r="BU637" s="56">
        <f t="shared" si="295"/>
        <v>16.045815140399156</v>
      </c>
      <c r="BV637" s="54">
        <f t="shared" si="296"/>
        <v>3.2061364352849224E-2</v>
      </c>
      <c r="BW637" s="4" t="str">
        <f t="shared" si="297"/>
        <v>OK</v>
      </c>
      <c r="BX637" s="54">
        <f t="shared" si="298"/>
        <v>6.9741438653799529E-3</v>
      </c>
      <c r="BY637" s="4" t="str">
        <f t="shared" si="299"/>
        <v>OK</v>
      </c>
      <c r="DJ637" s="7"/>
      <c r="DK637" s="7"/>
      <c r="DL637" s="7"/>
      <c r="DM637" s="7"/>
      <c r="DN637" s="7"/>
      <c r="DO637" s="83"/>
      <c r="DP637" s="7"/>
      <c r="DQ637" s="7"/>
      <c r="DR637" s="7"/>
      <c r="DS637" s="7"/>
    </row>
    <row r="638" spans="27:123">
      <c r="AA638" s="29" t="s">
        <v>197</v>
      </c>
      <c r="AB638" s="29" t="s">
        <v>341</v>
      </c>
      <c r="AC638" s="29" t="s">
        <v>320</v>
      </c>
      <c r="AD638" s="30">
        <v>0</v>
      </c>
      <c r="AE638" s="24">
        <v>674</v>
      </c>
      <c r="AF638" s="24">
        <v>350</v>
      </c>
      <c r="AG638" s="24">
        <v>8</v>
      </c>
      <c r="AH638" s="24">
        <v>12</v>
      </c>
      <c r="AI638" s="24">
        <v>650</v>
      </c>
      <c r="AJ638" s="7">
        <f t="shared" si="271"/>
        <v>704</v>
      </c>
      <c r="AK638" s="7">
        <f t="shared" si="272"/>
        <v>350</v>
      </c>
      <c r="AL638" s="7">
        <f t="shared" si="273"/>
        <v>22</v>
      </c>
      <c r="AM638" s="7">
        <f t="shared" si="274"/>
        <v>6</v>
      </c>
      <c r="AN638" s="7">
        <f t="shared" si="275"/>
        <v>24</v>
      </c>
      <c r="AO638" s="83" t="str" cm="1">
        <f t="array" ref="AO638">_xll.Dce_Name_SectI(AE638,AE638,AF638,AG638,AH638,"x","-",$V$14)</f>
        <v>674x350x8x12</v>
      </c>
      <c r="AP638" s="7" t="str">
        <f t="shared" si="276"/>
        <v>704x350x22-6M24</v>
      </c>
      <c r="AQ638" s="7"/>
      <c r="AR638" s="7"/>
      <c r="AS638" s="7"/>
      <c r="AT638" s="29" t="s">
        <v>307</v>
      </c>
      <c r="AU638" s="60">
        <v>4.439941566957188</v>
      </c>
      <c r="AV638" s="60">
        <v>11.786617658563873</v>
      </c>
      <c r="AW638" s="25">
        <v>2.8525386927658563E-3</v>
      </c>
      <c r="AX638" s="25">
        <v>0</v>
      </c>
      <c r="AY638" s="25">
        <v>0</v>
      </c>
      <c r="AZ638" s="25">
        <v>0</v>
      </c>
      <c r="BA638" s="56">
        <f t="shared" si="277"/>
        <v>0.73999026115953137</v>
      </c>
      <c r="BB638" s="56">
        <f t="shared" si="278"/>
        <v>3.2374573925729497</v>
      </c>
      <c r="BC638" s="4">
        <f>HLOOKUP(AN638,Data!$BW$28:$CF$31,4,FALSE)</f>
        <v>353</v>
      </c>
      <c r="BD638" s="44">
        <f t="shared" si="279"/>
        <v>9.1712674010565147E-3</v>
      </c>
      <c r="BE638" s="4" t="str">
        <f t="shared" si="280"/>
        <v>OK</v>
      </c>
      <c r="BF638" s="5">
        <f t="shared" si="281"/>
        <v>3572.8</v>
      </c>
      <c r="BG638" s="44">
        <f t="shared" si="282"/>
        <v>0</v>
      </c>
      <c r="BH638" s="4" t="str">
        <f t="shared" si="283"/>
        <v>OK</v>
      </c>
      <c r="BI638" s="53" t="str">
        <f t="shared" si="284"/>
        <v>Y</v>
      </c>
      <c r="BJ638" s="53">
        <f t="shared" si="285"/>
        <v>215</v>
      </c>
      <c r="BK638" s="38">
        <f t="shared" si="286"/>
        <v>171</v>
      </c>
      <c r="BL638" s="54">
        <f>noisuy1chieu(BK638/BJ638,Data!$BW$39:$CG$39,Data!$BW$40:$CG$40)</f>
        <v>9.6581399440765381E-2</v>
      </c>
      <c r="BM638" s="55">
        <f t="shared" si="287"/>
        <v>0</v>
      </c>
      <c r="BN638" s="56">
        <f t="shared" si="288"/>
        <v>0</v>
      </c>
      <c r="BO638" s="44">
        <f t="shared" si="289"/>
        <v>0</v>
      </c>
      <c r="BP638" s="4" t="str">
        <f t="shared" si="290"/>
        <v>OK</v>
      </c>
      <c r="BQ638" s="56">
        <f t="shared" si="291"/>
        <v>304.99199999999996</v>
      </c>
      <c r="BR638" s="56">
        <f t="shared" si="292"/>
        <v>11.786618003742495</v>
      </c>
      <c r="BS638" s="23">
        <f t="shared" si="293"/>
        <v>3.8645662849328827E-2</v>
      </c>
      <c r="BT638" s="4" t="str">
        <f t="shared" si="294"/>
        <v>OK</v>
      </c>
      <c r="BU638" s="56">
        <f t="shared" si="295"/>
        <v>2.219970783478594</v>
      </c>
      <c r="BV638" s="54">
        <f t="shared" si="296"/>
        <v>4.4357542149782488E-3</v>
      </c>
      <c r="BW638" s="4" t="str">
        <f t="shared" si="297"/>
        <v>OK</v>
      </c>
      <c r="BX638" s="54">
        <f t="shared" si="298"/>
        <v>1.2180284808761674E-2</v>
      </c>
      <c r="BY638" s="4" t="str">
        <f t="shared" si="299"/>
        <v>OK</v>
      </c>
      <c r="DJ638" s="7"/>
      <c r="DK638" s="7"/>
      <c r="DL638" s="7"/>
      <c r="DM638" s="7"/>
      <c r="DN638" s="7"/>
      <c r="DO638" s="83"/>
      <c r="DP638" s="7"/>
      <c r="DQ638" s="7"/>
      <c r="DR638" s="7"/>
      <c r="DS638" s="7"/>
    </row>
    <row r="639" spans="27:123">
      <c r="AA639" s="29" t="s">
        <v>197</v>
      </c>
      <c r="AB639" s="29" t="s">
        <v>341</v>
      </c>
      <c r="AC639" s="29" t="s">
        <v>320</v>
      </c>
      <c r="AD639" s="30">
        <v>0</v>
      </c>
      <c r="AE639" s="24">
        <v>674</v>
      </c>
      <c r="AF639" s="24">
        <v>350</v>
      </c>
      <c r="AG639" s="24">
        <v>8</v>
      </c>
      <c r="AH639" s="24">
        <v>12</v>
      </c>
      <c r="AI639" s="24">
        <v>650</v>
      </c>
      <c r="AJ639" s="7">
        <f t="shared" si="271"/>
        <v>704</v>
      </c>
      <c r="AK639" s="7">
        <f t="shared" si="272"/>
        <v>350</v>
      </c>
      <c r="AL639" s="7">
        <f t="shared" si="273"/>
        <v>22</v>
      </c>
      <c r="AM639" s="7">
        <f t="shared" si="274"/>
        <v>6</v>
      </c>
      <c r="AN639" s="7">
        <f t="shared" si="275"/>
        <v>24</v>
      </c>
      <c r="AO639" s="83" t="str" cm="1">
        <f t="array" ref="AO639">_xll.Dce_Name_SectI(AE639,AE639,AF639,AG639,AH639,"x","-",$V$14)</f>
        <v>674x350x8x12</v>
      </c>
      <c r="AP639" s="7" t="str">
        <f t="shared" si="276"/>
        <v>704x350x22-6M24</v>
      </c>
      <c r="AQ639" s="7"/>
      <c r="AR639" s="7"/>
      <c r="AS639" s="7"/>
      <c r="AT639" s="29" t="s">
        <v>308</v>
      </c>
      <c r="AU639" s="60">
        <v>-117.66811566339749</v>
      </c>
      <c r="AV639" s="60">
        <v>8.6910192816894565</v>
      </c>
      <c r="AW639" s="25">
        <v>7.2851594277443343</v>
      </c>
      <c r="AX639" s="25">
        <v>0</v>
      </c>
      <c r="AY639" s="25">
        <v>0</v>
      </c>
      <c r="AZ639" s="25">
        <v>0</v>
      </c>
      <c r="BA639" s="56">
        <f t="shared" si="277"/>
        <v>0</v>
      </c>
      <c r="BB639" s="56">
        <f t="shared" si="278"/>
        <v>0</v>
      </c>
      <c r="BC639" s="4">
        <f>HLOOKUP(AN639,Data!$BW$28:$CF$31,4,FALSE)</f>
        <v>353</v>
      </c>
      <c r="BD639" s="44">
        <f t="shared" si="279"/>
        <v>0</v>
      </c>
      <c r="BE639" s="4" t="str">
        <f t="shared" si="280"/>
        <v>OK</v>
      </c>
      <c r="BF639" s="5">
        <f t="shared" si="281"/>
        <v>3572.8</v>
      </c>
      <c r="BG639" s="44">
        <f t="shared" si="282"/>
        <v>3.2934425566333823E-2</v>
      </c>
      <c r="BH639" s="4" t="str">
        <f t="shared" si="283"/>
        <v>OK</v>
      </c>
      <c r="BI639" s="53" t="str">
        <f t="shared" si="284"/>
        <v>Y</v>
      </c>
      <c r="BJ639" s="53">
        <f t="shared" si="285"/>
        <v>215</v>
      </c>
      <c r="BK639" s="38">
        <f t="shared" si="286"/>
        <v>171</v>
      </c>
      <c r="BL639" s="54">
        <f>noisuy1chieu(BK639/BJ639,Data!$BW$39:$CG$39,Data!$BW$40:$CG$40)</f>
        <v>9.6581399440765381E-2</v>
      </c>
      <c r="BM639" s="55">
        <f t="shared" si="287"/>
        <v>2.1320064242418735E-3</v>
      </c>
      <c r="BN639" s="56">
        <f t="shared" si="288"/>
        <v>5.8299663989213197</v>
      </c>
      <c r="BO639" s="44">
        <f t="shared" si="289"/>
        <v>0.26499847267824178</v>
      </c>
      <c r="BP639" s="4" t="str">
        <f t="shared" si="290"/>
        <v>OK</v>
      </c>
      <c r="BQ639" s="56">
        <f t="shared" si="291"/>
        <v>304.99199999999996</v>
      </c>
      <c r="BR639" s="56">
        <f t="shared" si="292"/>
        <v>11.340518684890478</v>
      </c>
      <c r="BS639" s="23">
        <f t="shared" si="293"/>
        <v>3.7183003766952834E-2</v>
      </c>
      <c r="BT639" s="4" t="str">
        <f t="shared" si="294"/>
        <v>OK</v>
      </c>
      <c r="BU639" s="56">
        <f t="shared" si="295"/>
        <v>58.834057831698743</v>
      </c>
      <c r="BV639" s="54">
        <f t="shared" si="296"/>
        <v>0.1175571417216123</v>
      </c>
      <c r="BW639" s="4" t="str">
        <f t="shared" si="297"/>
        <v>OK</v>
      </c>
      <c r="BX639" s="54">
        <f t="shared" si="298"/>
        <v>1.1719286008691385E-2</v>
      </c>
      <c r="BY639" s="4" t="str">
        <f t="shared" si="299"/>
        <v>OK</v>
      </c>
      <c r="DJ639" s="7"/>
      <c r="DK639" s="7"/>
      <c r="DL639" s="7"/>
      <c r="DM639" s="7"/>
      <c r="DN639" s="7"/>
      <c r="DO639" s="83"/>
      <c r="DP639" s="7"/>
      <c r="DQ639" s="7"/>
      <c r="DR639" s="7"/>
      <c r="DS639" s="7"/>
    </row>
    <row r="640" spans="27:123">
      <c r="AA640" s="29" t="s">
        <v>197</v>
      </c>
      <c r="AB640" s="29" t="s">
        <v>341</v>
      </c>
      <c r="AC640" s="29" t="s">
        <v>320</v>
      </c>
      <c r="AD640" s="30">
        <v>0</v>
      </c>
      <c r="AE640" s="24">
        <v>674</v>
      </c>
      <c r="AF640" s="24">
        <v>350</v>
      </c>
      <c r="AG640" s="24">
        <v>8</v>
      </c>
      <c r="AH640" s="24">
        <v>12</v>
      </c>
      <c r="AI640" s="24">
        <v>650</v>
      </c>
      <c r="AJ640" s="7">
        <f t="shared" si="271"/>
        <v>704</v>
      </c>
      <c r="AK640" s="7">
        <f t="shared" si="272"/>
        <v>350</v>
      </c>
      <c r="AL640" s="7">
        <f t="shared" si="273"/>
        <v>22</v>
      </c>
      <c r="AM640" s="7">
        <f t="shared" si="274"/>
        <v>6</v>
      </c>
      <c r="AN640" s="7">
        <f t="shared" si="275"/>
        <v>24</v>
      </c>
      <c r="AO640" s="83" t="str" cm="1">
        <f t="array" ref="AO640">_xll.Dce_Name_SectI(AE640,AE640,AF640,AG640,AH640,"x","-",$V$14)</f>
        <v>674x350x8x12</v>
      </c>
      <c r="AP640" s="7" t="str">
        <f t="shared" si="276"/>
        <v>704x350x22-6M24</v>
      </c>
      <c r="AQ640" s="7"/>
      <c r="AR640" s="7"/>
      <c r="AS640" s="7"/>
      <c r="AT640" s="29" t="s">
        <v>309</v>
      </c>
      <c r="AU640" s="60">
        <v>-142.21683358739131</v>
      </c>
      <c r="AV640" s="60">
        <v>3.6720585871173919</v>
      </c>
      <c r="AW640" s="25">
        <v>2.922249664774653</v>
      </c>
      <c r="AX640" s="25">
        <v>0</v>
      </c>
      <c r="AY640" s="25">
        <v>0</v>
      </c>
      <c r="AZ640" s="25">
        <v>0</v>
      </c>
      <c r="BA640" s="56">
        <f t="shared" si="277"/>
        <v>0</v>
      </c>
      <c r="BB640" s="56">
        <f t="shared" si="278"/>
        <v>0</v>
      </c>
      <c r="BC640" s="4">
        <f>HLOOKUP(AN640,Data!$BW$28:$CF$31,4,FALSE)</f>
        <v>353</v>
      </c>
      <c r="BD640" s="44">
        <f t="shared" si="279"/>
        <v>0</v>
      </c>
      <c r="BE640" s="4" t="str">
        <f t="shared" si="280"/>
        <v>OK</v>
      </c>
      <c r="BF640" s="5">
        <f t="shared" si="281"/>
        <v>3572.8</v>
      </c>
      <c r="BG640" s="44">
        <f t="shared" si="282"/>
        <v>3.9805428120071457E-2</v>
      </c>
      <c r="BH640" s="4" t="str">
        <f t="shared" si="283"/>
        <v>OK</v>
      </c>
      <c r="BI640" s="53" t="str">
        <f t="shared" si="284"/>
        <v>Y</v>
      </c>
      <c r="BJ640" s="53">
        <f t="shared" si="285"/>
        <v>215</v>
      </c>
      <c r="BK640" s="38">
        <f t="shared" si="286"/>
        <v>171</v>
      </c>
      <c r="BL640" s="54">
        <f>noisuy1chieu(BK640/BJ640,Data!$BW$39:$CG$39,Data!$BW$40:$CG$40)</f>
        <v>9.6581399440765381E-2</v>
      </c>
      <c r="BM640" s="55">
        <f t="shared" si="287"/>
        <v>2.5768000204151572E-3</v>
      </c>
      <c r="BN640" s="56">
        <f t="shared" si="288"/>
        <v>6.4093229451568527</v>
      </c>
      <c r="BO640" s="44">
        <f t="shared" si="289"/>
        <v>0.29133286114349333</v>
      </c>
      <c r="BP640" s="4" t="str">
        <f t="shared" si="290"/>
        <v>OK</v>
      </c>
      <c r="BQ640" s="56">
        <f t="shared" si="291"/>
        <v>304.99199999999996</v>
      </c>
      <c r="BR640" s="56">
        <f t="shared" si="292"/>
        <v>4.6929263120677858</v>
      </c>
      <c r="BS640" s="23">
        <f t="shared" si="293"/>
        <v>1.5387047240805616E-2</v>
      </c>
      <c r="BT640" s="4" t="str">
        <f t="shared" si="294"/>
        <v>OK</v>
      </c>
      <c r="BU640" s="56">
        <f t="shared" si="295"/>
        <v>71.108416793695653</v>
      </c>
      <c r="BV640" s="54">
        <f t="shared" si="296"/>
        <v>0.14208270751150046</v>
      </c>
      <c r="BW640" s="4" t="str">
        <f t="shared" si="297"/>
        <v>OK</v>
      </c>
      <c r="BX640" s="54">
        <f t="shared" si="298"/>
        <v>4.8496675678610561E-3</v>
      </c>
      <c r="BY640" s="4" t="str">
        <f t="shared" si="299"/>
        <v>OK</v>
      </c>
      <c r="DJ640" s="7"/>
      <c r="DK640" s="7"/>
      <c r="DL640" s="7"/>
      <c r="DM640" s="7"/>
      <c r="DN640" s="7"/>
      <c r="DO640" s="83"/>
      <c r="DP640" s="7"/>
      <c r="DQ640" s="7"/>
      <c r="DR640" s="7"/>
      <c r="DS640" s="7"/>
    </row>
    <row r="641" spans="27:123">
      <c r="AA641" s="29" t="s">
        <v>197</v>
      </c>
      <c r="AB641" s="29" t="s">
        <v>341</v>
      </c>
      <c r="AC641" s="29" t="s">
        <v>320</v>
      </c>
      <c r="AD641" s="30">
        <v>0</v>
      </c>
      <c r="AE641" s="24">
        <v>674</v>
      </c>
      <c r="AF641" s="24">
        <v>350</v>
      </c>
      <c r="AG641" s="24">
        <v>8</v>
      </c>
      <c r="AH641" s="24">
        <v>12</v>
      </c>
      <c r="AI641" s="24">
        <v>650</v>
      </c>
      <c r="AJ641" s="7">
        <f t="shared" si="271"/>
        <v>704</v>
      </c>
      <c r="AK641" s="7">
        <f t="shared" si="272"/>
        <v>350</v>
      </c>
      <c r="AL641" s="7">
        <f t="shared" si="273"/>
        <v>22</v>
      </c>
      <c r="AM641" s="7">
        <f t="shared" si="274"/>
        <v>6</v>
      </c>
      <c r="AN641" s="7">
        <f t="shared" si="275"/>
        <v>24</v>
      </c>
      <c r="AO641" s="83" t="str" cm="1">
        <f t="array" ref="AO641">_xll.Dce_Name_SectI(AE641,AE641,AF641,AG641,AH641,"x","-",$V$14)</f>
        <v>674x350x8x12</v>
      </c>
      <c r="AP641" s="7" t="str">
        <f t="shared" si="276"/>
        <v>704x350x22-6M24</v>
      </c>
      <c r="AQ641" s="7"/>
      <c r="AR641" s="7"/>
      <c r="AS641" s="7"/>
      <c r="AT641" s="29" t="s">
        <v>310</v>
      </c>
      <c r="AU641" s="60">
        <v>66.105166380911896</v>
      </c>
      <c r="AV641" s="60">
        <v>8.7784293485613816</v>
      </c>
      <c r="AW641" s="25">
        <v>5.3018109498867245</v>
      </c>
      <c r="AX641" s="25">
        <v>0</v>
      </c>
      <c r="AY641" s="25">
        <v>0</v>
      </c>
      <c r="AZ641" s="25">
        <v>0</v>
      </c>
      <c r="BA641" s="56">
        <f t="shared" si="277"/>
        <v>11.017527730151983</v>
      </c>
      <c r="BB641" s="56">
        <f t="shared" si="278"/>
        <v>48.201683819414932</v>
      </c>
      <c r="BC641" s="4">
        <f>HLOOKUP(AN641,Data!$BW$28:$CF$31,4,FALSE)</f>
        <v>353</v>
      </c>
      <c r="BD641" s="44">
        <f t="shared" si="279"/>
        <v>0.13654867937511311</v>
      </c>
      <c r="BE641" s="4" t="str">
        <f t="shared" si="280"/>
        <v>OK</v>
      </c>
      <c r="BF641" s="5">
        <f t="shared" si="281"/>
        <v>3572.8</v>
      </c>
      <c r="BG641" s="44">
        <f t="shared" si="282"/>
        <v>0</v>
      </c>
      <c r="BH641" s="4" t="str">
        <f t="shared" si="283"/>
        <v>OK</v>
      </c>
      <c r="BI641" s="53" t="str">
        <f t="shared" si="284"/>
        <v>Y</v>
      </c>
      <c r="BJ641" s="53">
        <f t="shared" si="285"/>
        <v>215</v>
      </c>
      <c r="BK641" s="38">
        <f t="shared" si="286"/>
        <v>171</v>
      </c>
      <c r="BL641" s="54">
        <f>noisuy1chieu(BK641/BJ641,Data!$BW$39:$CG$39,Data!$BW$40:$CG$40)</f>
        <v>9.6581399440765381E-2</v>
      </c>
      <c r="BM641" s="55">
        <f t="shared" si="287"/>
        <v>0</v>
      </c>
      <c r="BN641" s="56">
        <f t="shared" si="288"/>
        <v>0</v>
      </c>
      <c r="BO641" s="44">
        <f t="shared" si="289"/>
        <v>0</v>
      </c>
      <c r="BP641" s="4" t="str">
        <f t="shared" si="290"/>
        <v>OK</v>
      </c>
      <c r="BQ641" s="56">
        <f t="shared" si="291"/>
        <v>304.99199999999996</v>
      </c>
      <c r="BR641" s="56">
        <f t="shared" si="292"/>
        <v>66.105166380911896</v>
      </c>
      <c r="BS641" s="23">
        <f t="shared" si="293"/>
        <v>0.21674393551605256</v>
      </c>
      <c r="BT641" s="4" t="str">
        <f t="shared" si="294"/>
        <v>OK</v>
      </c>
      <c r="BU641" s="56">
        <f t="shared" si="295"/>
        <v>33.052583190455948</v>
      </c>
      <c r="BV641" s="54">
        <f t="shared" si="296"/>
        <v>6.6042821956984507E-2</v>
      </c>
      <c r="BW641" s="4" t="str">
        <f t="shared" si="297"/>
        <v>OK</v>
      </c>
      <c r="BX641" s="54">
        <f t="shared" si="298"/>
        <v>1.0597763304173453E-2</v>
      </c>
      <c r="BY641" s="4" t="str">
        <f t="shared" si="299"/>
        <v>OK</v>
      </c>
      <c r="DJ641" s="7"/>
      <c r="DK641" s="7"/>
      <c r="DL641" s="7"/>
      <c r="DM641" s="7"/>
      <c r="DN641" s="7"/>
      <c r="DO641" s="83"/>
      <c r="DP641" s="7"/>
      <c r="DQ641" s="7"/>
      <c r="DR641" s="7"/>
      <c r="DS641" s="7"/>
    </row>
    <row r="642" spans="27:123">
      <c r="AA642" s="29" t="s">
        <v>197</v>
      </c>
      <c r="AB642" s="29" t="s">
        <v>341</v>
      </c>
      <c r="AC642" s="29" t="s">
        <v>320</v>
      </c>
      <c r="AD642" s="30">
        <v>0</v>
      </c>
      <c r="AE642" s="24">
        <v>674</v>
      </c>
      <c r="AF642" s="24">
        <v>350</v>
      </c>
      <c r="AG642" s="24">
        <v>8</v>
      </c>
      <c r="AH642" s="24">
        <v>12</v>
      </c>
      <c r="AI642" s="24">
        <v>650</v>
      </c>
      <c r="AJ642" s="7">
        <f t="shared" si="271"/>
        <v>704</v>
      </c>
      <c r="AK642" s="7">
        <f t="shared" si="272"/>
        <v>350</v>
      </c>
      <c r="AL642" s="7">
        <f t="shared" si="273"/>
        <v>22</v>
      </c>
      <c r="AM642" s="7">
        <f t="shared" si="274"/>
        <v>6</v>
      </c>
      <c r="AN642" s="7">
        <f t="shared" si="275"/>
        <v>24</v>
      </c>
      <c r="AO642" s="83" t="str" cm="1">
        <f t="array" ref="AO642">_xll.Dce_Name_SectI(AE642,AE642,AF642,AG642,AH642,"x","-",$V$14)</f>
        <v>674x350x8x12</v>
      </c>
      <c r="AP642" s="7" t="str">
        <f t="shared" si="276"/>
        <v>704x350x22-6M24</v>
      </c>
      <c r="AQ642" s="7"/>
      <c r="AR642" s="7"/>
      <c r="AS642" s="7"/>
      <c r="AT642" s="29" t="s">
        <v>311</v>
      </c>
      <c r="AU642" s="60">
        <v>45.539374282150611</v>
      </c>
      <c r="AV642" s="60">
        <v>3.8784541311219329</v>
      </c>
      <c r="AW642" s="25">
        <v>9.6661665927908924</v>
      </c>
      <c r="AX642" s="25">
        <v>0</v>
      </c>
      <c r="AY642" s="25">
        <v>0</v>
      </c>
      <c r="AZ642" s="25">
        <v>0</v>
      </c>
      <c r="BA642" s="56">
        <f t="shared" si="277"/>
        <v>7.5898957136917682</v>
      </c>
      <c r="BB642" s="56">
        <f t="shared" si="278"/>
        <v>33.205793747401486</v>
      </c>
      <c r="BC642" s="4">
        <f>HLOOKUP(AN642,Data!$BW$28:$CF$31,4,FALSE)</f>
        <v>353</v>
      </c>
      <c r="BD642" s="44">
        <f t="shared" si="279"/>
        <v>9.4067404383573611E-2</v>
      </c>
      <c r="BE642" s="4" t="str">
        <f t="shared" si="280"/>
        <v>OK</v>
      </c>
      <c r="BF642" s="5">
        <f t="shared" si="281"/>
        <v>3572.8</v>
      </c>
      <c r="BG642" s="44">
        <f t="shared" si="282"/>
        <v>0</v>
      </c>
      <c r="BH642" s="4" t="str">
        <f t="shared" si="283"/>
        <v>OK</v>
      </c>
      <c r="BI642" s="53" t="str">
        <f t="shared" si="284"/>
        <v>Y</v>
      </c>
      <c r="BJ642" s="53">
        <f t="shared" si="285"/>
        <v>215</v>
      </c>
      <c r="BK642" s="38">
        <f t="shared" si="286"/>
        <v>171</v>
      </c>
      <c r="BL642" s="54">
        <f>noisuy1chieu(BK642/BJ642,Data!$BW$39:$CG$39,Data!$BW$40:$CG$40)</f>
        <v>9.6581399440765381E-2</v>
      </c>
      <c r="BM642" s="55">
        <f t="shared" si="287"/>
        <v>0</v>
      </c>
      <c r="BN642" s="56">
        <f t="shared" si="288"/>
        <v>0</v>
      </c>
      <c r="BO642" s="44">
        <f t="shared" si="289"/>
        <v>0</v>
      </c>
      <c r="BP642" s="4" t="str">
        <f t="shared" si="290"/>
        <v>OK</v>
      </c>
      <c r="BQ642" s="56">
        <f t="shared" si="291"/>
        <v>304.99199999999996</v>
      </c>
      <c r="BR642" s="56">
        <f t="shared" si="292"/>
        <v>45.539374282150611</v>
      </c>
      <c r="BS642" s="23">
        <f t="shared" si="293"/>
        <v>0.14931334029138671</v>
      </c>
      <c r="BT642" s="4" t="str">
        <f t="shared" si="294"/>
        <v>OK</v>
      </c>
      <c r="BU642" s="56">
        <f t="shared" si="295"/>
        <v>22.769687141075305</v>
      </c>
      <c r="BV642" s="54">
        <f t="shared" si="296"/>
        <v>4.5496425656331038E-2</v>
      </c>
      <c r="BW642" s="4" t="str">
        <f t="shared" si="297"/>
        <v>OK</v>
      </c>
      <c r="BX642" s="54">
        <f t="shared" si="298"/>
        <v>1.0763101460824468E-2</v>
      </c>
      <c r="BY642" s="4" t="str">
        <f t="shared" si="299"/>
        <v>OK</v>
      </c>
      <c r="DJ642" s="7"/>
      <c r="DK642" s="7"/>
      <c r="DL642" s="7"/>
      <c r="DM642" s="7"/>
      <c r="DN642" s="7"/>
      <c r="DO642" s="83"/>
      <c r="DP642" s="7"/>
      <c r="DQ642" s="7"/>
      <c r="DR642" s="7"/>
      <c r="DS642" s="7"/>
    </row>
    <row r="643" spans="27:123">
      <c r="AA643" s="29" t="s">
        <v>197</v>
      </c>
      <c r="AB643" s="29" t="s">
        <v>341</v>
      </c>
      <c r="AC643" s="29" t="s">
        <v>320</v>
      </c>
      <c r="AD643" s="30">
        <v>0</v>
      </c>
      <c r="AE643" s="24">
        <v>674</v>
      </c>
      <c r="AF643" s="24">
        <v>350</v>
      </c>
      <c r="AG643" s="24">
        <v>8</v>
      </c>
      <c r="AH643" s="24">
        <v>12</v>
      </c>
      <c r="AI643" s="24">
        <v>650</v>
      </c>
      <c r="AJ643" s="7">
        <f t="shared" si="271"/>
        <v>704</v>
      </c>
      <c r="AK643" s="7">
        <f t="shared" si="272"/>
        <v>350</v>
      </c>
      <c r="AL643" s="7">
        <f t="shared" si="273"/>
        <v>22</v>
      </c>
      <c r="AM643" s="7">
        <f t="shared" si="274"/>
        <v>6</v>
      </c>
      <c r="AN643" s="7">
        <f t="shared" si="275"/>
        <v>24</v>
      </c>
      <c r="AO643" s="83" t="str" cm="1">
        <f t="array" ref="AO643">_xll.Dce_Name_SectI(AE643,AE643,AF643,AG643,AH643,"x","-",$V$14)</f>
        <v>674x350x8x12</v>
      </c>
      <c r="AP643" s="7" t="str">
        <f t="shared" si="276"/>
        <v>704x350x22-6M24</v>
      </c>
      <c r="AQ643" s="7"/>
      <c r="AR643" s="7"/>
      <c r="AS643" s="7"/>
      <c r="AT643" s="29" t="s">
        <v>312</v>
      </c>
      <c r="AU643" s="60">
        <v>-75.572404831786812</v>
      </c>
      <c r="AV643" s="60">
        <v>7.6614095084859546</v>
      </c>
      <c r="AW643" s="25">
        <v>3.7322186038283751E-3</v>
      </c>
      <c r="AX643" s="25">
        <v>0</v>
      </c>
      <c r="AY643" s="25">
        <v>0</v>
      </c>
      <c r="AZ643" s="25">
        <v>0</v>
      </c>
      <c r="BA643" s="56">
        <f t="shared" si="277"/>
        <v>0</v>
      </c>
      <c r="BB643" s="56">
        <f t="shared" si="278"/>
        <v>0</v>
      </c>
      <c r="BC643" s="4">
        <f>HLOOKUP(AN643,Data!$BW$28:$CF$31,4,FALSE)</f>
        <v>353</v>
      </c>
      <c r="BD643" s="44">
        <f t="shared" si="279"/>
        <v>0</v>
      </c>
      <c r="BE643" s="4" t="str">
        <f t="shared" si="280"/>
        <v>OK</v>
      </c>
      <c r="BF643" s="5">
        <f t="shared" si="281"/>
        <v>3572.8</v>
      </c>
      <c r="BG643" s="44">
        <f t="shared" si="282"/>
        <v>2.115215092694436E-2</v>
      </c>
      <c r="BH643" s="4" t="str">
        <f t="shared" si="283"/>
        <v>OK</v>
      </c>
      <c r="BI643" s="53" t="str">
        <f t="shared" si="284"/>
        <v>Y</v>
      </c>
      <c r="BJ643" s="53">
        <f t="shared" si="285"/>
        <v>215</v>
      </c>
      <c r="BK643" s="38">
        <f t="shared" si="286"/>
        <v>171</v>
      </c>
      <c r="BL643" s="54">
        <f>noisuy1chieu(BK643/BJ643,Data!$BW$39:$CG$39,Data!$BW$40:$CG$40)</f>
        <v>9.6581399440765381E-2</v>
      </c>
      <c r="BM643" s="55">
        <f t="shared" si="287"/>
        <v>1.3692821686520495E-3</v>
      </c>
      <c r="BN643" s="56">
        <f t="shared" si="288"/>
        <v>4.6721660952912618</v>
      </c>
      <c r="BO643" s="44">
        <f t="shared" si="289"/>
        <v>0.21237118614960282</v>
      </c>
      <c r="BP643" s="4" t="str">
        <f t="shared" si="290"/>
        <v>OK</v>
      </c>
      <c r="BQ643" s="56">
        <f t="shared" si="291"/>
        <v>304.99199999999996</v>
      </c>
      <c r="BR643" s="56">
        <f t="shared" si="292"/>
        <v>7.661410417552025</v>
      </c>
      <c r="BS643" s="23">
        <f t="shared" si="293"/>
        <v>2.5120037304427741E-2</v>
      </c>
      <c r="BT643" s="4" t="str">
        <f t="shared" si="294"/>
        <v>OK</v>
      </c>
      <c r="BU643" s="56">
        <f t="shared" si="295"/>
        <v>37.786202415893406</v>
      </c>
      <c r="BV643" s="54">
        <f t="shared" si="296"/>
        <v>7.5501131763402174E-2</v>
      </c>
      <c r="BW643" s="4" t="str">
        <f t="shared" si="297"/>
        <v>OK</v>
      </c>
      <c r="BX643" s="54">
        <f t="shared" si="298"/>
        <v>7.9172974718419581E-3</v>
      </c>
      <c r="BY643" s="4" t="str">
        <f t="shared" si="299"/>
        <v>OK</v>
      </c>
      <c r="DJ643" s="7"/>
      <c r="DK643" s="7"/>
      <c r="DL643" s="7"/>
      <c r="DM643" s="7"/>
      <c r="DN643" s="7"/>
      <c r="DO643" s="83"/>
      <c r="DP643" s="7"/>
      <c r="DQ643" s="7"/>
      <c r="DR643" s="7"/>
      <c r="DS643" s="7"/>
    </row>
    <row r="644" spans="27:123">
      <c r="AA644" s="29" t="s">
        <v>197</v>
      </c>
      <c r="AB644" s="29" t="s">
        <v>341</v>
      </c>
      <c r="AC644" s="29" t="s">
        <v>320</v>
      </c>
      <c r="AD644" s="30">
        <v>0</v>
      </c>
      <c r="AE644" s="24">
        <v>674</v>
      </c>
      <c r="AF644" s="24">
        <v>350</v>
      </c>
      <c r="AG644" s="24">
        <v>8</v>
      </c>
      <c r="AH644" s="24">
        <v>12</v>
      </c>
      <c r="AI644" s="24">
        <v>650</v>
      </c>
      <c r="AJ644" s="7">
        <f t="shared" si="271"/>
        <v>704</v>
      </c>
      <c r="AK644" s="7">
        <f t="shared" si="272"/>
        <v>350</v>
      </c>
      <c r="AL644" s="7">
        <f t="shared" si="273"/>
        <v>22</v>
      </c>
      <c r="AM644" s="7">
        <f t="shared" si="274"/>
        <v>6</v>
      </c>
      <c r="AN644" s="7">
        <f t="shared" si="275"/>
        <v>24</v>
      </c>
      <c r="AO644" s="83" t="str" cm="1">
        <f t="array" ref="AO644">_xll.Dce_Name_SectI(AE644,AE644,AF644,AG644,AH644,"x","-",$V$14)</f>
        <v>674x350x8x12</v>
      </c>
      <c r="AP644" s="7" t="str">
        <f t="shared" si="276"/>
        <v>704x350x22-6M24</v>
      </c>
      <c r="AQ644" s="7"/>
      <c r="AR644" s="7"/>
      <c r="AS644" s="7"/>
      <c r="AT644" s="29" t="s">
        <v>313</v>
      </c>
      <c r="AU644" s="60">
        <v>-99.026736386215234</v>
      </c>
      <c r="AV644" s="60">
        <v>2.7666844898910803</v>
      </c>
      <c r="AW644" s="25">
        <v>3.6528168022015584E-3</v>
      </c>
      <c r="AX644" s="25">
        <v>0</v>
      </c>
      <c r="AY644" s="25">
        <v>0</v>
      </c>
      <c r="AZ644" s="25">
        <v>0</v>
      </c>
      <c r="BA644" s="56">
        <f t="shared" si="277"/>
        <v>0</v>
      </c>
      <c r="BB644" s="56">
        <f t="shared" si="278"/>
        <v>0</v>
      </c>
      <c r="BC644" s="4">
        <f>HLOOKUP(AN644,Data!$BW$28:$CF$31,4,FALSE)</f>
        <v>353</v>
      </c>
      <c r="BD644" s="44">
        <f t="shared" si="279"/>
        <v>0</v>
      </c>
      <c r="BE644" s="4" t="str">
        <f t="shared" si="280"/>
        <v>OK</v>
      </c>
      <c r="BF644" s="5">
        <f t="shared" si="281"/>
        <v>3572.8</v>
      </c>
      <c r="BG644" s="44">
        <f t="shared" si="282"/>
        <v>2.7716842920458808E-2</v>
      </c>
      <c r="BH644" s="4" t="str">
        <f t="shared" si="283"/>
        <v>OK</v>
      </c>
      <c r="BI644" s="53" t="str">
        <f t="shared" si="284"/>
        <v>Y</v>
      </c>
      <c r="BJ644" s="53">
        <f t="shared" si="285"/>
        <v>215</v>
      </c>
      <c r="BK644" s="38">
        <f t="shared" si="286"/>
        <v>171</v>
      </c>
      <c r="BL644" s="54">
        <f>noisuy1chieu(BK644/BJ644,Data!$BW$39:$CG$39,Data!$BW$40:$CG$40)</f>
        <v>9.6581399440765381E-2</v>
      </c>
      <c r="BM644" s="55">
        <f t="shared" si="287"/>
        <v>1.7942467843291153E-3</v>
      </c>
      <c r="BN644" s="56">
        <f t="shared" si="288"/>
        <v>5.3482646010577986</v>
      </c>
      <c r="BO644" s="44">
        <f t="shared" si="289"/>
        <v>0.24310293641171812</v>
      </c>
      <c r="BP644" s="4" t="str">
        <f t="shared" si="290"/>
        <v>OK</v>
      </c>
      <c r="BQ644" s="56">
        <f t="shared" si="291"/>
        <v>304.99199999999996</v>
      </c>
      <c r="BR644" s="56">
        <f t="shared" si="292"/>
        <v>2.7666869012727946</v>
      </c>
      <c r="BS644" s="23">
        <f t="shared" si="293"/>
        <v>9.0713425311903101E-3</v>
      </c>
      <c r="BT644" s="4" t="str">
        <f t="shared" si="294"/>
        <v>OK</v>
      </c>
      <c r="BU644" s="56">
        <f t="shared" si="295"/>
        <v>49.513368193107617</v>
      </c>
      <c r="BV644" s="54">
        <f t="shared" si="296"/>
        <v>9.893334331013047E-2</v>
      </c>
      <c r="BW644" s="4" t="str">
        <f t="shared" si="297"/>
        <v>OK</v>
      </c>
      <c r="BX644" s="54">
        <f t="shared" si="298"/>
        <v>2.8590927799198034E-3</v>
      </c>
      <c r="BY644" s="4" t="str">
        <f t="shared" si="299"/>
        <v>OK</v>
      </c>
      <c r="DJ644" s="7"/>
      <c r="DK644" s="7"/>
      <c r="DL644" s="7"/>
      <c r="DM644" s="7"/>
      <c r="DN644" s="7"/>
      <c r="DO644" s="83"/>
      <c r="DP644" s="7"/>
      <c r="DQ644" s="7"/>
      <c r="DR644" s="7"/>
      <c r="DS644" s="7"/>
    </row>
    <row r="645" spans="27:123">
      <c r="AA645" s="29" t="s">
        <v>197</v>
      </c>
      <c r="AB645" s="29" t="s">
        <v>341</v>
      </c>
      <c r="AC645" s="29" t="s">
        <v>320</v>
      </c>
      <c r="AD645" s="30">
        <v>0</v>
      </c>
      <c r="AE645" s="24">
        <v>674</v>
      </c>
      <c r="AF645" s="24">
        <v>350</v>
      </c>
      <c r="AG645" s="24">
        <v>8</v>
      </c>
      <c r="AH645" s="24">
        <v>12</v>
      </c>
      <c r="AI645" s="24">
        <v>650</v>
      </c>
      <c r="AJ645" s="7">
        <f t="shared" si="271"/>
        <v>704</v>
      </c>
      <c r="AK645" s="7">
        <f t="shared" si="272"/>
        <v>350</v>
      </c>
      <c r="AL645" s="7">
        <f t="shared" si="273"/>
        <v>22</v>
      </c>
      <c r="AM645" s="7">
        <f t="shared" si="274"/>
        <v>6</v>
      </c>
      <c r="AN645" s="7">
        <f t="shared" si="275"/>
        <v>24</v>
      </c>
      <c r="AO645" s="83" t="str" cm="1">
        <f t="array" ref="AO645">_xll.Dce_Name_SectI(AE645,AE645,AF645,AG645,AH645,"x","-",$V$14)</f>
        <v>674x350x8x12</v>
      </c>
      <c r="AP645" s="7" t="str">
        <f t="shared" si="276"/>
        <v>704x350x22-6M24</v>
      </c>
      <c r="AQ645" s="7"/>
      <c r="AR645" s="7"/>
      <c r="AS645" s="7"/>
      <c r="AT645" s="29" t="s">
        <v>314</v>
      </c>
      <c r="AU645" s="60">
        <v>59.27700037362267</v>
      </c>
      <c r="AV645" s="60">
        <v>6.5258222769626428</v>
      </c>
      <c r="AW645" s="25">
        <v>1.6132840240196601E-2</v>
      </c>
      <c r="AX645" s="25">
        <v>0</v>
      </c>
      <c r="AY645" s="25">
        <v>0</v>
      </c>
      <c r="AZ645" s="25">
        <v>0</v>
      </c>
      <c r="BA645" s="56">
        <f t="shared" si="277"/>
        <v>9.879500062270445</v>
      </c>
      <c r="BB645" s="56">
        <f t="shared" si="278"/>
        <v>43.222812772433194</v>
      </c>
      <c r="BC645" s="4">
        <f>HLOOKUP(AN645,Data!$BW$28:$CF$31,4,FALSE)</f>
        <v>353</v>
      </c>
      <c r="BD645" s="44">
        <f t="shared" si="279"/>
        <v>0.1224442288170912</v>
      </c>
      <c r="BE645" s="4" t="str">
        <f t="shared" si="280"/>
        <v>OK</v>
      </c>
      <c r="BF645" s="5">
        <f t="shared" si="281"/>
        <v>3572.8</v>
      </c>
      <c r="BG645" s="44">
        <f t="shared" si="282"/>
        <v>0</v>
      </c>
      <c r="BH645" s="4" t="str">
        <f t="shared" si="283"/>
        <v>OK</v>
      </c>
      <c r="BI645" s="53" t="str">
        <f t="shared" si="284"/>
        <v>Y</v>
      </c>
      <c r="BJ645" s="53">
        <f t="shared" si="285"/>
        <v>215</v>
      </c>
      <c r="BK645" s="38">
        <f t="shared" si="286"/>
        <v>171</v>
      </c>
      <c r="BL645" s="54">
        <f>noisuy1chieu(BK645/BJ645,Data!$BW$39:$CG$39,Data!$BW$40:$CG$40)</f>
        <v>9.6581399440765381E-2</v>
      </c>
      <c r="BM645" s="55">
        <f t="shared" si="287"/>
        <v>0</v>
      </c>
      <c r="BN645" s="56">
        <f t="shared" si="288"/>
        <v>0</v>
      </c>
      <c r="BO645" s="44">
        <f t="shared" si="289"/>
        <v>0</v>
      </c>
      <c r="BP645" s="4" t="str">
        <f t="shared" si="290"/>
        <v>OK</v>
      </c>
      <c r="BQ645" s="56">
        <f t="shared" si="291"/>
        <v>304.99199999999996</v>
      </c>
      <c r="BR645" s="56">
        <f t="shared" si="292"/>
        <v>59.27700037362267</v>
      </c>
      <c r="BS645" s="23">
        <f t="shared" si="293"/>
        <v>0.19435591875728767</v>
      </c>
      <c r="BT645" s="4" t="str">
        <f t="shared" si="294"/>
        <v>OK</v>
      </c>
      <c r="BU645" s="56">
        <f t="shared" si="295"/>
        <v>29.638500186811335</v>
      </c>
      <c r="BV645" s="54">
        <f t="shared" si="296"/>
        <v>5.922109565932028E-2</v>
      </c>
      <c r="BW645" s="4" t="str">
        <f t="shared" si="297"/>
        <v>OK</v>
      </c>
      <c r="BX645" s="54">
        <f t="shared" si="298"/>
        <v>6.7438018956350746E-3</v>
      </c>
      <c r="BY645" s="4" t="str">
        <f t="shared" si="299"/>
        <v>OK</v>
      </c>
      <c r="DJ645" s="7"/>
      <c r="DK645" s="7"/>
      <c r="DL645" s="7"/>
      <c r="DM645" s="7"/>
      <c r="DN645" s="7"/>
      <c r="DO645" s="83"/>
      <c r="DP645" s="7"/>
      <c r="DQ645" s="7"/>
      <c r="DR645" s="7"/>
      <c r="DS645" s="7"/>
    </row>
    <row r="646" spans="27:123">
      <c r="AA646" s="29" t="s">
        <v>197</v>
      </c>
      <c r="AB646" s="29" t="s">
        <v>341</v>
      </c>
      <c r="AC646" s="29" t="s">
        <v>320</v>
      </c>
      <c r="AD646" s="30">
        <v>0</v>
      </c>
      <c r="AE646" s="24">
        <v>674</v>
      </c>
      <c r="AF646" s="24">
        <v>350</v>
      </c>
      <c r="AG646" s="24">
        <v>8</v>
      </c>
      <c r="AH646" s="24">
        <v>12</v>
      </c>
      <c r="AI646" s="24">
        <v>650</v>
      </c>
      <c r="AJ646" s="7">
        <f t="shared" si="271"/>
        <v>704</v>
      </c>
      <c r="AK646" s="7">
        <f t="shared" si="272"/>
        <v>350</v>
      </c>
      <c r="AL646" s="7">
        <f t="shared" si="273"/>
        <v>22</v>
      </c>
      <c r="AM646" s="7">
        <f t="shared" si="274"/>
        <v>6</v>
      </c>
      <c r="AN646" s="7">
        <f t="shared" si="275"/>
        <v>24</v>
      </c>
      <c r="AO646" s="83" t="str" cm="1">
        <f t="array" ref="AO646">_xll.Dce_Name_SectI(AE646,AE646,AF646,AG646,AH646,"x","-",$V$14)</f>
        <v>674x350x8x12</v>
      </c>
      <c r="AP646" s="7" t="str">
        <f t="shared" si="276"/>
        <v>704x350x22-6M24</v>
      </c>
      <c r="AQ646" s="7"/>
      <c r="AR646" s="7"/>
      <c r="AS646" s="7"/>
      <c r="AT646" s="29" t="s">
        <v>315</v>
      </c>
      <c r="AU646" s="60">
        <v>30.339127861290336</v>
      </c>
      <c r="AV646" s="60">
        <v>11.592111828086086</v>
      </c>
      <c r="AW646" s="25">
        <v>6.8341547964340691E-3</v>
      </c>
      <c r="AX646" s="25">
        <v>0</v>
      </c>
      <c r="AY646" s="25">
        <v>0</v>
      </c>
      <c r="AZ646" s="25">
        <v>0</v>
      </c>
      <c r="BA646" s="56">
        <f t="shared" si="277"/>
        <v>5.0565213102150564</v>
      </c>
      <c r="BB646" s="56">
        <f t="shared" si="278"/>
        <v>22.122280732190873</v>
      </c>
      <c r="BC646" s="4">
        <f>HLOOKUP(AN646,Data!$BW$28:$CF$31,4,FALSE)</f>
        <v>353</v>
      </c>
      <c r="BD646" s="44">
        <f t="shared" si="279"/>
        <v>6.266935051612145E-2</v>
      </c>
      <c r="BE646" s="4" t="str">
        <f t="shared" si="280"/>
        <v>OK</v>
      </c>
      <c r="BF646" s="5">
        <f t="shared" si="281"/>
        <v>3572.8</v>
      </c>
      <c r="BG646" s="44">
        <f t="shared" si="282"/>
        <v>0</v>
      </c>
      <c r="BH646" s="4" t="str">
        <f t="shared" si="283"/>
        <v>OK</v>
      </c>
      <c r="BI646" s="53" t="str">
        <f t="shared" si="284"/>
        <v>Y</v>
      </c>
      <c r="BJ646" s="53">
        <f t="shared" si="285"/>
        <v>215</v>
      </c>
      <c r="BK646" s="38">
        <f t="shared" si="286"/>
        <v>171</v>
      </c>
      <c r="BL646" s="54">
        <f>noisuy1chieu(BK646/BJ646,Data!$BW$39:$CG$39,Data!$BW$40:$CG$40)</f>
        <v>9.6581399440765381E-2</v>
      </c>
      <c r="BM646" s="55">
        <f t="shared" si="287"/>
        <v>0</v>
      </c>
      <c r="BN646" s="56">
        <f t="shared" si="288"/>
        <v>0</v>
      </c>
      <c r="BO646" s="44">
        <f t="shared" si="289"/>
        <v>0</v>
      </c>
      <c r="BP646" s="4" t="str">
        <f t="shared" si="290"/>
        <v>OK</v>
      </c>
      <c r="BQ646" s="56">
        <f t="shared" si="291"/>
        <v>304.99199999999996</v>
      </c>
      <c r="BR646" s="56">
        <f t="shared" si="292"/>
        <v>30.339127861290336</v>
      </c>
      <c r="BS646" s="23">
        <f t="shared" si="293"/>
        <v>9.9475159549399131E-2</v>
      </c>
      <c r="BT646" s="4" t="str">
        <f t="shared" si="294"/>
        <v>OK</v>
      </c>
      <c r="BU646" s="56">
        <f t="shared" si="295"/>
        <v>15.169563930645168</v>
      </c>
      <c r="BV646" s="54">
        <f t="shared" si="296"/>
        <v>3.0310514735380142E-2</v>
      </c>
      <c r="BW646" s="4" t="str">
        <f t="shared" si="297"/>
        <v>OK</v>
      </c>
      <c r="BX646" s="54">
        <f t="shared" si="298"/>
        <v>1.1979284311581661E-2</v>
      </c>
      <c r="BY646" s="4" t="str">
        <f t="shared" si="299"/>
        <v>OK</v>
      </c>
      <c r="DJ646" s="7"/>
      <c r="DK646" s="7"/>
      <c r="DL646" s="7"/>
      <c r="DM646" s="7"/>
      <c r="DN646" s="7"/>
      <c r="DO646" s="83"/>
      <c r="DP646" s="7"/>
      <c r="DQ646" s="7"/>
      <c r="DR646" s="7"/>
      <c r="DS646" s="7"/>
    </row>
  </sheetData>
  <mergeCells count="70">
    <mergeCell ref="DM21:DN21"/>
    <mergeCell ref="DA21:DA22"/>
    <mergeCell ref="T11:V12"/>
    <mergeCell ref="ES21:ES22"/>
    <mergeCell ref="EI21:EI22"/>
    <mergeCell ref="DO19:DO22"/>
    <mergeCell ref="DT19:DZ20"/>
    <mergeCell ref="EI19:EP20"/>
    <mergeCell ref="EQ19:ET20"/>
    <mergeCell ref="EF19:EH20"/>
    <mergeCell ref="DE19:DI20"/>
    <mergeCell ref="DJ19:DN20"/>
    <mergeCell ref="DP19:DP22"/>
    <mergeCell ref="DB21:DC21"/>
    <mergeCell ref="BX21:BX22"/>
    <mergeCell ref="BY21:BY22"/>
    <mergeCell ref="A14:D14"/>
    <mergeCell ref="A21:A22"/>
    <mergeCell ref="BA19:BE20"/>
    <mergeCell ref="B21:F21"/>
    <mergeCell ref="AT19:AZ20"/>
    <mergeCell ref="AE19:AI20"/>
    <mergeCell ref="AJ19:AN20"/>
    <mergeCell ref="AT21:AT22"/>
    <mergeCell ref="AM21:AN21"/>
    <mergeCell ref="BD21:BD22"/>
    <mergeCell ref="BE21:BE22"/>
    <mergeCell ref="AO19:AO22"/>
    <mergeCell ref="AP19:AP22"/>
    <mergeCell ref="AB21:AC21"/>
    <mergeCell ref="A11:E12"/>
    <mergeCell ref="A13:D13"/>
    <mergeCell ref="H11:P12"/>
    <mergeCell ref="Q11:S12"/>
    <mergeCell ref="H13:J13"/>
    <mergeCell ref="BF19:BH20"/>
    <mergeCell ref="BV21:BV22"/>
    <mergeCell ref="BW21:BW22"/>
    <mergeCell ref="BO21:BO22"/>
    <mergeCell ref="BL21:BL22"/>
    <mergeCell ref="BG21:BG22"/>
    <mergeCell ref="BH21:BH22"/>
    <mergeCell ref="BI21:BI22"/>
    <mergeCell ref="BQ19:BT20"/>
    <mergeCell ref="BS21:BS22"/>
    <mergeCell ref="BT21:BT22"/>
    <mergeCell ref="BP21:BP22"/>
    <mergeCell ref="BU19:BY20"/>
    <mergeCell ref="BI19:BP20"/>
    <mergeCell ref="K57:L58"/>
    <mergeCell ref="K59:L59"/>
    <mergeCell ref="H62:J62"/>
    <mergeCell ref="H95:S96"/>
    <mergeCell ref="I57:J57"/>
    <mergeCell ref="H124:S124"/>
    <mergeCell ref="EU19:EY20"/>
    <mergeCell ref="DT21:DT22"/>
    <mergeCell ref="ED21:ED22"/>
    <mergeCell ref="EE21:EE22"/>
    <mergeCell ref="EG21:EG22"/>
    <mergeCell ref="EH21:EH22"/>
    <mergeCell ref="EL21:EL22"/>
    <mergeCell ref="EO21:EO22"/>
    <mergeCell ref="ET21:ET22"/>
    <mergeCell ref="EV21:EV22"/>
    <mergeCell ref="EW21:EW22"/>
    <mergeCell ref="EX21:EX22"/>
    <mergeCell ref="EY21:EY22"/>
    <mergeCell ref="EP21:EP22"/>
    <mergeCell ref="EA19:EE20"/>
  </mergeCells>
  <phoneticPr fontId="26" type="noConversion"/>
  <conditionalFormatting sqref="S107:S112 S115:S117 S119">
    <cfRule type="containsText" dxfId="72" priority="245" operator="containsText" text="Check">
      <formula>NOT(ISERROR(SEARCH("Check",S107)))</formula>
    </cfRule>
    <cfRule type="containsText" dxfId="71" priority="246" operator="containsText" text="OK">
      <formula>NOT(ISERROR(SEARCH("OK",S107)))</formula>
    </cfRule>
  </conditionalFormatting>
  <conditionalFormatting sqref="S79">
    <cfRule type="containsText" dxfId="70" priority="153" operator="containsText" text="Check">
      <formula>NOT(ISERROR(SEARCH("Check",S79)))</formula>
    </cfRule>
    <cfRule type="containsText" dxfId="69" priority="154" operator="containsText" text="OK">
      <formula>NOT(ISERROR(SEARCH("OK",S79)))</formula>
    </cfRule>
  </conditionalFormatting>
  <conditionalFormatting sqref="S69">
    <cfRule type="containsText" dxfId="68" priority="151" operator="containsText" text="Check">
      <formula>NOT(ISERROR(SEARCH("Check",S69)))</formula>
    </cfRule>
    <cfRule type="containsText" dxfId="67" priority="152" operator="containsText" text="OK">
      <formula>NOT(ISERROR(SEARCH("OK",S69)))</formula>
    </cfRule>
  </conditionalFormatting>
  <conditionalFormatting sqref="S86">
    <cfRule type="containsText" dxfId="66" priority="149" operator="containsText" text="Check">
      <formula>NOT(ISERROR(SEARCH("Check",S86)))</formula>
    </cfRule>
    <cfRule type="containsText" dxfId="65" priority="150" operator="containsText" text="OK">
      <formula>NOT(ISERROR(SEARCH("OK",S86)))</formula>
    </cfRule>
  </conditionalFormatting>
  <conditionalFormatting sqref="S101">
    <cfRule type="containsText" dxfId="64" priority="28" operator="containsText" text="Shear key">
      <formula>NOT(ISERROR(SEARCH("Shear key",S101)))</formula>
    </cfRule>
    <cfRule type="containsText" dxfId="63" priority="29" operator="containsText" text="Gia cường">
      <formula>NOT(ISERROR(SEARCH("Gia cường",S101)))</formula>
    </cfRule>
    <cfRule type="containsText" dxfId="62" priority="147" operator="containsText" text="Check">
      <formula>NOT(ISERROR(SEARCH("Check",S101)))</formula>
    </cfRule>
    <cfRule type="containsText" dxfId="61" priority="148" operator="containsText" text="OK">
      <formula>NOT(ISERROR(SEARCH("OK",S101)))</formula>
    </cfRule>
  </conditionalFormatting>
  <conditionalFormatting sqref="S104:S105">
    <cfRule type="containsText" dxfId="60" priority="145" operator="containsText" text="Check">
      <formula>NOT(ISERROR(SEARCH("Check",S104)))</formula>
    </cfRule>
    <cfRule type="containsText" dxfId="59" priority="146" operator="containsText" text="OK">
      <formula>NOT(ISERROR(SEARCH("OK",S104)))</formula>
    </cfRule>
  </conditionalFormatting>
  <conditionalFormatting sqref="S114">
    <cfRule type="containsText" dxfId="58" priority="143" operator="containsText" text="Check">
      <formula>NOT(ISERROR(SEARCH("Check",S114)))</formula>
    </cfRule>
    <cfRule type="containsText" dxfId="57" priority="144" operator="containsText" text="OK">
      <formula>NOT(ISERROR(SEARCH("OK",S114)))</formula>
    </cfRule>
  </conditionalFormatting>
  <conditionalFormatting sqref="S118">
    <cfRule type="containsText" dxfId="56" priority="139" operator="containsText" text="Check">
      <formula>NOT(ISERROR(SEARCH("Check",S118)))</formula>
    </cfRule>
    <cfRule type="containsText" dxfId="55" priority="140" operator="containsText" text="OK">
      <formula>NOT(ISERROR(SEARCH("OK",S118)))</formula>
    </cfRule>
  </conditionalFormatting>
  <conditionalFormatting sqref="S120">
    <cfRule type="containsText" dxfId="54" priority="137" operator="containsText" text="Check">
      <formula>NOT(ISERROR(SEARCH("Check",S120)))</formula>
    </cfRule>
    <cfRule type="containsText" dxfId="53" priority="138" operator="containsText" text="OK">
      <formula>NOT(ISERROR(SEARCH("OK",S120)))</formula>
    </cfRule>
  </conditionalFormatting>
  <conditionalFormatting sqref="BE1:BE9 BE12:BE20 EE23:EE1048576 EH23:EI462 EP23:EP462 ET23:ET462 EW23:EW462 EY23:EY462 BE23:BE1048576 BH23:BI646 BP23:BP646 BT23:BT646 BW23:BW646 BY23:BY646">
    <cfRule type="containsText" dxfId="52" priority="132" operator="containsText" text="CHECK">
      <formula>NOT(ISERROR(SEARCH("CHECK",BE1)))</formula>
    </cfRule>
    <cfRule type="containsText" dxfId="51" priority="133" operator="containsText" text="OK">
      <formula>NOT(ISERROR(SEARCH("OK",BE1)))</formula>
    </cfRule>
  </conditionalFormatting>
  <conditionalFormatting sqref="BG21:BG22">
    <cfRule type="top10" dxfId="50" priority="128" rank="1"/>
  </conditionalFormatting>
  <conditionalFormatting sqref="BO21:BO22">
    <cfRule type="top10" dxfId="49" priority="122" rank="1"/>
  </conditionalFormatting>
  <conditionalFormatting sqref="B23:B40">
    <cfRule type="cellIs" dxfId="48" priority="118" operator="equal">
      <formula>$B$41</formula>
    </cfRule>
  </conditionalFormatting>
  <conditionalFormatting sqref="BS21:BS22">
    <cfRule type="top10" dxfId="47" priority="111" rank="1"/>
  </conditionalFormatting>
  <conditionalFormatting sqref="BT21:BT22">
    <cfRule type="top10" dxfId="46" priority="110" rank="1"/>
  </conditionalFormatting>
  <conditionalFormatting sqref="BT21:BT22">
    <cfRule type="containsText" dxfId="45" priority="108" operator="containsText" text="CHECK">
      <formula>NOT(ISERROR(SEARCH("CHECK",BT21)))</formula>
    </cfRule>
    <cfRule type="containsText" dxfId="44" priority="109" operator="containsText" text="OK">
      <formula>NOT(ISERROR(SEARCH("OK",BT21)))</formula>
    </cfRule>
  </conditionalFormatting>
  <conditionalFormatting sqref="BP21:BP22">
    <cfRule type="top10" dxfId="43" priority="105" rank="1"/>
  </conditionalFormatting>
  <conditionalFormatting sqref="BP21:BP22">
    <cfRule type="containsText" dxfId="42" priority="103" operator="containsText" text="CHECK">
      <formula>NOT(ISERROR(SEARCH("CHECK",BP21)))</formula>
    </cfRule>
    <cfRule type="containsText" dxfId="41" priority="104" operator="containsText" text="OK">
      <formula>NOT(ISERROR(SEARCH("OK",BP21)))</formula>
    </cfRule>
  </conditionalFormatting>
  <conditionalFormatting sqref="BH21:BH22">
    <cfRule type="top10" dxfId="40" priority="102" rank="1"/>
  </conditionalFormatting>
  <conditionalFormatting sqref="BH21:BH22">
    <cfRule type="containsText" dxfId="39" priority="100" operator="containsText" text="CHECK">
      <formula>NOT(ISERROR(SEARCH("CHECK",BH21)))</formula>
    </cfRule>
    <cfRule type="containsText" dxfId="38" priority="101" operator="containsText" text="OK">
      <formula>NOT(ISERROR(SEARCH("OK",BH21)))</formula>
    </cfRule>
  </conditionalFormatting>
  <conditionalFormatting sqref="BE21:BE22">
    <cfRule type="top10" dxfId="37" priority="99" rank="1"/>
  </conditionalFormatting>
  <conditionalFormatting sqref="BE21:BE22">
    <cfRule type="containsText" dxfId="36" priority="97" operator="containsText" text="CHECK">
      <formula>NOT(ISERROR(SEARCH("CHECK",BE21)))</formula>
    </cfRule>
    <cfRule type="containsText" dxfId="35" priority="98" operator="containsText" text="OK">
      <formula>NOT(ISERROR(SEARCH("OK",BE21)))</formula>
    </cfRule>
  </conditionalFormatting>
  <conditionalFormatting sqref="BV21:BV22">
    <cfRule type="top10" dxfId="34" priority="96" rank="1"/>
  </conditionalFormatting>
  <conditionalFormatting sqref="BW21:BW22">
    <cfRule type="top10" dxfId="33" priority="95" rank="1"/>
  </conditionalFormatting>
  <conditionalFormatting sqref="BW21:BW22">
    <cfRule type="containsText" dxfId="32" priority="93" operator="containsText" text="CHECK">
      <formula>NOT(ISERROR(SEARCH("CHECK",BW21)))</formula>
    </cfRule>
    <cfRule type="containsText" dxfId="31" priority="94" operator="containsText" text="OK">
      <formula>NOT(ISERROR(SEARCH("OK",BW21)))</formula>
    </cfRule>
  </conditionalFormatting>
  <conditionalFormatting sqref="BX21:BX22">
    <cfRule type="top10" dxfId="30" priority="84" rank="1"/>
  </conditionalFormatting>
  <conditionalFormatting sqref="BY21:BY22">
    <cfRule type="top10" dxfId="29" priority="83" rank="1"/>
  </conditionalFormatting>
  <conditionalFormatting sqref="BY21:BY22">
    <cfRule type="containsText" dxfId="28" priority="81" operator="containsText" text="CHECK">
      <formula>NOT(ISERROR(SEARCH("CHECK",BY21)))</formula>
    </cfRule>
    <cfRule type="containsText" dxfId="27" priority="82" operator="containsText" text="OK">
      <formula>NOT(ISERROR(SEARCH("OK",BY21)))</formula>
    </cfRule>
  </conditionalFormatting>
  <conditionalFormatting sqref="BD1:BD9 BD13:BD1048576">
    <cfRule type="top10" dxfId="26" priority="76" rank="1"/>
  </conditionalFormatting>
  <conditionalFormatting sqref="BG1:BG9 BG13:BG1048576">
    <cfRule type="top10" dxfId="25" priority="75" rank="1"/>
  </conditionalFormatting>
  <conditionalFormatting sqref="BO1:BO9 BO13:BO1048576">
    <cfRule type="top10" dxfId="24" priority="74" rank="1"/>
  </conditionalFormatting>
  <conditionalFormatting sqref="BS1:BS9 BS13:BS1048576">
    <cfRule type="top10" dxfId="23" priority="73" rank="1"/>
  </conditionalFormatting>
  <conditionalFormatting sqref="A23:A40">
    <cfRule type="cellIs" dxfId="22" priority="31" operator="equal">
      <formula>$R$48</formula>
    </cfRule>
  </conditionalFormatting>
  <conditionalFormatting sqref="B23:F40">
    <cfRule type="expression" dxfId="21" priority="30">
      <formula>$B23=$B$41</formula>
    </cfRule>
  </conditionalFormatting>
  <conditionalFormatting sqref="EE1:EE9 EE12:EE20">
    <cfRule type="containsText" dxfId="20" priority="20" operator="containsText" text="CHECK">
      <formula>NOT(ISERROR(SEARCH("CHECK",EE1)))</formula>
    </cfRule>
    <cfRule type="containsText" dxfId="19" priority="21" operator="containsText" text="OK">
      <formula>NOT(ISERROR(SEARCH("OK",EE1)))</formula>
    </cfRule>
  </conditionalFormatting>
  <conditionalFormatting sqref="ET21:ET22">
    <cfRule type="top10" dxfId="18" priority="19" rank="1"/>
  </conditionalFormatting>
  <conditionalFormatting sqref="ET21:ET22">
    <cfRule type="containsText" dxfId="17" priority="17" operator="containsText" text="CHECK">
      <formula>NOT(ISERROR(SEARCH("CHECK",ET21)))</formula>
    </cfRule>
    <cfRule type="containsText" dxfId="16" priority="18" operator="containsText" text="OK">
      <formula>NOT(ISERROR(SEARCH("OK",ET21)))</formula>
    </cfRule>
  </conditionalFormatting>
  <conditionalFormatting sqref="EP21:EP22">
    <cfRule type="top10" dxfId="15" priority="16" rank="1"/>
  </conditionalFormatting>
  <conditionalFormatting sqref="EP21:EP22">
    <cfRule type="containsText" dxfId="14" priority="14" operator="containsText" text="CHECK">
      <formula>NOT(ISERROR(SEARCH("CHECK",EP21)))</formula>
    </cfRule>
    <cfRule type="containsText" dxfId="13" priority="15" operator="containsText" text="OK">
      <formula>NOT(ISERROR(SEARCH("OK",EP21)))</formula>
    </cfRule>
  </conditionalFormatting>
  <conditionalFormatting sqref="EH21:EH22">
    <cfRule type="top10" dxfId="12" priority="13" rank="1"/>
  </conditionalFormatting>
  <conditionalFormatting sqref="EH21:EH22">
    <cfRule type="containsText" dxfId="11" priority="11" operator="containsText" text="CHECK">
      <formula>NOT(ISERROR(SEARCH("CHECK",EH21)))</formula>
    </cfRule>
    <cfRule type="containsText" dxfId="10" priority="12" operator="containsText" text="OK">
      <formula>NOT(ISERROR(SEARCH("OK",EH21)))</formula>
    </cfRule>
  </conditionalFormatting>
  <conditionalFormatting sqref="EE21:EE22">
    <cfRule type="top10" dxfId="9" priority="10" rank="1"/>
  </conditionalFormatting>
  <conditionalFormatting sqref="EE21:EE22">
    <cfRule type="containsText" dxfId="8" priority="8" operator="containsText" text="CHECK">
      <formula>NOT(ISERROR(SEARCH("CHECK",EE21)))</formula>
    </cfRule>
    <cfRule type="containsText" dxfId="7" priority="9" operator="containsText" text="OK">
      <formula>NOT(ISERROR(SEARCH("OK",EE21)))</formula>
    </cfRule>
  </conditionalFormatting>
  <conditionalFormatting sqref="EW21:EW22">
    <cfRule type="top10" dxfId="6" priority="7" rank="1"/>
  </conditionalFormatting>
  <conditionalFormatting sqref="EW21:EW22">
    <cfRule type="containsText" dxfId="5" priority="5" operator="containsText" text="CHECK">
      <formula>NOT(ISERROR(SEARCH("CHECK",EW21)))</formula>
    </cfRule>
    <cfRule type="containsText" dxfId="4" priority="6" operator="containsText" text="OK">
      <formula>NOT(ISERROR(SEARCH("OK",EW21)))</formula>
    </cfRule>
  </conditionalFormatting>
  <conditionalFormatting sqref="EY21:EY22">
    <cfRule type="top10" dxfId="3" priority="4" rank="1"/>
  </conditionalFormatting>
  <conditionalFormatting sqref="EY21:EY22">
    <cfRule type="containsText" dxfId="2" priority="2" operator="containsText" text="CHECK">
      <formula>NOT(ISERROR(SEARCH("CHECK",EY21)))</formula>
    </cfRule>
    <cfRule type="containsText" dxfId="1" priority="3" operator="containsText" text="OK">
      <formula>NOT(ISERROR(SEARCH("OK",EY21)))</formula>
    </cfRule>
  </conditionalFormatting>
  <conditionalFormatting sqref="ED1:ED1048576 EG1:EG1048576 EO1:EO1048576 ES1:ES1048576 EV1:EV1048576 EX1:EX1048576">
    <cfRule type="top10" dxfId="0" priority="1" rank="1"/>
  </conditionalFormatting>
  <dataValidations disablePrompts="1" count="2">
    <dataValidation type="list" allowBlank="1" showInputMessage="1" showErrorMessage="1" sqref="V14:X14" xr:uid="{895142DE-7E8D-48F1-B1AF-2792D5F8397A}">
      <formula1>"H Tổng,H Bụng"</formula1>
    </dataValidation>
    <dataValidation type="list" allowBlank="1" showInputMessage="1" showErrorMessage="1" sqref="T11" xr:uid="{0ADCDFF2-992A-4F9C-894E-ECADCBF6E530}">
      <formula1>$T$13:$T$15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00000000-0002-0000-0100-000003000000}">
          <x14:formula1>
            <xm:f>Data!$BW$28:$CF$28</xm:f>
          </x14:formula1>
          <xm:sqref>R20</xm:sqref>
        </x14:dataValidation>
        <x14:dataValidation type="list" allowBlank="1" showInputMessage="1" showErrorMessage="1" xr:uid="{00000000-0002-0000-0100-000005000000}">
          <x14:formula1>
            <xm:f>Data!$BV$43:$BV$46</xm:f>
          </x14:formula1>
          <xm:sqref>P60</xm:sqref>
        </x14:dataValidation>
        <x14:dataValidation type="list" allowBlank="1" showInputMessage="1" showErrorMessage="1" xr:uid="{00000000-0002-0000-0100-000006000000}">
          <x14:formula1>
            <xm:f>Data!$BV$49:$BV$54</xm:f>
          </x14:formula1>
          <xm:sqref>R16</xm:sqref>
        </x14:dataValidation>
        <x14:dataValidation type="list" allowBlank="1" showInputMessage="1" showErrorMessage="1" xr:uid="{00000000-0002-0000-0100-000004000000}">
          <x14:formula1>
            <xm:f>Data!$BJ$5:$BJ$16</xm:f>
          </x14:formula1>
          <xm:sqref>R37</xm:sqref>
        </x14:dataValidation>
        <x14:dataValidation type="list" allowBlank="1" showInputMessage="1" showErrorMessage="1" xr:uid="{00000000-0002-0000-0100-000001000000}">
          <x14:formula1>
            <xm:f>Data!$A$3:$A$99</xm:f>
          </x14:formula1>
          <xm:sqref>R24</xm:sqref>
        </x14:dataValidation>
        <x14:dataValidation type="list" allowBlank="1" showInputMessage="1" showErrorMessage="1" xr:uid="{00000000-0002-0000-0100-000000000000}">
          <x14:formula1>
            <xm:f>Data!$K$4:$K$8</xm:f>
          </x14:formula1>
          <xm:sqref>R17</xm:sqref>
        </x14:dataValidation>
        <x14:dataValidation type="list" allowBlank="1" showInputMessage="1" showErrorMessage="1" xr:uid="{00000000-0002-0000-0100-000002000000}">
          <x14:formula1>
            <xm:f>Data!$AZ$3:$AZ$7</xm:f>
          </x14:formula1>
          <xm:sqref>R30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1"/>
  <sheetViews>
    <sheetView zoomScale="130" zoomScaleNormal="130" workbookViewId="0">
      <selection activeCell="E2" sqref="E2"/>
    </sheetView>
  </sheetViews>
  <sheetFormatPr defaultRowHeight="15"/>
  <cols>
    <col min="1" max="1" width="9.140625" style="75"/>
    <col min="2" max="2" width="61.42578125" customWidth="1"/>
  </cols>
  <sheetData>
    <row r="1" spans="1:2" ht="200.1" customHeight="1">
      <c r="A1" s="75">
        <v>1</v>
      </c>
    </row>
    <row r="2" spans="1:2" ht="200.1" customHeight="1">
      <c r="A2" s="75">
        <v>2</v>
      </c>
    </row>
    <row r="3" spans="1:2" ht="200.1" customHeight="1">
      <c r="A3" s="75">
        <v>3</v>
      </c>
    </row>
    <row r="4" spans="1:2" ht="200.1" customHeight="1">
      <c r="A4" s="75">
        <v>4</v>
      </c>
    </row>
    <row r="5" spans="1:2" ht="200.1" customHeight="1">
      <c r="A5" s="75">
        <v>5</v>
      </c>
    </row>
    <row r="6" spans="1:2">
      <c r="A6" s="75">
        <f>IF(Cal!$R$46=2,1,IF(AND(Cal!$R$46=4,Cal!$R$51=0),2,IF(AND(Cal!$R$46=4,Cal!$R$51&gt;0),3,IF(AND(Cal!$R$46=6,Cal!$R$51=0),4,IF(AND(Cal!$R$46=6,Cal!$R$51&gt;0),5,2)))))</f>
        <v>5</v>
      </c>
      <c r="B6" cm="1">
        <f t="array" ref="B6">INDEX($B$1:$B$5,$A$6)</f>
        <v>0</v>
      </c>
    </row>
    <row r="8" spans="1:2">
      <c r="A8" s="75" t="s">
        <v>246</v>
      </c>
      <c r="B8">
        <f>Cal!$R$41</f>
        <v>682</v>
      </c>
    </row>
    <row r="9" spans="1:2">
      <c r="A9" s="75" t="s">
        <v>247</v>
      </c>
      <c r="B9">
        <f>Cal!$R$42</f>
        <v>350</v>
      </c>
    </row>
    <row r="10" spans="1:2">
      <c r="A10" s="75" t="s">
        <v>248</v>
      </c>
      <c r="B10">
        <f>Cal!$R$47</f>
        <v>712</v>
      </c>
    </row>
    <row r="11" spans="1:2">
      <c r="A11" s="75" t="s">
        <v>249</v>
      </c>
      <c r="B11">
        <f>Cal!$R$48</f>
        <v>350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Cal</vt:lpstr>
      <vt:lpstr>Cal!Print_Area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2026-10-04T04:47:51Z</cp:lastPrinted>
  <dcterms:created xsi:type="dcterms:W3CDTF">2023-12-24T09:13:35Z</dcterms:created>
  <dcterms:modified xsi:type="dcterms:W3CDTF">2026-10-04T05:36:07Z</dcterms:modified>
</cp:coreProperties>
</file>