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C9FEFAB0-26CF-4C17-A727-B944C6D33999}" xr6:coauthVersionLast="47" xr6:coauthVersionMax="47" xr10:uidLastSave="{00000000-0000-0000-0000-000000000000}"/>
  <bookViews>
    <workbookView xWindow="-120" yWindow="-120" windowWidth="29040" windowHeight="15720" activeTab="3" xr2:uid="{52610E10-EB79-49B5-9B13-506D078006DF}"/>
  </bookViews>
  <sheets>
    <sheet name="LyThuyet" sheetId="5" r:id="rId1"/>
    <sheet name="Paint" sheetId="4" r:id="rId2"/>
    <sheet name="Data" sheetId="2" r:id="rId3"/>
    <sheet name="Cal" sheetId="6" r:id="rId4"/>
    <sheet name="Chart" sheetId="3" state="veryHidden" r:id="rId5"/>
  </sheets>
  <functionGroups builtInGroupCount="19"/>
  <definedNames>
    <definedName name="_xleta.ABS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ROUND" hidden="1" xlm="1">#NAME?</definedName>
    <definedName name="_xleta.SINGLE" hidden="1" xlm="1">#NAME?</definedName>
    <definedName name="DESAM_R120">Paint!$AB$40:$AH$68</definedName>
    <definedName name="DESAM_R45">Paint!$D$40:$J$68</definedName>
    <definedName name="DESAM_R60">Paint!$L$40:$R$68</definedName>
    <definedName name="DESAM_R90">Paint!$T$40:$Z$68</definedName>
    <definedName name="FactorKE">Data!$N$6:$N$18</definedName>
    <definedName name="FactorKp">Data!$M$6:$M$18</definedName>
    <definedName name="FactorKy">Data!$L$6:$L$18</definedName>
    <definedName name="NTS_R120">Paint!$AB$7:$AH$35</definedName>
    <definedName name="NTS_R45">Paint!$D$7:$J$35</definedName>
    <definedName name="NTS_R60">Paint!$L$7:$R$35</definedName>
    <definedName name="NTS_R90">Paint!$T$7:$Z$35</definedName>
    <definedName name="_xlnm.Print_Area" localSheetId="3">Cal!$B$9:$M$192</definedName>
    <definedName name="ReductionK31">Data!$K$6:$N$18</definedName>
    <definedName name="ReferPic">INDEX(#REF!,#REF!)</definedName>
    <definedName name="SEIKO_R120">Paint!$AB$73:$AH$101</definedName>
    <definedName name="SEIKO_R45">Paint!$D$73:$J$101</definedName>
    <definedName name="SEIKO_R60">Paint!$L$73:$R$101</definedName>
    <definedName name="SEIKO_R90">Paint!$T$73:$Z$101</definedName>
    <definedName name="Temp">Data!$K$6:$K$18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" i="6" l="1"/>
  <c r="K82" i="6"/>
  <c r="D82" i="6"/>
  <c r="H74" i="6"/>
  <c r="K73" i="6"/>
  <c r="H73" i="6"/>
  <c r="K71" i="6"/>
  <c r="H71" i="6"/>
  <c r="K83" i="6"/>
  <c r="K84" i="6" s="1"/>
  <c r="Q10" i="6"/>
  <c r="J9" i="6" s="1"/>
  <c r="Q15" i="6"/>
  <c r="F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6" i="3"/>
  <c r="B16" i="3"/>
  <c r="G16" i="3" a="1"/>
  <c r="K45" i="6" l="1"/>
  <c r="G16" i="3"/>
  <c r="G9" i="3"/>
  <c r="I41" i="6" l="1"/>
  <c r="G18" i="6" l="1"/>
  <c r="B18" i="6"/>
  <c r="B21" i="6"/>
  <c r="B20" i="6"/>
  <c r="B19" i="6"/>
  <c r="H63" i="6" l="1"/>
  <c r="H62" i="6" l="1"/>
  <c r="Q25" i="6"/>
  <c r="Q23" i="6"/>
  <c r="Q28" i="6" s="1"/>
  <c r="K103" i="6" l="1"/>
  <c r="K62" i="6"/>
  <c r="J37" i="6"/>
  <c r="L37" i="6" s="1"/>
  <c r="Q26" i="6"/>
  <c r="K76" i="6" s="1"/>
  <c r="H76" i="6"/>
  <c r="H122" i="6"/>
  <c r="Q27" i="6"/>
  <c r="DE10" i="6"/>
  <c r="I37" i="6" l="1"/>
  <c r="K37" i="6" s="1"/>
  <c r="Q29" i="6"/>
  <c r="DH9" i="6" l="1"/>
  <c r="IE9" i="6"/>
  <c r="AA13" i="6" l="1"/>
  <c r="K165" i="6" l="1"/>
  <c r="K155" i="6" s="1"/>
  <c r="K161" i="6" s="1"/>
  <c r="K160" i="6"/>
  <c r="E127" i="6"/>
  <c r="F127" i="6" s="1"/>
  <c r="K122" i="6"/>
  <c r="K121" i="6" s="1"/>
  <c r="E81" i="6"/>
  <c r="D79" i="6"/>
  <c r="K77" i="6"/>
  <c r="K75" i="6" s="1"/>
  <c r="B59" i="6"/>
  <c r="B55" i="6"/>
  <c r="S53" i="6"/>
  <c r="B49" i="6"/>
  <c r="B48" i="6"/>
  <c r="F29" i="6"/>
  <c r="E29" i="6"/>
  <c r="K113" i="6" s="1"/>
  <c r="B24" i="6"/>
  <c r="B23" i="6"/>
  <c r="B22" i="6"/>
  <c r="K70" i="6" l="1"/>
  <c r="H70" i="6"/>
  <c r="H29" i="6"/>
  <c r="P14" i="3"/>
  <c r="E125" i="6"/>
  <c r="F125" i="6" s="1"/>
  <c r="DE9" i="6"/>
  <c r="DB10" i="6"/>
  <c r="IB10" i="6"/>
  <c r="IB9" i="6"/>
  <c r="DB9" i="6"/>
  <c r="E79" i="6"/>
  <c r="K115" i="6"/>
  <c r="K118" i="6"/>
  <c r="G63" i="6" l="1"/>
  <c r="I63" i="6"/>
  <c r="G62" i="6"/>
  <c r="G10" i="3"/>
  <c r="L45" i="6"/>
  <c r="P44" i="6"/>
  <c r="H16" i="3" l="1"/>
  <c r="I16" i="3" s="1"/>
  <c r="I62" i="6"/>
  <c r="I64" i="6" s="1"/>
  <c r="K74" i="6"/>
  <c r="K120" i="6"/>
  <c r="K128" i="6" s="1"/>
  <c r="B17" i="3" l="1"/>
  <c r="K16" i="3"/>
  <c r="K64" i="6"/>
  <c r="K63" i="6"/>
  <c r="K114" i="6" s="1"/>
  <c r="K116" i="6" s="1"/>
  <c r="M16" i="3"/>
  <c r="L17" i="3"/>
  <c r="M17" i="3" s="1"/>
  <c r="G17" i="3" a="1"/>
  <c r="G17" i="3" l="1"/>
  <c r="F17" i="3"/>
  <c r="K129" i="6"/>
  <c r="K117" i="6"/>
  <c r="K119" i="6" s="1"/>
  <c r="J17" i="3"/>
  <c r="J16" i="3"/>
  <c r="L18" i="3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M73" i="3" s="1"/>
  <c r="J18" i="3"/>
  <c r="M30" i="3"/>
  <c r="M29" i="3"/>
  <c r="M48" i="3"/>
  <c r="M28" i="3"/>
  <c r="M27" i="3"/>
  <c r="M25" i="3"/>
  <c r="M56" i="3"/>
  <c r="M23" i="3"/>
  <c r="M31" i="3"/>
  <c r="M42" i="3"/>
  <c r="M22" i="3"/>
  <c r="M51" i="3"/>
  <c r="M45" i="3"/>
  <c r="M61" i="3"/>
  <c r="M41" i="3"/>
  <c r="M19" i="3"/>
  <c r="M18" i="3"/>
  <c r="K130" i="6" l="1"/>
  <c r="K131" i="6" s="1"/>
  <c r="H17" i="3"/>
  <c r="I17" i="3" s="1"/>
  <c r="B18" i="3" s="1"/>
  <c r="M38" i="3"/>
  <c r="M37" i="3"/>
  <c r="M39" i="3"/>
  <c r="M21" i="3"/>
  <c r="M62" i="3"/>
  <c r="M70" i="3"/>
  <c r="M66" i="3"/>
  <c r="M68" i="3"/>
  <c r="M54" i="3"/>
  <c r="M58" i="3"/>
  <c r="M46" i="3"/>
  <c r="M50" i="3"/>
  <c r="M59" i="3"/>
  <c r="M65" i="3"/>
  <c r="M26" i="3"/>
  <c r="M20" i="3"/>
  <c r="M40" i="3"/>
  <c r="M36" i="3"/>
  <c r="M57" i="3"/>
  <c r="M53" i="3"/>
  <c r="M49" i="3"/>
  <c r="M69" i="3"/>
  <c r="M44" i="3"/>
  <c r="M52" i="3"/>
  <c r="M71" i="3"/>
  <c r="M43" i="3"/>
  <c r="M34" i="3"/>
  <c r="M33" i="3"/>
  <c r="M63" i="3"/>
  <c r="M35" i="3"/>
  <c r="M32" i="3"/>
  <c r="M60" i="3"/>
  <c r="M24" i="3"/>
  <c r="M67" i="3"/>
  <c r="M47" i="3"/>
  <c r="M64" i="3"/>
  <c r="L74" i="3"/>
  <c r="L75" i="3" s="1"/>
  <c r="M72" i="3"/>
  <c r="M55" i="3"/>
  <c r="J19" i="3"/>
  <c r="G18" i="3" a="1"/>
  <c r="G18" i="3" l="1"/>
  <c r="F18" i="3"/>
  <c r="M74" i="3"/>
  <c r="L76" i="3"/>
  <c r="M75" i="3"/>
  <c r="J20" i="3"/>
  <c r="H18" i="3" l="1"/>
  <c r="I18" i="3" s="1"/>
  <c r="B19" i="3" s="1"/>
  <c r="F19" i="3" s="1"/>
  <c r="J21" i="3"/>
  <c r="L77" i="3"/>
  <c r="M76" i="3"/>
  <c r="G19" i="3" a="1"/>
  <c r="G19" i="3" l="1"/>
  <c r="H19" i="3" s="1"/>
  <c r="I19" i="3" s="1"/>
  <c r="B20" i="3" s="1"/>
  <c r="J22" i="3"/>
  <c r="L78" i="3"/>
  <c r="M77" i="3"/>
  <c r="G20" i="3" a="1"/>
  <c r="G20" i="3" l="1"/>
  <c r="F20" i="3"/>
  <c r="L79" i="3"/>
  <c r="M78" i="3"/>
  <c r="J23" i="3"/>
  <c r="H20" i="3" l="1"/>
  <c r="I20" i="3" s="1"/>
  <c r="B21" i="3" s="1"/>
  <c r="J24" i="3"/>
  <c r="L80" i="3"/>
  <c r="M79" i="3"/>
  <c r="G21" i="3" a="1"/>
  <c r="G21" i="3" l="1"/>
  <c r="F21" i="3"/>
  <c r="L81" i="3"/>
  <c r="M80" i="3"/>
  <c r="J25" i="3"/>
  <c r="H21" i="3" l="1"/>
  <c r="I21" i="3" s="1"/>
  <c r="B22" i="3" s="1"/>
  <c r="J26" i="3"/>
  <c r="L82" i="3"/>
  <c r="M81" i="3"/>
  <c r="G22" i="3" a="1"/>
  <c r="G22" i="3" l="1"/>
  <c r="F22" i="3"/>
  <c r="L83" i="3"/>
  <c r="M82" i="3"/>
  <c r="J27" i="3"/>
  <c r="H22" i="3" l="1"/>
  <c r="I22" i="3" s="1"/>
  <c r="B23" i="3" s="1"/>
  <c r="J28" i="3"/>
  <c r="L84" i="3"/>
  <c r="M83" i="3"/>
  <c r="G23" i="3" a="1"/>
  <c r="G23" i="3" l="1"/>
  <c r="F23" i="3"/>
  <c r="L85" i="3"/>
  <c r="M84" i="3"/>
  <c r="J29" i="3"/>
  <c r="H23" i="3" l="1"/>
  <c r="I23" i="3" s="1"/>
  <c r="B24" i="3" s="1"/>
  <c r="J30" i="3"/>
  <c r="L86" i="3"/>
  <c r="M85" i="3"/>
  <c r="G24" i="3" a="1"/>
  <c r="G24" i="3" l="1"/>
  <c r="F24" i="3"/>
  <c r="L87" i="3"/>
  <c r="M86" i="3"/>
  <c r="J31" i="3"/>
  <c r="H24" i="3" l="1"/>
  <c r="I24" i="3" s="1"/>
  <c r="B25" i="3" s="1"/>
  <c r="J32" i="3"/>
  <c r="L88" i="3"/>
  <c r="M87" i="3"/>
  <c r="G25" i="3" a="1"/>
  <c r="G25" i="3" l="1"/>
  <c r="F25" i="3"/>
  <c r="L89" i="3"/>
  <c r="M88" i="3"/>
  <c r="J33" i="3"/>
  <c r="H25" i="3" l="1"/>
  <c r="I25" i="3" s="1"/>
  <c r="B26" i="3" s="1"/>
  <c r="J34" i="3"/>
  <c r="L90" i="3"/>
  <c r="M89" i="3"/>
  <c r="G26" i="3" a="1"/>
  <c r="G26" i="3" l="1"/>
  <c r="F26" i="3"/>
  <c r="L91" i="3"/>
  <c r="M90" i="3"/>
  <c r="J35" i="3"/>
  <c r="H26" i="3" l="1"/>
  <c r="I26" i="3" s="1"/>
  <c r="B27" i="3" s="1"/>
  <c r="J36" i="3"/>
  <c r="L92" i="3"/>
  <c r="M91" i="3"/>
  <c r="G27" i="3" a="1"/>
  <c r="G27" i="3" l="1"/>
  <c r="F27" i="3"/>
  <c r="L93" i="3"/>
  <c r="M92" i="3"/>
  <c r="J37" i="3"/>
  <c r="H27" i="3" l="1"/>
  <c r="I27" i="3" s="1"/>
  <c r="B28" i="3" s="1"/>
  <c r="J38" i="3"/>
  <c r="L94" i="3"/>
  <c r="M93" i="3"/>
  <c r="G28" i="3" a="1"/>
  <c r="G28" i="3" l="1"/>
  <c r="F28" i="3"/>
  <c r="L95" i="3"/>
  <c r="M94" i="3"/>
  <c r="J39" i="3"/>
  <c r="H28" i="3" l="1"/>
  <c r="I28" i="3" s="1"/>
  <c r="B29" i="3" s="1"/>
  <c r="J40" i="3"/>
  <c r="L96" i="3"/>
  <c r="M95" i="3"/>
  <c r="G29" i="3" a="1"/>
  <c r="G29" i="3" l="1"/>
  <c r="F29" i="3"/>
  <c r="J41" i="3"/>
  <c r="L97" i="3"/>
  <c r="M96" i="3"/>
  <c r="H29" i="3" l="1"/>
  <c r="I29" i="3" s="1"/>
  <c r="B30" i="3" s="1"/>
  <c r="L98" i="3"/>
  <c r="M97" i="3"/>
  <c r="J42" i="3"/>
  <c r="G30" i="3" a="1"/>
  <c r="G30" i="3" l="1"/>
  <c r="F30" i="3"/>
  <c r="J43" i="3"/>
  <c r="L99" i="3"/>
  <c r="M98" i="3"/>
  <c r="H30" i="3" l="1"/>
  <c r="I30" i="3" s="1"/>
  <c r="B31" i="3" s="1"/>
  <c r="L100" i="3"/>
  <c r="M99" i="3"/>
  <c r="J44" i="3"/>
  <c r="G31" i="3" a="1"/>
  <c r="G31" i="3" l="1"/>
  <c r="F31" i="3"/>
  <c r="L101" i="3"/>
  <c r="M100" i="3"/>
  <c r="J45" i="3"/>
  <c r="H31" i="3" l="1"/>
  <c r="I31" i="3" s="1"/>
  <c r="B32" i="3" s="1"/>
  <c r="J46" i="3"/>
  <c r="L102" i="3"/>
  <c r="M101" i="3"/>
  <c r="G32" i="3" a="1"/>
  <c r="G32" i="3" l="1"/>
  <c r="F32" i="3"/>
  <c r="L103" i="3"/>
  <c r="M102" i="3"/>
  <c r="J47" i="3"/>
  <c r="H32" i="3" l="1"/>
  <c r="I32" i="3" s="1"/>
  <c r="B33" i="3" s="1"/>
  <c r="J48" i="3"/>
  <c r="L104" i="3"/>
  <c r="M103" i="3"/>
  <c r="G33" i="3" a="1"/>
  <c r="G33" i="3" l="1"/>
  <c r="F33" i="3"/>
  <c r="L105" i="3"/>
  <c r="M104" i="3"/>
  <c r="J49" i="3"/>
  <c r="H33" i="3" l="1"/>
  <c r="I33" i="3" s="1"/>
  <c r="B34" i="3" s="1"/>
  <c r="J50" i="3"/>
  <c r="L106" i="3"/>
  <c r="M105" i="3"/>
  <c r="G34" i="3" a="1"/>
  <c r="G34" i="3" l="1"/>
  <c r="F34" i="3"/>
  <c r="L107" i="3"/>
  <c r="M106" i="3"/>
  <c r="J51" i="3"/>
  <c r="H34" i="3" l="1"/>
  <c r="I34" i="3" s="1"/>
  <c r="B35" i="3" s="1"/>
  <c r="J52" i="3"/>
  <c r="L108" i="3"/>
  <c r="M107" i="3"/>
  <c r="G35" i="3" a="1"/>
  <c r="G35" i="3" l="1"/>
  <c r="F35" i="3"/>
  <c r="L109" i="3"/>
  <c r="M108" i="3"/>
  <c r="J53" i="3"/>
  <c r="K149" i="6" l="1"/>
  <c r="H35" i="3"/>
  <c r="I35" i="3" s="1"/>
  <c r="B36" i="3" s="1"/>
  <c r="J54" i="3"/>
  <c r="L110" i="3"/>
  <c r="M109" i="3"/>
  <c r="G36" i="3" a="1"/>
  <c r="K148" i="6" l="1"/>
  <c r="G36" i="3"/>
  <c r="F36" i="3"/>
  <c r="L111" i="3"/>
  <c r="M110" i="3"/>
  <c r="J55" i="3"/>
  <c r="H36" i="3" l="1"/>
  <c r="I36" i="3" s="1"/>
  <c r="B37" i="3" s="1"/>
  <c r="J56" i="3"/>
  <c r="L112" i="3"/>
  <c r="M111" i="3"/>
  <c r="G37" i="3" a="1"/>
  <c r="G37" i="3" l="1"/>
  <c r="F37" i="3"/>
  <c r="L113" i="3"/>
  <c r="M112" i="3"/>
  <c r="J57" i="3"/>
  <c r="H37" i="3" l="1"/>
  <c r="I37" i="3" s="1"/>
  <c r="B38" i="3" s="1"/>
  <c r="J58" i="3"/>
  <c r="L114" i="3"/>
  <c r="M113" i="3"/>
  <c r="G38" i="3" a="1"/>
  <c r="G38" i="3" l="1"/>
  <c r="F38" i="3"/>
  <c r="K101" i="6"/>
  <c r="K46" i="6" s="1"/>
  <c r="K100" i="6"/>
  <c r="K44" i="6" s="1"/>
  <c r="L115" i="3"/>
  <c r="M114" i="3"/>
  <c r="J59" i="3"/>
  <c r="K104" i="6" a="1"/>
  <c r="H38" i="3" l="1"/>
  <c r="I38" i="3" s="1"/>
  <c r="B39" i="3" s="1"/>
  <c r="K151" i="6"/>
  <c r="O14" i="3" s="1"/>
  <c r="P18" i="3" s="1"/>
  <c r="K104" i="6"/>
  <c r="K105" i="6" s="1"/>
  <c r="K106" i="6" s="1"/>
  <c r="M106" i="6" s="1"/>
  <c r="J60" i="3"/>
  <c r="L116" i="3"/>
  <c r="M115" i="3"/>
  <c r="G39" i="3" a="1"/>
  <c r="G39" i="3" l="1"/>
  <c r="F39" i="3"/>
  <c r="J61" i="3"/>
  <c r="L117" i="3"/>
  <c r="M116" i="3"/>
  <c r="H39" i="3" l="1"/>
  <c r="I39" i="3" s="1"/>
  <c r="B40" i="3" s="1"/>
  <c r="J62" i="3"/>
  <c r="L118" i="3"/>
  <c r="M117" i="3"/>
  <c r="G40" i="3" a="1"/>
  <c r="G40" i="3" l="1"/>
  <c r="F40" i="3"/>
  <c r="L119" i="3"/>
  <c r="M118" i="3"/>
  <c r="J63" i="3"/>
  <c r="H40" i="3" l="1"/>
  <c r="I40" i="3" s="1"/>
  <c r="B41" i="3" s="1"/>
  <c r="J64" i="3"/>
  <c r="L120" i="3"/>
  <c r="M119" i="3"/>
  <c r="G41" i="3" a="1"/>
  <c r="G41" i="3" l="1"/>
  <c r="F41" i="3"/>
  <c r="J65" i="3"/>
  <c r="L121" i="3"/>
  <c r="M120" i="3"/>
  <c r="H41" i="3" l="1"/>
  <c r="I41" i="3" s="1"/>
  <c r="B42" i="3" s="1"/>
  <c r="L122" i="3"/>
  <c r="M121" i="3"/>
  <c r="J66" i="3"/>
  <c r="G42" i="3" a="1"/>
  <c r="G42" i="3" l="1"/>
  <c r="F42" i="3"/>
  <c r="J67" i="3"/>
  <c r="L123" i="3"/>
  <c r="M122" i="3"/>
  <c r="H42" i="3" l="1"/>
  <c r="I42" i="3" s="1"/>
  <c r="B43" i="3" s="1"/>
  <c r="L124" i="3"/>
  <c r="M123" i="3"/>
  <c r="J68" i="3"/>
  <c r="G43" i="3" a="1"/>
  <c r="G43" i="3" l="1"/>
  <c r="F43" i="3"/>
  <c r="J69" i="3"/>
  <c r="L125" i="3"/>
  <c r="M124" i="3"/>
  <c r="H43" i="3" l="1"/>
  <c r="I43" i="3" s="1"/>
  <c r="B44" i="3" s="1"/>
  <c r="L126" i="3"/>
  <c r="M125" i="3"/>
  <c r="J70" i="3"/>
  <c r="G44" i="3" a="1"/>
  <c r="G44" i="3" l="1"/>
  <c r="F44" i="3"/>
  <c r="J71" i="3"/>
  <c r="L127" i="3"/>
  <c r="M126" i="3"/>
  <c r="H44" i="3" l="1"/>
  <c r="I44" i="3" s="1"/>
  <c r="B45" i="3" s="1"/>
  <c r="L128" i="3"/>
  <c r="M127" i="3"/>
  <c r="J72" i="3"/>
  <c r="G45" i="3" a="1"/>
  <c r="G45" i="3" l="1"/>
  <c r="F45" i="3"/>
  <c r="J73" i="3"/>
  <c r="L129" i="3"/>
  <c r="M128" i="3"/>
  <c r="H45" i="3" l="1"/>
  <c r="I45" i="3" s="1"/>
  <c r="B46" i="3" s="1"/>
  <c r="L130" i="3"/>
  <c r="M129" i="3"/>
  <c r="J74" i="3"/>
  <c r="G46" i="3" a="1"/>
  <c r="G46" i="3" l="1"/>
  <c r="F46" i="3"/>
  <c r="J75" i="3"/>
  <c r="L131" i="3"/>
  <c r="M130" i="3"/>
  <c r="H46" i="3" l="1"/>
  <c r="I46" i="3" s="1"/>
  <c r="B47" i="3" s="1"/>
  <c r="L132" i="3"/>
  <c r="M131" i="3"/>
  <c r="J76" i="3"/>
  <c r="G47" i="3" a="1"/>
  <c r="G47" i="3" l="1"/>
  <c r="F47" i="3"/>
  <c r="J77" i="3"/>
  <c r="L133" i="3"/>
  <c r="M132" i="3"/>
  <c r="H47" i="3" l="1"/>
  <c r="I47" i="3" s="1"/>
  <c r="B48" i="3" s="1"/>
  <c r="J78" i="3"/>
  <c r="L134" i="3"/>
  <c r="M133" i="3"/>
  <c r="G48" i="3" a="1"/>
  <c r="G48" i="3" l="1"/>
  <c r="F48" i="3"/>
  <c r="L135" i="3"/>
  <c r="M134" i="3"/>
  <c r="J79" i="3"/>
  <c r="H48" i="3" l="1"/>
  <c r="I48" i="3" s="1"/>
  <c r="B49" i="3" s="1"/>
  <c r="J80" i="3"/>
  <c r="L136" i="3"/>
  <c r="M135" i="3"/>
  <c r="G49" i="3" a="1"/>
  <c r="G49" i="3" l="1"/>
  <c r="F49" i="3"/>
  <c r="J81" i="3"/>
  <c r="L137" i="3"/>
  <c r="M136" i="3"/>
  <c r="H49" i="3" l="1"/>
  <c r="I49" i="3" s="1"/>
  <c r="B50" i="3" s="1"/>
  <c r="J82" i="3"/>
  <c r="L138" i="3"/>
  <c r="M137" i="3"/>
  <c r="G50" i="3" a="1"/>
  <c r="G50" i="3" l="1"/>
  <c r="F50" i="3"/>
  <c r="J83" i="3"/>
  <c r="L139" i="3"/>
  <c r="M138" i="3"/>
  <c r="H50" i="3" l="1"/>
  <c r="I50" i="3" s="1"/>
  <c r="B51" i="3" s="1"/>
  <c r="L140" i="3"/>
  <c r="M139" i="3"/>
  <c r="J84" i="3"/>
  <c r="G51" i="3" a="1"/>
  <c r="G51" i="3" l="1"/>
  <c r="F51" i="3"/>
  <c r="J85" i="3"/>
  <c r="L141" i="3"/>
  <c r="M140" i="3"/>
  <c r="H51" i="3" l="1"/>
  <c r="I51" i="3" s="1"/>
  <c r="B52" i="3" s="1"/>
  <c r="J86" i="3"/>
  <c r="L142" i="3"/>
  <c r="M141" i="3"/>
  <c r="G52" i="3" a="1"/>
  <c r="G52" i="3" l="1"/>
  <c r="F52" i="3"/>
  <c r="L143" i="3"/>
  <c r="M142" i="3"/>
  <c r="J87" i="3"/>
  <c r="H52" i="3" l="1"/>
  <c r="I52" i="3" s="1"/>
  <c r="B53" i="3" s="1"/>
  <c r="J88" i="3"/>
  <c r="L144" i="3"/>
  <c r="M143" i="3"/>
  <c r="G53" i="3" a="1"/>
  <c r="G53" i="3" l="1"/>
  <c r="F53" i="3"/>
  <c r="L145" i="3"/>
  <c r="M144" i="3"/>
  <c r="J89" i="3"/>
  <c r="H53" i="3" l="1"/>
  <c r="I53" i="3" s="1"/>
  <c r="B54" i="3" s="1"/>
  <c r="J90" i="3"/>
  <c r="L146" i="3"/>
  <c r="M145" i="3"/>
  <c r="G54" i="3" a="1"/>
  <c r="G54" i="3" l="1"/>
  <c r="F54" i="3"/>
  <c r="L147" i="3"/>
  <c r="M146" i="3"/>
  <c r="J91" i="3"/>
  <c r="H54" i="3" l="1"/>
  <c r="I54" i="3" s="1"/>
  <c r="B55" i="3" s="1"/>
  <c r="J92" i="3"/>
  <c r="L148" i="3"/>
  <c r="M147" i="3"/>
  <c r="G55" i="3" a="1"/>
  <c r="G55" i="3" l="1"/>
  <c r="F55" i="3"/>
  <c r="L149" i="3"/>
  <c r="M148" i="3"/>
  <c r="J93" i="3"/>
  <c r="H55" i="3" l="1"/>
  <c r="I55" i="3" s="1"/>
  <c r="B56" i="3" s="1"/>
  <c r="J94" i="3"/>
  <c r="L150" i="3"/>
  <c r="M149" i="3"/>
  <c r="G56" i="3" a="1"/>
  <c r="G56" i="3" l="1"/>
  <c r="F56" i="3"/>
  <c r="L151" i="3"/>
  <c r="M150" i="3"/>
  <c r="J95" i="3"/>
  <c r="H56" i="3" l="1"/>
  <c r="I56" i="3" s="1"/>
  <c r="B57" i="3" s="1"/>
  <c r="J96" i="3"/>
  <c r="L152" i="3"/>
  <c r="M151" i="3"/>
  <c r="G57" i="3" a="1"/>
  <c r="G57" i="3" l="1"/>
  <c r="F57" i="3"/>
  <c r="L153" i="3"/>
  <c r="M152" i="3"/>
  <c r="J97" i="3"/>
  <c r="H57" i="3" l="1"/>
  <c r="I57" i="3" s="1"/>
  <c r="B58" i="3" s="1"/>
  <c r="J98" i="3"/>
  <c r="L154" i="3"/>
  <c r="M153" i="3"/>
  <c r="G58" i="3" a="1"/>
  <c r="G58" i="3" l="1"/>
  <c r="F58" i="3"/>
  <c r="L155" i="3"/>
  <c r="M154" i="3"/>
  <c r="J99" i="3"/>
  <c r="H58" i="3" l="1"/>
  <c r="I58" i="3" s="1"/>
  <c r="B59" i="3" s="1"/>
  <c r="F59" i="3" s="1"/>
  <c r="J100" i="3"/>
  <c r="L156" i="3"/>
  <c r="M155" i="3"/>
  <c r="G59" i="3" a="1"/>
  <c r="G59" i="3" l="1"/>
  <c r="H59" i="3"/>
  <c r="I59" i="3" s="1"/>
  <c r="B60" i="3" s="1"/>
  <c r="L157" i="3"/>
  <c r="M156" i="3"/>
  <c r="J101" i="3"/>
  <c r="G60" i="3" a="1"/>
  <c r="G60" i="3" l="1"/>
  <c r="F60" i="3"/>
  <c r="J102" i="3"/>
  <c r="L158" i="3"/>
  <c r="M157" i="3"/>
  <c r="H60" i="3" l="1"/>
  <c r="I60" i="3" s="1"/>
  <c r="B61" i="3" s="1"/>
  <c r="M158" i="3"/>
  <c r="L159" i="3"/>
  <c r="J103" i="3"/>
  <c r="G61" i="3" a="1"/>
  <c r="G61" i="3" l="1"/>
  <c r="F61" i="3"/>
  <c r="L160" i="3"/>
  <c r="M159" i="3"/>
  <c r="J104" i="3"/>
  <c r="H61" i="3" l="1"/>
  <c r="I61" i="3" s="1"/>
  <c r="B62" i="3" s="1"/>
  <c r="J105" i="3"/>
  <c r="M160" i="3"/>
  <c r="L161" i="3"/>
  <c r="G62" i="3" a="1"/>
  <c r="G62" i="3" l="1"/>
  <c r="F62" i="3"/>
  <c r="L162" i="3"/>
  <c r="M161" i="3"/>
  <c r="J106" i="3"/>
  <c r="H62" i="3" l="1"/>
  <c r="I62" i="3" s="1"/>
  <c r="B63" i="3" s="1"/>
  <c r="J107" i="3"/>
  <c r="L163" i="3"/>
  <c r="M162" i="3"/>
  <c r="G63" i="3" a="1"/>
  <c r="G63" i="3" l="1"/>
  <c r="F63" i="3"/>
  <c r="L164" i="3"/>
  <c r="M163" i="3"/>
  <c r="J108" i="3"/>
  <c r="H63" i="3" l="1"/>
  <c r="I63" i="3" s="1"/>
  <c r="B64" i="3" s="1"/>
  <c r="J109" i="3"/>
  <c r="M164" i="3"/>
  <c r="L165" i="3"/>
  <c r="G64" i="3" a="1"/>
  <c r="G64" i="3" l="1"/>
  <c r="F64" i="3"/>
  <c r="L166" i="3"/>
  <c r="M166" i="3" s="1"/>
  <c r="M165" i="3"/>
  <c r="J110" i="3"/>
  <c r="H64" i="3" l="1"/>
  <c r="I64" i="3" s="1"/>
  <c r="B65" i="3" s="1"/>
  <c r="J111" i="3"/>
  <c r="G65" i="3" a="1"/>
  <c r="G65" i="3" l="1"/>
  <c r="F65" i="3"/>
  <c r="J112" i="3"/>
  <c r="H65" i="3" l="1"/>
  <c r="I65" i="3" s="1"/>
  <c r="B66" i="3" s="1"/>
  <c r="J113" i="3"/>
  <c r="G66" i="3" a="1"/>
  <c r="G66" i="3" l="1"/>
  <c r="F66" i="3"/>
  <c r="J114" i="3"/>
  <c r="H66" i="3" l="1"/>
  <c r="I66" i="3" s="1"/>
  <c r="B67" i="3" s="1"/>
  <c r="J115" i="3"/>
  <c r="G67" i="3" a="1"/>
  <c r="G67" i="3" l="1"/>
  <c r="F67" i="3"/>
  <c r="J116" i="3"/>
  <c r="H67" i="3" l="1"/>
  <c r="I67" i="3" s="1"/>
  <c r="B68" i="3" s="1"/>
  <c r="J117" i="3"/>
  <c r="G68" i="3" a="1"/>
  <c r="G68" i="3" l="1"/>
  <c r="F68" i="3"/>
  <c r="J118" i="3"/>
  <c r="H68" i="3" l="1"/>
  <c r="I68" i="3" s="1"/>
  <c r="B69" i="3" s="1"/>
  <c r="J119" i="3"/>
  <c r="G69" i="3" a="1"/>
  <c r="G69" i="3" l="1"/>
  <c r="F69" i="3"/>
  <c r="J120" i="3"/>
  <c r="H69" i="3" l="1"/>
  <c r="I69" i="3" s="1"/>
  <c r="B70" i="3" s="1"/>
  <c r="J121" i="3"/>
  <c r="G70" i="3" a="1"/>
  <c r="G70" i="3" l="1"/>
  <c r="F70" i="3"/>
  <c r="J122" i="3"/>
  <c r="H70" i="3" l="1"/>
  <c r="I70" i="3" s="1"/>
  <c r="B71" i="3" s="1"/>
  <c r="J123" i="3"/>
  <c r="G71" i="3" a="1"/>
  <c r="G71" i="3" l="1"/>
  <c r="F71" i="3"/>
  <c r="J124" i="3"/>
  <c r="H71" i="3" l="1"/>
  <c r="I71" i="3" s="1"/>
  <c r="B72" i="3" s="1"/>
  <c r="J125" i="3"/>
  <c r="G72" i="3" a="1"/>
  <c r="G72" i="3" l="1"/>
  <c r="F72" i="3"/>
  <c r="J126" i="3"/>
  <c r="H72" i="3" l="1"/>
  <c r="I72" i="3" s="1"/>
  <c r="B73" i="3" s="1"/>
  <c r="J127" i="3"/>
  <c r="G73" i="3" a="1"/>
  <c r="G73" i="3" l="1"/>
  <c r="F73" i="3"/>
  <c r="J128" i="3"/>
  <c r="H73" i="3" l="1"/>
  <c r="I73" i="3" s="1"/>
  <c r="B74" i="3" s="1"/>
  <c r="J129" i="3"/>
  <c r="G74" i="3" a="1"/>
  <c r="G74" i="3" l="1"/>
  <c r="F74" i="3"/>
  <c r="J130" i="3"/>
  <c r="H74" i="3" l="1"/>
  <c r="I74" i="3" s="1"/>
  <c r="B75" i="3" s="1"/>
  <c r="J131" i="3"/>
  <c r="G75" i="3" a="1"/>
  <c r="G75" i="3" l="1"/>
  <c r="F75" i="3"/>
  <c r="J132" i="3"/>
  <c r="H75" i="3" l="1"/>
  <c r="I75" i="3" s="1"/>
  <c r="B76" i="3" s="1"/>
  <c r="J133" i="3"/>
  <c r="G76" i="3" a="1"/>
  <c r="G76" i="3" l="1"/>
  <c r="F76" i="3"/>
  <c r="J134" i="3"/>
  <c r="H76" i="3" l="1"/>
  <c r="I76" i="3" s="1"/>
  <c r="B77" i="3" s="1"/>
  <c r="J135" i="3"/>
  <c r="G77" i="3" a="1"/>
  <c r="G77" i="3" l="1"/>
  <c r="F77" i="3"/>
  <c r="J136" i="3"/>
  <c r="H77" i="3" l="1"/>
  <c r="I77" i="3" s="1"/>
  <c r="B78" i="3" s="1"/>
  <c r="J137" i="3"/>
  <c r="G78" i="3" a="1"/>
  <c r="G78" i="3" l="1"/>
  <c r="F78" i="3"/>
  <c r="J138" i="3"/>
  <c r="H78" i="3" l="1"/>
  <c r="I78" i="3" s="1"/>
  <c r="B79" i="3" s="1"/>
  <c r="J139" i="3"/>
  <c r="G79" i="3" a="1"/>
  <c r="G79" i="3" l="1"/>
  <c r="F79" i="3"/>
  <c r="J140" i="3"/>
  <c r="H79" i="3" l="1"/>
  <c r="I79" i="3" s="1"/>
  <c r="B80" i="3" s="1"/>
  <c r="J141" i="3"/>
  <c r="G80" i="3" a="1"/>
  <c r="G80" i="3" l="1"/>
  <c r="F80" i="3"/>
  <c r="J142" i="3"/>
  <c r="H80" i="3" l="1"/>
  <c r="I80" i="3" s="1"/>
  <c r="B81" i="3" s="1"/>
  <c r="J143" i="3"/>
  <c r="G81" i="3" a="1"/>
  <c r="G81" i="3" l="1"/>
  <c r="F81" i="3"/>
  <c r="J144" i="3"/>
  <c r="H81" i="3" l="1"/>
  <c r="I81" i="3" s="1"/>
  <c r="B82" i="3" s="1"/>
  <c r="J145" i="3"/>
  <c r="G82" i="3" a="1"/>
  <c r="G82" i="3" l="1"/>
  <c r="F82" i="3"/>
  <c r="J146" i="3"/>
  <c r="H82" i="3" l="1"/>
  <c r="I82" i="3" s="1"/>
  <c r="B83" i="3" s="1"/>
  <c r="J147" i="3"/>
  <c r="G83" i="3" a="1"/>
  <c r="G83" i="3" l="1"/>
  <c r="F83" i="3"/>
  <c r="J148" i="3"/>
  <c r="H83" i="3" l="1"/>
  <c r="I83" i="3" s="1"/>
  <c r="B84" i="3" s="1"/>
  <c r="J149" i="3"/>
  <c r="G84" i="3" a="1"/>
  <c r="G84" i="3" l="1"/>
  <c r="F84" i="3"/>
  <c r="J150" i="3"/>
  <c r="H84" i="3" l="1"/>
  <c r="I84" i="3" s="1"/>
  <c r="B85" i="3" s="1"/>
  <c r="J151" i="3"/>
  <c r="G85" i="3" a="1"/>
  <c r="G85" i="3" l="1"/>
  <c r="F85" i="3"/>
  <c r="J152" i="3"/>
  <c r="H85" i="3" l="1"/>
  <c r="I85" i="3" s="1"/>
  <c r="B86" i="3" s="1"/>
  <c r="J153" i="3"/>
  <c r="G86" i="3" a="1"/>
  <c r="G86" i="3" l="1"/>
  <c r="F86" i="3"/>
  <c r="J154" i="3"/>
  <c r="H86" i="3" l="1"/>
  <c r="I86" i="3" s="1"/>
  <c r="B87" i="3" s="1"/>
  <c r="J155" i="3"/>
  <c r="G87" i="3" a="1"/>
  <c r="G87" i="3" l="1"/>
  <c r="F87" i="3"/>
  <c r="J156" i="3"/>
  <c r="H87" i="3" l="1"/>
  <c r="I87" i="3" s="1"/>
  <c r="B88" i="3" s="1"/>
  <c r="J157" i="3"/>
  <c r="G88" i="3" a="1"/>
  <c r="G88" i="3" l="1"/>
  <c r="F88" i="3"/>
  <c r="J158" i="3"/>
  <c r="H88" i="3" l="1"/>
  <c r="I88" i="3" s="1"/>
  <c r="B89" i="3" s="1"/>
  <c r="J159" i="3"/>
  <c r="G89" i="3" a="1"/>
  <c r="G89" i="3" l="1"/>
  <c r="F89" i="3"/>
  <c r="J160" i="3"/>
  <c r="H89" i="3" l="1"/>
  <c r="I89" i="3" s="1"/>
  <c r="B90" i="3" s="1"/>
  <c r="J161" i="3"/>
  <c r="G90" i="3" a="1"/>
  <c r="G90" i="3" l="1"/>
  <c r="F90" i="3"/>
  <c r="J162" i="3"/>
  <c r="H90" i="3" l="1"/>
  <c r="I90" i="3" s="1"/>
  <c r="B91" i="3" s="1"/>
  <c r="J163" i="3"/>
  <c r="G91" i="3" a="1"/>
  <c r="G91" i="3" l="1"/>
  <c r="F91" i="3"/>
  <c r="J164" i="3"/>
  <c r="H91" i="3" l="1"/>
  <c r="I91" i="3" s="1"/>
  <c r="B92" i="3" s="1"/>
  <c r="J165" i="3"/>
  <c r="G92" i="3" a="1"/>
  <c r="G92" i="3" l="1"/>
  <c r="F92" i="3"/>
  <c r="J166" i="3"/>
  <c r="H92" i="3" l="1"/>
  <c r="I92" i="3" s="1"/>
  <c r="B93" i="3" s="1"/>
  <c r="J167" i="3"/>
  <c r="G93" i="3" a="1"/>
  <c r="G93" i="3" l="1"/>
  <c r="F93" i="3"/>
  <c r="J168" i="3"/>
  <c r="H93" i="3" l="1"/>
  <c r="I93" i="3" s="1"/>
  <c r="B94" i="3" s="1"/>
  <c r="J169" i="3"/>
  <c r="G94" i="3" a="1"/>
  <c r="G94" i="3" l="1"/>
  <c r="F94" i="3"/>
  <c r="J170" i="3"/>
  <c r="H94" i="3" l="1"/>
  <c r="I94" i="3" s="1"/>
  <c r="B95" i="3" s="1"/>
  <c r="J171" i="3"/>
  <c r="G95" i="3" a="1"/>
  <c r="G95" i="3" l="1"/>
  <c r="F95" i="3"/>
  <c r="J172" i="3"/>
  <c r="H95" i="3" l="1"/>
  <c r="I95" i="3" s="1"/>
  <c r="B96" i="3" s="1"/>
  <c r="J173" i="3"/>
  <c r="G96" i="3" a="1"/>
  <c r="G96" i="3" l="1"/>
  <c r="F96" i="3"/>
  <c r="J174" i="3"/>
  <c r="H96" i="3" l="1"/>
  <c r="I96" i="3" s="1"/>
  <c r="B97" i="3" s="1"/>
  <c r="J175" i="3"/>
  <c r="G97" i="3" a="1"/>
  <c r="G97" i="3" l="1"/>
  <c r="F97" i="3"/>
  <c r="J176" i="3"/>
  <c r="H97" i="3" l="1"/>
  <c r="I97" i="3" s="1"/>
  <c r="B98" i="3" s="1"/>
  <c r="J177" i="3"/>
  <c r="G98" i="3" a="1"/>
  <c r="G98" i="3" l="1"/>
  <c r="F98" i="3"/>
  <c r="J178" i="3"/>
  <c r="H98" i="3" l="1"/>
  <c r="I98" i="3" s="1"/>
  <c r="B99" i="3" s="1"/>
  <c r="J179" i="3"/>
  <c r="G99" i="3" a="1"/>
  <c r="G99" i="3" l="1"/>
  <c r="F99" i="3"/>
  <c r="J180" i="3"/>
  <c r="H99" i="3" l="1"/>
  <c r="I99" i="3" s="1"/>
  <c r="B100" i="3" s="1"/>
  <c r="J181" i="3"/>
  <c r="G100" i="3" a="1"/>
  <c r="G100" i="3" l="1"/>
  <c r="F100" i="3"/>
  <c r="J182" i="3"/>
  <c r="H100" i="3" l="1"/>
  <c r="I100" i="3" s="1"/>
  <c r="B101" i="3" s="1"/>
  <c r="J183" i="3"/>
  <c r="G101" i="3" a="1"/>
  <c r="G101" i="3" l="1"/>
  <c r="F101" i="3"/>
  <c r="J184" i="3"/>
  <c r="H101" i="3" l="1"/>
  <c r="I101" i="3" s="1"/>
  <c r="B102" i="3" s="1"/>
  <c r="J185" i="3"/>
  <c r="G102" i="3" a="1"/>
  <c r="G102" i="3" l="1"/>
  <c r="F102" i="3"/>
  <c r="J186" i="3"/>
  <c r="H102" i="3" l="1"/>
  <c r="I102" i="3" s="1"/>
  <c r="B103" i="3" s="1"/>
  <c r="J187" i="3"/>
  <c r="G103" i="3" a="1"/>
  <c r="G103" i="3" l="1"/>
  <c r="F103" i="3"/>
  <c r="J188" i="3"/>
  <c r="H103" i="3" l="1"/>
  <c r="I103" i="3" s="1"/>
  <c r="B104" i="3" s="1"/>
  <c r="J189" i="3"/>
  <c r="G104" i="3" a="1"/>
  <c r="G104" i="3" l="1"/>
  <c r="F104" i="3"/>
  <c r="J190" i="3"/>
  <c r="H104" i="3" l="1"/>
  <c r="I104" i="3" s="1"/>
  <c r="B105" i="3" s="1"/>
  <c r="J191" i="3"/>
  <c r="G105" i="3" a="1"/>
  <c r="G105" i="3" l="1"/>
  <c r="F105" i="3"/>
  <c r="J192" i="3"/>
  <c r="H105" i="3" l="1"/>
  <c r="I105" i="3" s="1"/>
  <c r="B106" i="3" s="1"/>
  <c r="J193" i="3"/>
  <c r="G106" i="3" a="1"/>
  <c r="G106" i="3" l="1"/>
  <c r="F106" i="3"/>
  <c r="J194" i="3"/>
  <c r="H106" i="3" l="1"/>
  <c r="I106" i="3" s="1"/>
  <c r="B107" i="3" s="1"/>
  <c r="J195" i="3"/>
  <c r="G107" i="3" a="1"/>
  <c r="G107" i="3" l="1"/>
  <c r="F107" i="3"/>
  <c r="J196" i="3"/>
  <c r="H107" i="3" l="1"/>
  <c r="I107" i="3" s="1"/>
  <c r="B108" i="3" s="1"/>
  <c r="J197" i="3"/>
  <c r="G108" i="3" a="1"/>
  <c r="G108" i="3" l="1"/>
  <c r="F108" i="3"/>
  <c r="J198" i="3"/>
  <c r="H108" i="3" l="1"/>
  <c r="I108" i="3" s="1"/>
  <c r="B109" i="3" s="1"/>
  <c r="J199" i="3"/>
  <c r="G109" i="3" a="1"/>
  <c r="G109" i="3" l="1"/>
  <c r="F109" i="3"/>
  <c r="J200" i="3"/>
  <c r="H109" i="3" l="1"/>
  <c r="I109" i="3" s="1"/>
  <c r="B110" i="3" s="1"/>
  <c r="J201" i="3"/>
  <c r="G110" i="3" a="1"/>
  <c r="G110" i="3" l="1"/>
  <c r="F110" i="3"/>
  <c r="J202" i="3"/>
  <c r="H110" i="3" l="1"/>
  <c r="I110" i="3" s="1"/>
  <c r="B111" i="3" s="1"/>
  <c r="J203" i="3"/>
  <c r="G111" i="3" a="1"/>
  <c r="G111" i="3" l="1"/>
  <c r="F111" i="3"/>
  <c r="J204" i="3"/>
  <c r="H111" i="3" l="1"/>
  <c r="I111" i="3" s="1"/>
  <c r="B112" i="3" s="1"/>
  <c r="J205" i="3"/>
  <c r="G112" i="3" a="1"/>
  <c r="G112" i="3" l="1"/>
  <c r="F112" i="3"/>
  <c r="J206" i="3"/>
  <c r="K164" i="6" a="1"/>
  <c r="K162" i="6" a="1"/>
  <c r="K164" i="6" l="1"/>
  <c r="K162" i="6"/>
  <c r="H112" i="3"/>
  <c r="I112" i="3" s="1"/>
  <c r="B113" i="3" s="1"/>
  <c r="J207" i="3"/>
  <c r="G113" i="3" a="1"/>
  <c r="G113" i="3" l="1"/>
  <c r="F113" i="3"/>
  <c r="J208" i="3"/>
  <c r="H113" i="3" l="1"/>
  <c r="I113" i="3" s="1"/>
  <c r="B114" i="3" s="1"/>
  <c r="J209" i="3"/>
  <c r="G114" i="3" a="1"/>
  <c r="G114" i="3" l="1"/>
  <c r="F114" i="3"/>
  <c r="J210" i="3"/>
  <c r="H114" i="3" l="1"/>
  <c r="I114" i="3" s="1"/>
  <c r="B115" i="3" s="1"/>
  <c r="J211" i="3"/>
  <c r="G115" i="3" a="1"/>
  <c r="G115" i="3" l="1"/>
  <c r="F115" i="3"/>
  <c r="J212" i="3"/>
  <c r="H115" i="3" l="1"/>
  <c r="I115" i="3" s="1"/>
  <c r="B116" i="3" s="1"/>
  <c r="J213" i="3"/>
  <c r="G116" i="3" a="1"/>
  <c r="G116" i="3" l="1"/>
  <c r="F116" i="3"/>
  <c r="J214" i="3"/>
  <c r="H116" i="3" l="1"/>
  <c r="I116" i="3" s="1"/>
  <c r="B117" i="3" s="1"/>
  <c r="J215" i="3"/>
  <c r="G117" i="3" a="1"/>
  <c r="G117" i="3" l="1"/>
  <c r="F117" i="3"/>
  <c r="J216" i="3"/>
  <c r="H117" i="3" l="1"/>
  <c r="I117" i="3" s="1"/>
  <c r="B118" i="3" s="1"/>
  <c r="J217" i="3"/>
  <c r="G118" i="3" a="1"/>
  <c r="G118" i="3" l="1"/>
  <c r="F118" i="3"/>
  <c r="J218" i="3"/>
  <c r="H118" i="3" l="1"/>
  <c r="I118" i="3" s="1"/>
  <c r="B119" i="3" s="1"/>
  <c r="J219" i="3"/>
  <c r="G119" i="3" a="1"/>
  <c r="G119" i="3" l="1"/>
  <c r="F119" i="3"/>
  <c r="J220" i="3"/>
  <c r="H119" i="3" l="1"/>
  <c r="I119" i="3" s="1"/>
  <c r="B120" i="3" s="1"/>
  <c r="J221" i="3"/>
  <c r="G120" i="3" a="1"/>
  <c r="G120" i="3" l="1"/>
  <c r="F120" i="3"/>
  <c r="J222" i="3"/>
  <c r="H120" i="3" l="1"/>
  <c r="I120" i="3" s="1"/>
  <c r="B121" i="3" s="1"/>
  <c r="J223" i="3"/>
  <c r="G121" i="3" a="1"/>
  <c r="G121" i="3" l="1"/>
  <c r="F121" i="3"/>
  <c r="J224" i="3"/>
  <c r="H121" i="3" l="1"/>
  <c r="I121" i="3" s="1"/>
  <c r="B122" i="3" s="1"/>
  <c r="J225" i="3"/>
  <c r="G122" i="3" a="1"/>
  <c r="G122" i="3" l="1"/>
  <c r="F122" i="3"/>
  <c r="J226" i="3"/>
  <c r="H122" i="3" l="1"/>
  <c r="I122" i="3" s="1"/>
  <c r="B123" i="3" s="1"/>
  <c r="J227" i="3"/>
  <c r="G123" i="3" a="1"/>
  <c r="G123" i="3" l="1"/>
  <c r="F123" i="3"/>
  <c r="J228" i="3"/>
  <c r="H123" i="3" l="1"/>
  <c r="I123" i="3" s="1"/>
  <c r="B124" i="3" s="1"/>
  <c r="J229" i="3"/>
  <c r="G124" i="3" a="1"/>
  <c r="G124" i="3" l="1"/>
  <c r="F124" i="3"/>
  <c r="J230" i="3"/>
  <c r="H124" i="3" l="1"/>
  <c r="I124" i="3" s="1"/>
  <c r="B125" i="3" s="1"/>
  <c r="J231" i="3"/>
  <c r="G125" i="3" a="1"/>
  <c r="G125" i="3" l="1"/>
  <c r="F125" i="3"/>
  <c r="J232" i="3"/>
  <c r="H125" i="3" l="1"/>
  <c r="I125" i="3" s="1"/>
  <c r="B126" i="3" s="1"/>
  <c r="J233" i="3"/>
  <c r="G126" i="3" a="1"/>
  <c r="G126" i="3" l="1"/>
  <c r="F126" i="3"/>
  <c r="J234" i="3"/>
  <c r="H126" i="3" l="1"/>
  <c r="I126" i="3" s="1"/>
  <c r="B127" i="3" s="1"/>
  <c r="J235" i="3"/>
  <c r="G127" i="3" a="1"/>
  <c r="G127" i="3" l="1"/>
  <c r="F127" i="3"/>
  <c r="J236" i="3"/>
  <c r="H127" i="3" l="1"/>
  <c r="I127" i="3" s="1"/>
  <c r="B128" i="3" s="1"/>
  <c r="J237" i="3"/>
  <c r="G128" i="3" a="1"/>
  <c r="G128" i="3" l="1"/>
  <c r="F128" i="3"/>
  <c r="J238" i="3"/>
  <c r="H128" i="3" l="1"/>
  <c r="I128" i="3" s="1"/>
  <c r="B129" i="3" s="1"/>
  <c r="J239" i="3"/>
  <c r="G129" i="3" a="1"/>
  <c r="G129" i="3" l="1"/>
  <c r="F129" i="3"/>
  <c r="J240" i="3"/>
  <c r="H129" i="3" l="1"/>
  <c r="I129" i="3" s="1"/>
  <c r="B130" i="3" s="1"/>
  <c r="J241" i="3"/>
  <c r="G130" i="3" a="1"/>
  <c r="G130" i="3" l="1"/>
  <c r="F130" i="3"/>
  <c r="J242" i="3"/>
  <c r="H130" i="3" l="1"/>
  <c r="I130" i="3" s="1"/>
  <c r="B131" i="3" s="1"/>
  <c r="J243" i="3"/>
  <c r="G131" i="3" a="1"/>
  <c r="G131" i="3" l="1"/>
  <c r="F131" i="3"/>
  <c r="J244" i="3"/>
  <c r="H131" i="3" l="1"/>
  <c r="I131" i="3" s="1"/>
  <c r="B132" i="3" s="1"/>
  <c r="J245" i="3"/>
  <c r="G132" i="3" a="1"/>
  <c r="G132" i="3" l="1"/>
  <c r="F132" i="3"/>
  <c r="J246" i="3"/>
  <c r="H132" i="3" l="1"/>
  <c r="I132" i="3" s="1"/>
  <c r="B133" i="3" s="1"/>
  <c r="J247" i="3"/>
  <c r="G133" i="3" a="1"/>
  <c r="G133" i="3" l="1"/>
  <c r="F133" i="3"/>
  <c r="J248" i="3"/>
  <c r="H133" i="3" l="1"/>
  <c r="I133" i="3" s="1"/>
  <c r="B134" i="3" s="1"/>
  <c r="J249" i="3"/>
  <c r="G134" i="3" a="1"/>
  <c r="G134" i="3" l="1"/>
  <c r="F134" i="3"/>
  <c r="J250" i="3"/>
  <c r="H134" i="3" l="1"/>
  <c r="I134" i="3" s="1"/>
  <c r="B135" i="3" s="1"/>
  <c r="J251" i="3"/>
  <c r="G135" i="3" a="1"/>
  <c r="G135" i="3" l="1"/>
  <c r="F135" i="3"/>
  <c r="J252" i="3"/>
  <c r="H135" i="3" l="1"/>
  <c r="I135" i="3" s="1"/>
  <c r="B136" i="3" s="1"/>
  <c r="J253" i="3"/>
  <c r="G136" i="3" a="1"/>
  <c r="G136" i="3" l="1"/>
  <c r="F136" i="3"/>
  <c r="J254" i="3"/>
  <c r="H136" i="3" l="1"/>
  <c r="I136" i="3" s="1"/>
  <c r="B137" i="3" s="1"/>
  <c r="J255" i="3"/>
  <c r="G137" i="3" a="1"/>
  <c r="G137" i="3" l="1"/>
  <c r="F137" i="3"/>
  <c r="J256" i="3"/>
  <c r="H137" i="3" l="1"/>
  <c r="I137" i="3" s="1"/>
  <c r="B138" i="3" s="1"/>
  <c r="J257" i="3"/>
  <c r="G138" i="3" a="1"/>
  <c r="G138" i="3" l="1"/>
  <c r="F138" i="3"/>
  <c r="J258" i="3"/>
  <c r="H138" i="3" l="1"/>
  <c r="I138" i="3" s="1"/>
  <c r="B139" i="3" s="1"/>
  <c r="J259" i="3"/>
  <c r="G139" i="3" a="1"/>
  <c r="G139" i="3" l="1"/>
  <c r="F139" i="3"/>
  <c r="J260" i="3"/>
  <c r="H139" i="3" l="1"/>
  <c r="I139" i="3" s="1"/>
  <c r="B140" i="3" s="1"/>
  <c r="J261" i="3"/>
  <c r="G140" i="3" a="1"/>
  <c r="G140" i="3" l="1"/>
  <c r="F140" i="3"/>
  <c r="J262" i="3"/>
  <c r="H140" i="3" l="1"/>
  <c r="I140" i="3" s="1"/>
  <c r="B141" i="3" s="1"/>
  <c r="J263" i="3"/>
  <c r="G141" i="3" a="1"/>
  <c r="G141" i="3" l="1"/>
  <c r="F141" i="3"/>
  <c r="J264" i="3"/>
  <c r="H141" i="3" l="1"/>
  <c r="I141" i="3" s="1"/>
  <c r="B142" i="3" s="1"/>
  <c r="J265" i="3"/>
  <c r="G142" i="3" a="1"/>
  <c r="G142" i="3" l="1"/>
  <c r="F142" i="3"/>
  <c r="J266" i="3"/>
  <c r="H142" i="3" l="1"/>
  <c r="I142" i="3" s="1"/>
  <c r="B143" i="3" s="1"/>
  <c r="J267" i="3"/>
  <c r="G143" i="3" a="1"/>
  <c r="G143" i="3" l="1"/>
  <c r="F143" i="3"/>
  <c r="J268" i="3"/>
  <c r="H143" i="3" l="1"/>
  <c r="I143" i="3" s="1"/>
  <c r="B144" i="3" s="1"/>
  <c r="J269" i="3"/>
  <c r="G144" i="3" a="1"/>
  <c r="G144" i="3" l="1"/>
  <c r="F144" i="3"/>
  <c r="J270" i="3"/>
  <c r="H144" i="3" l="1"/>
  <c r="I144" i="3" s="1"/>
  <c r="B145" i="3" s="1"/>
  <c r="J271" i="3"/>
  <c r="G145" i="3" a="1"/>
  <c r="G145" i="3" l="1"/>
  <c r="F145" i="3"/>
  <c r="J272" i="3"/>
  <c r="H145" i="3" l="1"/>
  <c r="I145" i="3" s="1"/>
  <c r="B146" i="3" s="1"/>
  <c r="J273" i="3"/>
  <c r="G146" i="3" a="1"/>
  <c r="G146" i="3" l="1"/>
  <c r="F146" i="3"/>
  <c r="J274" i="3"/>
  <c r="H146" i="3" l="1"/>
  <c r="I146" i="3" s="1"/>
  <c r="B147" i="3" s="1"/>
  <c r="J275" i="3"/>
  <c r="G147" i="3" a="1"/>
  <c r="G147" i="3" l="1"/>
  <c r="F147" i="3"/>
  <c r="J276" i="3"/>
  <c r="H147" i="3" l="1"/>
  <c r="I147" i="3" s="1"/>
  <c r="B148" i="3" s="1"/>
  <c r="J277" i="3"/>
  <c r="G148" i="3" a="1"/>
  <c r="G148" i="3" l="1"/>
  <c r="F148" i="3"/>
  <c r="J278" i="3"/>
  <c r="H148" i="3" l="1"/>
  <c r="I148" i="3" s="1"/>
  <c r="B149" i="3" s="1"/>
  <c r="J279" i="3"/>
  <c r="G149" i="3" a="1"/>
  <c r="G149" i="3" l="1"/>
  <c r="F149" i="3"/>
  <c r="J280" i="3"/>
  <c r="H149" i="3" l="1"/>
  <c r="I149" i="3" s="1"/>
  <c r="B150" i="3" s="1"/>
  <c r="J281" i="3"/>
  <c r="G150" i="3" a="1"/>
  <c r="G150" i="3" l="1"/>
  <c r="F150" i="3"/>
  <c r="J282" i="3"/>
  <c r="H150" i="3" l="1"/>
  <c r="I150" i="3" s="1"/>
  <c r="B151" i="3" s="1"/>
  <c r="J283" i="3"/>
  <c r="G151" i="3" a="1"/>
  <c r="G151" i="3" l="1"/>
  <c r="F151" i="3"/>
  <c r="J284" i="3"/>
  <c r="H151" i="3" l="1"/>
  <c r="I151" i="3" s="1"/>
  <c r="B152" i="3" s="1"/>
  <c r="J285" i="3"/>
  <c r="G152" i="3" a="1"/>
  <c r="G152" i="3" l="1"/>
  <c r="F152" i="3"/>
  <c r="J286" i="3"/>
  <c r="H152" i="3" l="1"/>
  <c r="I152" i="3" s="1"/>
  <c r="B153" i="3" s="1"/>
  <c r="J287" i="3"/>
  <c r="G153" i="3" a="1"/>
  <c r="G153" i="3" l="1"/>
  <c r="F153" i="3"/>
  <c r="J288" i="3"/>
  <c r="H153" i="3" l="1"/>
  <c r="I153" i="3" s="1"/>
  <c r="B154" i="3" s="1"/>
  <c r="J289" i="3"/>
  <c r="G154" i="3" a="1"/>
  <c r="G154" i="3" l="1"/>
  <c r="F154" i="3"/>
  <c r="J290" i="3"/>
  <c r="H154" i="3" l="1"/>
  <c r="I154" i="3" s="1"/>
  <c r="B155" i="3" s="1"/>
  <c r="J291" i="3"/>
  <c r="G155" i="3" a="1"/>
  <c r="G155" i="3" l="1"/>
  <c r="F155" i="3"/>
  <c r="J292" i="3"/>
  <c r="H155" i="3" l="1"/>
  <c r="I155" i="3" s="1"/>
  <c r="B156" i="3" s="1"/>
  <c r="J293" i="3"/>
  <c r="G156" i="3" a="1"/>
  <c r="G156" i="3" l="1"/>
  <c r="F156" i="3"/>
  <c r="J294" i="3"/>
  <c r="H156" i="3" l="1"/>
  <c r="I156" i="3" s="1"/>
  <c r="B157" i="3" s="1"/>
  <c r="J295" i="3"/>
  <c r="G157" i="3" a="1"/>
  <c r="G157" i="3" l="1"/>
  <c r="F157" i="3"/>
  <c r="J296" i="3"/>
  <c r="H157" i="3" l="1"/>
  <c r="I157" i="3" s="1"/>
  <c r="B158" i="3" s="1"/>
  <c r="J297" i="3"/>
  <c r="G158" i="3" a="1"/>
  <c r="G158" i="3" l="1"/>
  <c r="F158" i="3"/>
  <c r="J298" i="3"/>
  <c r="H158" i="3" l="1"/>
  <c r="I158" i="3" s="1"/>
  <c r="B159" i="3" s="1"/>
  <c r="J299" i="3"/>
  <c r="G159" i="3" a="1"/>
  <c r="G159" i="3" l="1"/>
  <c r="F159" i="3"/>
  <c r="J300" i="3"/>
  <c r="H159" i="3" l="1"/>
  <c r="I159" i="3" s="1"/>
  <c r="B160" i="3" s="1"/>
  <c r="J301" i="3"/>
  <c r="G160" i="3" a="1"/>
  <c r="G160" i="3" l="1"/>
  <c r="F160" i="3"/>
  <c r="J302" i="3"/>
  <c r="H160" i="3" l="1"/>
  <c r="I160" i="3" s="1"/>
  <c r="B161" i="3" s="1"/>
  <c r="J303" i="3"/>
  <c r="G161" i="3" a="1"/>
  <c r="G161" i="3" l="1"/>
  <c r="F161" i="3"/>
  <c r="J304" i="3"/>
  <c r="H161" i="3" l="1"/>
  <c r="I161" i="3" s="1"/>
  <c r="B162" i="3" s="1"/>
  <c r="J305" i="3"/>
  <c r="G162" i="3" a="1"/>
  <c r="G162" i="3" l="1"/>
  <c r="F162" i="3"/>
  <c r="J306" i="3"/>
  <c r="H162" i="3" l="1"/>
  <c r="I162" i="3" s="1"/>
  <c r="B163" i="3" s="1"/>
  <c r="J307" i="3"/>
  <c r="G163" i="3" a="1"/>
  <c r="G163" i="3" l="1"/>
  <c r="F163" i="3"/>
  <c r="J308" i="3"/>
  <c r="H163" i="3" l="1"/>
  <c r="I163" i="3" s="1"/>
  <c r="B164" i="3" s="1"/>
  <c r="J309" i="3"/>
  <c r="G164" i="3" a="1"/>
  <c r="G164" i="3" l="1"/>
  <c r="F164" i="3"/>
  <c r="J310" i="3"/>
  <c r="H164" i="3" l="1"/>
  <c r="I164" i="3" s="1"/>
  <c r="B165" i="3" s="1"/>
  <c r="J311" i="3"/>
  <c r="G165" i="3" a="1"/>
  <c r="G165" i="3" l="1"/>
  <c r="F165" i="3"/>
  <c r="J312" i="3"/>
  <c r="H165" i="3" l="1"/>
  <c r="I165" i="3" s="1"/>
  <c r="B166" i="3" s="1"/>
  <c r="J313" i="3"/>
  <c r="G166" i="3" a="1"/>
  <c r="G166" i="3" l="1"/>
  <c r="F166" i="3"/>
  <c r="J314" i="3"/>
  <c r="H166" i="3" l="1"/>
  <c r="I166" i="3" s="1"/>
  <c r="B167" i="3" s="1"/>
  <c r="J315" i="3"/>
  <c r="G167" i="3" a="1"/>
  <c r="G167" i="3" l="1"/>
  <c r="F167" i="3"/>
  <c r="J316" i="3"/>
  <c r="H167" i="3" l="1"/>
  <c r="I167" i="3" s="1"/>
  <c r="B168" i="3" s="1"/>
  <c r="J317" i="3"/>
  <c r="G168" i="3" a="1"/>
  <c r="G168" i="3" l="1"/>
  <c r="F168" i="3"/>
  <c r="J318" i="3"/>
  <c r="H168" i="3" l="1"/>
  <c r="I168" i="3" s="1"/>
  <c r="B169" i="3" s="1"/>
  <c r="J319" i="3"/>
  <c r="G169" i="3" a="1"/>
  <c r="G169" i="3" l="1"/>
  <c r="F169" i="3"/>
  <c r="J320" i="3"/>
  <c r="H169" i="3" l="1"/>
  <c r="I169" i="3" s="1"/>
  <c r="B170" i="3" s="1"/>
  <c r="J321" i="3"/>
  <c r="G170" i="3" a="1"/>
  <c r="G170" i="3" l="1"/>
  <c r="F170" i="3"/>
  <c r="J322" i="3"/>
  <c r="H170" i="3" l="1"/>
  <c r="I170" i="3" s="1"/>
  <c r="B171" i="3" s="1"/>
  <c r="J323" i="3"/>
  <c r="G171" i="3" a="1"/>
  <c r="G171" i="3" l="1"/>
  <c r="F171" i="3"/>
  <c r="J324" i="3"/>
  <c r="H171" i="3" l="1"/>
  <c r="I171" i="3" s="1"/>
  <c r="B172" i="3" s="1"/>
  <c r="J325" i="3"/>
  <c r="G172" i="3" a="1"/>
  <c r="G172" i="3" l="1"/>
  <c r="F172" i="3"/>
  <c r="J326" i="3"/>
  <c r="H172" i="3" l="1"/>
  <c r="I172" i="3" s="1"/>
  <c r="B173" i="3" s="1"/>
  <c r="J327" i="3"/>
  <c r="G173" i="3" a="1"/>
  <c r="G173" i="3" l="1"/>
  <c r="F173" i="3"/>
  <c r="J328" i="3"/>
  <c r="H173" i="3" l="1"/>
  <c r="I173" i="3" s="1"/>
  <c r="B174" i="3" s="1"/>
  <c r="J329" i="3"/>
  <c r="G174" i="3" a="1"/>
  <c r="G174" i="3" l="1"/>
  <c r="F174" i="3"/>
  <c r="J330" i="3"/>
  <c r="H174" i="3" l="1"/>
  <c r="I174" i="3" s="1"/>
  <c r="B175" i="3" s="1"/>
  <c r="F175" i="3" s="1"/>
  <c r="J331" i="3"/>
  <c r="G175" i="3" a="1"/>
  <c r="G175" i="3" l="1"/>
  <c r="H175" i="3"/>
  <c r="I175" i="3" s="1"/>
  <c r="B176" i="3" s="1"/>
  <c r="J332" i="3"/>
  <c r="G176" i="3" a="1"/>
  <c r="G176" i="3" l="1"/>
  <c r="F176" i="3"/>
  <c r="J333" i="3"/>
  <c r="H176" i="3" l="1"/>
  <c r="I176" i="3" s="1"/>
  <c r="B177" i="3" s="1"/>
  <c r="J334" i="3"/>
  <c r="G177" i="3" a="1"/>
  <c r="G177" i="3" l="1"/>
  <c r="F177" i="3"/>
  <c r="J335" i="3"/>
  <c r="H177" i="3" l="1"/>
  <c r="I177" i="3" s="1"/>
  <c r="B178" i="3" s="1"/>
  <c r="J336" i="3"/>
  <c r="G178" i="3" a="1"/>
  <c r="G178" i="3" l="1"/>
  <c r="F178" i="3"/>
  <c r="J337" i="3"/>
  <c r="H178" i="3" l="1"/>
  <c r="I178" i="3" s="1"/>
  <c r="B179" i="3" s="1"/>
  <c r="J338" i="3"/>
  <c r="G179" i="3" a="1"/>
  <c r="G179" i="3" l="1"/>
  <c r="F179" i="3"/>
  <c r="J339" i="3"/>
  <c r="H179" i="3" l="1"/>
  <c r="I179" i="3" s="1"/>
  <c r="B180" i="3" s="1"/>
  <c r="J340" i="3"/>
  <c r="G180" i="3" a="1"/>
  <c r="G180" i="3" l="1"/>
  <c r="F180" i="3"/>
  <c r="J341" i="3"/>
  <c r="H180" i="3" l="1"/>
  <c r="I180" i="3" s="1"/>
  <c r="B181" i="3" s="1"/>
  <c r="J342" i="3"/>
  <c r="G181" i="3" a="1"/>
  <c r="G181" i="3" l="1"/>
  <c r="F181" i="3"/>
  <c r="J343" i="3"/>
  <c r="H181" i="3" l="1"/>
  <c r="I181" i="3" s="1"/>
  <c r="B182" i="3" s="1"/>
  <c r="J344" i="3"/>
  <c r="G182" i="3" a="1"/>
  <c r="G182" i="3" l="1"/>
  <c r="F182" i="3"/>
  <c r="J345" i="3"/>
  <c r="H182" i="3" l="1"/>
  <c r="I182" i="3" s="1"/>
  <c r="B183" i="3" s="1"/>
  <c r="J346" i="3"/>
  <c r="G183" i="3" a="1"/>
  <c r="G183" i="3" l="1"/>
  <c r="F183" i="3"/>
  <c r="J347" i="3"/>
  <c r="H183" i="3" l="1"/>
  <c r="I183" i="3" s="1"/>
  <c r="B184" i="3" s="1"/>
  <c r="J348" i="3"/>
  <c r="G184" i="3" a="1"/>
  <c r="G184" i="3" l="1"/>
  <c r="F184" i="3"/>
  <c r="J349" i="3"/>
  <c r="H184" i="3" l="1"/>
  <c r="I184" i="3" s="1"/>
  <c r="B185" i="3" s="1"/>
  <c r="J350" i="3"/>
  <c r="G185" i="3" a="1"/>
  <c r="G185" i="3" l="1"/>
  <c r="F185" i="3"/>
  <c r="J351" i="3"/>
  <c r="H185" i="3" l="1"/>
  <c r="I185" i="3" s="1"/>
  <c r="B186" i="3" s="1"/>
  <c r="J352" i="3"/>
  <c r="G186" i="3" a="1"/>
  <c r="G186" i="3" l="1"/>
  <c r="F186" i="3"/>
  <c r="J353" i="3"/>
  <c r="H186" i="3" l="1"/>
  <c r="I186" i="3" s="1"/>
  <c r="B187" i="3" s="1"/>
  <c r="J354" i="3"/>
  <c r="G187" i="3" a="1"/>
  <c r="G187" i="3" l="1"/>
  <c r="F187" i="3"/>
  <c r="J355" i="3"/>
  <c r="H187" i="3" l="1"/>
  <c r="I187" i="3" s="1"/>
  <c r="B188" i="3" s="1"/>
  <c r="J356" i="3"/>
  <c r="G188" i="3" a="1"/>
  <c r="G188" i="3" l="1"/>
  <c r="F188" i="3"/>
  <c r="J357" i="3"/>
  <c r="H188" i="3" l="1"/>
  <c r="I188" i="3" s="1"/>
  <c r="B189" i="3" s="1"/>
  <c r="J358" i="3"/>
  <c r="G189" i="3" a="1"/>
  <c r="G189" i="3" l="1"/>
  <c r="F189" i="3"/>
  <c r="J359" i="3"/>
  <c r="H189" i="3" l="1"/>
  <c r="I189" i="3" s="1"/>
  <c r="B190" i="3" s="1"/>
  <c r="J360" i="3"/>
  <c r="G190" i="3" a="1"/>
  <c r="G190" i="3" l="1"/>
  <c r="F190" i="3"/>
  <c r="J361" i="3"/>
  <c r="H190" i="3" l="1"/>
  <c r="I190" i="3" s="1"/>
  <c r="B191" i="3" s="1"/>
  <c r="J362" i="3"/>
  <c r="G191" i="3" a="1"/>
  <c r="G191" i="3" l="1"/>
  <c r="F191" i="3"/>
  <c r="J363" i="3"/>
  <c r="H191" i="3" l="1"/>
  <c r="I191" i="3" s="1"/>
  <c r="B192" i="3" s="1"/>
  <c r="J364" i="3"/>
  <c r="G192" i="3" a="1"/>
  <c r="G192" i="3" l="1"/>
  <c r="F192" i="3"/>
  <c r="J365" i="3"/>
  <c r="H192" i="3" l="1"/>
  <c r="I192" i="3" s="1"/>
  <c r="B193" i="3" s="1"/>
  <c r="J366" i="3"/>
  <c r="G193" i="3" a="1"/>
  <c r="G193" i="3" l="1"/>
  <c r="F193" i="3"/>
  <c r="J367" i="3"/>
  <c r="H193" i="3" l="1"/>
  <c r="I193" i="3" s="1"/>
  <c r="B194" i="3" s="1"/>
  <c r="J368" i="3"/>
  <c r="G194" i="3" a="1"/>
  <c r="G194" i="3" l="1"/>
  <c r="F194" i="3"/>
  <c r="J369" i="3"/>
  <c r="H194" i="3" l="1"/>
  <c r="I194" i="3" s="1"/>
  <c r="B195" i="3" s="1"/>
  <c r="J370" i="3"/>
  <c r="G195" i="3" a="1"/>
  <c r="G195" i="3" l="1"/>
  <c r="F195" i="3"/>
  <c r="J371" i="3"/>
  <c r="H195" i="3" l="1"/>
  <c r="I195" i="3" s="1"/>
  <c r="B196" i="3" s="1"/>
  <c r="J372" i="3"/>
  <c r="G196" i="3" a="1"/>
  <c r="G196" i="3" l="1"/>
  <c r="F196" i="3"/>
  <c r="J373" i="3"/>
  <c r="H196" i="3" l="1"/>
  <c r="I196" i="3" s="1"/>
  <c r="B197" i="3" s="1"/>
  <c r="J374" i="3"/>
  <c r="G197" i="3" a="1"/>
  <c r="G197" i="3" l="1"/>
  <c r="F197" i="3"/>
  <c r="J375" i="3"/>
  <c r="H197" i="3" l="1"/>
  <c r="I197" i="3" s="1"/>
  <c r="B198" i="3" s="1"/>
  <c r="J376" i="3"/>
  <c r="G198" i="3" a="1"/>
  <c r="G198" i="3" l="1"/>
  <c r="F198" i="3"/>
  <c r="J377" i="3"/>
  <c r="H198" i="3" l="1"/>
  <c r="I198" i="3" s="1"/>
  <c r="B199" i="3" s="1"/>
  <c r="J378" i="3"/>
  <c r="G199" i="3" a="1"/>
  <c r="G199" i="3" l="1"/>
  <c r="F199" i="3"/>
  <c r="J379" i="3"/>
  <c r="H199" i="3" l="1"/>
  <c r="I199" i="3" s="1"/>
  <c r="B200" i="3" s="1"/>
  <c r="J380" i="3"/>
  <c r="G200" i="3" a="1"/>
  <c r="G200" i="3" l="1"/>
  <c r="F200" i="3"/>
  <c r="J381" i="3"/>
  <c r="H200" i="3" l="1"/>
  <c r="I200" i="3" s="1"/>
  <c r="B201" i="3" s="1"/>
  <c r="J382" i="3"/>
  <c r="G201" i="3" a="1"/>
  <c r="G201" i="3" l="1"/>
  <c r="F201" i="3"/>
  <c r="J383" i="3"/>
  <c r="H201" i="3" l="1"/>
  <c r="I201" i="3" s="1"/>
  <c r="B202" i="3" s="1"/>
  <c r="J384" i="3"/>
  <c r="G202" i="3" a="1"/>
  <c r="G202" i="3" l="1"/>
  <c r="F202" i="3"/>
  <c r="J385" i="3"/>
  <c r="H202" i="3" l="1"/>
  <c r="I202" i="3" s="1"/>
  <c r="B203" i="3" s="1"/>
  <c r="J386" i="3"/>
  <c r="G203" i="3" a="1"/>
  <c r="G203" i="3" l="1"/>
  <c r="F203" i="3"/>
  <c r="J387" i="3"/>
  <c r="H203" i="3" l="1"/>
  <c r="I203" i="3" s="1"/>
  <c r="B204" i="3" s="1"/>
  <c r="J388" i="3"/>
  <c r="G204" i="3" a="1"/>
  <c r="G204" i="3" l="1"/>
  <c r="F204" i="3"/>
  <c r="J389" i="3"/>
  <c r="H204" i="3" l="1"/>
  <c r="I204" i="3" s="1"/>
  <c r="B205" i="3" s="1"/>
  <c r="J390" i="3"/>
  <c r="G205" i="3" a="1"/>
  <c r="G205" i="3" l="1"/>
  <c r="F205" i="3"/>
  <c r="J391" i="3"/>
  <c r="H205" i="3" l="1"/>
  <c r="I205" i="3" s="1"/>
  <c r="B206" i="3" s="1"/>
  <c r="J392" i="3"/>
  <c r="G206" i="3" a="1"/>
  <c r="G206" i="3" l="1"/>
  <c r="F206" i="3"/>
  <c r="J393" i="3"/>
  <c r="H206" i="3" l="1"/>
  <c r="I206" i="3" s="1"/>
  <c r="B207" i="3" s="1"/>
  <c r="J394" i="3"/>
  <c r="G207" i="3" a="1"/>
  <c r="G207" i="3" l="1"/>
  <c r="F207" i="3"/>
  <c r="J395" i="3"/>
  <c r="H207" i="3" l="1"/>
  <c r="I207" i="3" s="1"/>
  <c r="B208" i="3" s="1"/>
  <c r="J396" i="3"/>
  <c r="G208" i="3" a="1"/>
  <c r="G208" i="3" l="1"/>
  <c r="F208" i="3"/>
  <c r="J397" i="3"/>
  <c r="H208" i="3" l="1"/>
  <c r="I208" i="3" s="1"/>
  <c r="B209" i="3" s="1"/>
  <c r="J398" i="3"/>
  <c r="G209" i="3" a="1"/>
  <c r="G209" i="3" l="1"/>
  <c r="F209" i="3"/>
  <c r="J399" i="3"/>
  <c r="H209" i="3" l="1"/>
  <c r="I209" i="3" s="1"/>
  <c r="B210" i="3" s="1"/>
  <c r="J400" i="3"/>
  <c r="G210" i="3" a="1"/>
  <c r="G210" i="3" l="1"/>
  <c r="F210" i="3"/>
  <c r="J401" i="3"/>
  <c r="H210" i="3" l="1"/>
  <c r="I210" i="3" s="1"/>
  <c r="B211" i="3" s="1"/>
  <c r="J402" i="3"/>
  <c r="G211" i="3" a="1"/>
  <c r="G211" i="3" l="1"/>
  <c r="F211" i="3"/>
  <c r="J403" i="3"/>
  <c r="H211" i="3" l="1"/>
  <c r="I211" i="3" s="1"/>
  <c r="B212" i="3" s="1"/>
  <c r="J404" i="3"/>
  <c r="G212" i="3" a="1"/>
  <c r="G212" i="3" l="1"/>
  <c r="F212" i="3"/>
  <c r="J405" i="3"/>
  <c r="H212" i="3" l="1"/>
  <c r="I212" i="3" s="1"/>
  <c r="B213" i="3" s="1"/>
  <c r="J406" i="3"/>
  <c r="G213" i="3" a="1"/>
  <c r="G213" i="3" l="1"/>
  <c r="F213" i="3"/>
  <c r="J407" i="3"/>
  <c r="H213" i="3" l="1"/>
  <c r="I213" i="3" s="1"/>
  <c r="B214" i="3" s="1"/>
  <c r="J408" i="3"/>
  <c r="G214" i="3" a="1"/>
  <c r="G214" i="3" l="1"/>
  <c r="F214" i="3"/>
  <c r="J409" i="3"/>
  <c r="H214" i="3" l="1"/>
  <c r="I214" i="3" s="1"/>
  <c r="B215" i="3" s="1"/>
  <c r="J410" i="3"/>
  <c r="G215" i="3" a="1"/>
  <c r="G215" i="3" l="1"/>
  <c r="F215" i="3"/>
  <c r="J411" i="3"/>
  <c r="H215" i="3" l="1"/>
  <c r="I215" i="3" s="1"/>
  <c r="B216" i="3" s="1"/>
  <c r="J412" i="3"/>
  <c r="G216" i="3" a="1"/>
  <c r="G216" i="3" l="1"/>
  <c r="F216" i="3"/>
  <c r="J413" i="3"/>
  <c r="H216" i="3" l="1"/>
  <c r="I216" i="3" s="1"/>
  <c r="B217" i="3" s="1"/>
  <c r="J414" i="3"/>
  <c r="G217" i="3" a="1"/>
  <c r="G217" i="3" l="1"/>
  <c r="F217" i="3"/>
  <c r="J415" i="3"/>
  <c r="H217" i="3" l="1"/>
  <c r="I217" i="3" s="1"/>
  <c r="B218" i="3" s="1"/>
  <c r="J416" i="3"/>
  <c r="G218" i="3" a="1"/>
  <c r="G218" i="3" l="1"/>
  <c r="F218" i="3"/>
  <c r="J417" i="3"/>
  <c r="H218" i="3" l="1"/>
  <c r="I218" i="3" s="1"/>
  <c r="B219" i="3" s="1"/>
  <c r="J418" i="3"/>
  <c r="G219" i="3" a="1"/>
  <c r="G219" i="3" l="1"/>
  <c r="F219" i="3"/>
  <c r="J419" i="3"/>
  <c r="H219" i="3" l="1"/>
  <c r="I219" i="3" s="1"/>
  <c r="B220" i="3" s="1"/>
  <c r="J420" i="3"/>
  <c r="G220" i="3" a="1"/>
  <c r="G220" i="3" l="1"/>
  <c r="F220" i="3"/>
  <c r="J421" i="3"/>
  <c r="H220" i="3" l="1"/>
  <c r="I220" i="3" s="1"/>
  <c r="B221" i="3" s="1"/>
  <c r="J422" i="3"/>
  <c r="G221" i="3" a="1"/>
  <c r="G221" i="3" l="1"/>
  <c r="F221" i="3"/>
  <c r="J423" i="3"/>
  <c r="H221" i="3" l="1"/>
  <c r="I221" i="3" s="1"/>
  <c r="B222" i="3" s="1"/>
  <c r="J424" i="3"/>
  <c r="G222" i="3" a="1"/>
  <c r="G222" i="3" l="1"/>
  <c r="F222" i="3"/>
  <c r="J425" i="3"/>
  <c r="H222" i="3" l="1"/>
  <c r="I222" i="3" s="1"/>
  <c r="B223" i="3" s="1"/>
  <c r="J426" i="3"/>
  <c r="G223" i="3" a="1"/>
  <c r="G223" i="3" l="1"/>
  <c r="F223" i="3"/>
  <c r="J427" i="3"/>
  <c r="H223" i="3" l="1"/>
  <c r="I223" i="3" s="1"/>
  <c r="B224" i="3" s="1"/>
  <c r="J428" i="3"/>
  <c r="G224" i="3" a="1"/>
  <c r="G224" i="3" l="1"/>
  <c r="F224" i="3"/>
  <c r="J429" i="3"/>
  <c r="H224" i="3" l="1"/>
  <c r="I224" i="3" s="1"/>
  <c r="B225" i="3" s="1"/>
  <c r="J430" i="3"/>
  <c r="G225" i="3" a="1"/>
  <c r="G225" i="3" l="1"/>
  <c r="F225" i="3"/>
  <c r="J431" i="3"/>
  <c r="H225" i="3" l="1"/>
  <c r="I225" i="3" s="1"/>
  <c r="B226" i="3" s="1"/>
  <c r="J432" i="3"/>
  <c r="G226" i="3" a="1"/>
  <c r="G226" i="3" l="1"/>
  <c r="F226" i="3"/>
  <c r="J433" i="3"/>
  <c r="H226" i="3" l="1"/>
  <c r="I226" i="3" s="1"/>
  <c r="B227" i="3" s="1"/>
  <c r="J434" i="3"/>
  <c r="G227" i="3" a="1"/>
  <c r="G227" i="3" l="1"/>
  <c r="F227" i="3"/>
  <c r="J435" i="3"/>
  <c r="H227" i="3" l="1"/>
  <c r="I227" i="3" s="1"/>
  <c r="B228" i="3" s="1"/>
  <c r="J436" i="3"/>
  <c r="G228" i="3" a="1"/>
  <c r="G228" i="3" l="1"/>
  <c r="F228" i="3"/>
  <c r="J437" i="3"/>
  <c r="H228" i="3" l="1"/>
  <c r="I228" i="3" s="1"/>
  <c r="B229" i="3" s="1"/>
  <c r="J438" i="3"/>
  <c r="G229" i="3" a="1"/>
  <c r="G229" i="3" l="1"/>
  <c r="F229" i="3"/>
  <c r="J439" i="3"/>
  <c r="H229" i="3" l="1"/>
  <c r="I229" i="3" s="1"/>
  <c r="B230" i="3" s="1"/>
  <c r="J440" i="3"/>
  <c r="G230" i="3" a="1"/>
  <c r="G230" i="3" l="1"/>
  <c r="F230" i="3"/>
  <c r="J441" i="3"/>
  <c r="H230" i="3" l="1"/>
  <c r="I230" i="3" s="1"/>
  <c r="B231" i="3" s="1"/>
  <c r="J442" i="3"/>
  <c r="G231" i="3" a="1"/>
  <c r="G231" i="3" l="1"/>
  <c r="F231" i="3"/>
  <c r="J443" i="3"/>
  <c r="H231" i="3" l="1"/>
  <c r="I231" i="3" s="1"/>
  <c r="B232" i="3" s="1"/>
  <c r="J444" i="3"/>
  <c r="G232" i="3" a="1"/>
  <c r="G232" i="3" l="1"/>
  <c r="F232" i="3"/>
  <c r="J445" i="3"/>
  <c r="H232" i="3" l="1"/>
  <c r="I232" i="3" s="1"/>
  <c r="B233" i="3" s="1"/>
  <c r="J446" i="3"/>
  <c r="G233" i="3" a="1"/>
  <c r="G233" i="3" l="1"/>
  <c r="F233" i="3"/>
  <c r="J447" i="3"/>
  <c r="H233" i="3" l="1"/>
  <c r="I233" i="3" s="1"/>
  <c r="B234" i="3" s="1"/>
  <c r="J448" i="3"/>
  <c r="G234" i="3" a="1"/>
  <c r="G234" i="3" l="1"/>
  <c r="F234" i="3"/>
  <c r="J449" i="3"/>
  <c r="H234" i="3" l="1"/>
  <c r="I234" i="3" s="1"/>
  <c r="B235" i="3" s="1"/>
  <c r="J450" i="3"/>
  <c r="G235" i="3" a="1"/>
  <c r="G235" i="3" l="1"/>
  <c r="F235" i="3"/>
  <c r="J451" i="3"/>
  <c r="H235" i="3" l="1"/>
  <c r="I235" i="3" s="1"/>
  <c r="B236" i="3" s="1"/>
  <c r="J452" i="3"/>
  <c r="G236" i="3" a="1"/>
  <c r="G236" i="3" l="1"/>
  <c r="F236" i="3"/>
  <c r="J453" i="3"/>
  <c r="H236" i="3" l="1"/>
  <c r="I236" i="3" s="1"/>
  <c r="B237" i="3" s="1"/>
  <c r="J454" i="3"/>
  <c r="G237" i="3" a="1"/>
  <c r="G237" i="3" l="1"/>
  <c r="F237" i="3"/>
  <c r="J455" i="3"/>
  <c r="H237" i="3" l="1"/>
  <c r="I237" i="3" s="1"/>
  <c r="B238" i="3" s="1"/>
  <c r="J456" i="3"/>
  <c r="G238" i="3" a="1"/>
  <c r="G238" i="3" l="1"/>
  <c r="F238" i="3"/>
  <c r="J457" i="3"/>
  <c r="H238" i="3" l="1"/>
  <c r="I238" i="3" s="1"/>
  <c r="B239" i="3" s="1"/>
  <c r="J458" i="3"/>
  <c r="G239" i="3" a="1"/>
  <c r="G239" i="3" l="1"/>
  <c r="F239" i="3"/>
  <c r="J459" i="3"/>
  <c r="H239" i="3" l="1"/>
  <c r="I239" i="3" s="1"/>
  <c r="B240" i="3" s="1"/>
  <c r="J460" i="3"/>
  <c r="G240" i="3" a="1"/>
  <c r="G240" i="3" l="1"/>
  <c r="F240" i="3"/>
  <c r="J461" i="3"/>
  <c r="H240" i="3" l="1"/>
  <c r="I240" i="3" s="1"/>
  <c r="B241" i="3" s="1"/>
  <c r="J462" i="3"/>
  <c r="G241" i="3" a="1"/>
  <c r="G241" i="3" l="1"/>
  <c r="F241" i="3"/>
  <c r="J463" i="3"/>
  <c r="H241" i="3" l="1"/>
  <c r="I241" i="3" s="1"/>
  <c r="B242" i="3" s="1"/>
  <c r="J464" i="3"/>
  <c r="G242" i="3" a="1"/>
  <c r="G242" i="3" l="1"/>
  <c r="F242" i="3"/>
  <c r="J465" i="3"/>
  <c r="H242" i="3" l="1"/>
  <c r="I242" i="3" s="1"/>
  <c r="B243" i="3" s="1"/>
  <c r="J466" i="3"/>
  <c r="G243" i="3" a="1"/>
  <c r="G243" i="3" l="1"/>
  <c r="F243" i="3"/>
  <c r="J467" i="3"/>
  <c r="H243" i="3" l="1"/>
  <c r="I243" i="3" s="1"/>
  <c r="B244" i="3" s="1"/>
  <c r="J468" i="3"/>
  <c r="G244" i="3" a="1"/>
  <c r="G244" i="3" l="1"/>
  <c r="F244" i="3"/>
  <c r="J469" i="3"/>
  <c r="H244" i="3" l="1"/>
  <c r="I244" i="3" s="1"/>
  <c r="B245" i="3" s="1"/>
  <c r="J470" i="3"/>
  <c r="G245" i="3" a="1"/>
  <c r="G245" i="3" l="1"/>
  <c r="F245" i="3"/>
  <c r="J471" i="3"/>
  <c r="H245" i="3" l="1"/>
  <c r="I245" i="3" s="1"/>
  <c r="B246" i="3" s="1"/>
  <c r="J472" i="3"/>
  <c r="G246" i="3" a="1"/>
  <c r="G246" i="3" l="1"/>
  <c r="F246" i="3"/>
  <c r="J473" i="3"/>
  <c r="H246" i="3" l="1"/>
  <c r="I246" i="3" s="1"/>
  <c r="B247" i="3" s="1"/>
  <c r="J474" i="3"/>
  <c r="G247" i="3" a="1"/>
  <c r="G247" i="3" l="1"/>
  <c r="F247" i="3"/>
  <c r="J475" i="3"/>
  <c r="H247" i="3" l="1"/>
  <c r="I247" i="3" s="1"/>
  <c r="B248" i="3" s="1"/>
  <c r="J476" i="3"/>
  <c r="G248" i="3" a="1"/>
  <c r="G248" i="3" l="1"/>
  <c r="F248" i="3"/>
  <c r="J477" i="3"/>
  <c r="H248" i="3" l="1"/>
  <c r="I248" i="3" s="1"/>
  <c r="B249" i="3" s="1"/>
  <c r="J478" i="3"/>
  <c r="G249" i="3" a="1"/>
  <c r="G249" i="3" l="1"/>
  <c r="F249" i="3"/>
  <c r="J479" i="3"/>
  <c r="H249" i="3" l="1"/>
  <c r="I249" i="3" s="1"/>
  <c r="B250" i="3" s="1"/>
  <c r="J480" i="3"/>
  <c r="G250" i="3" a="1"/>
  <c r="G250" i="3" l="1"/>
  <c r="F250" i="3"/>
  <c r="J481" i="3"/>
  <c r="H250" i="3" l="1"/>
  <c r="I250" i="3" s="1"/>
  <c r="B251" i="3" s="1"/>
  <c r="J482" i="3"/>
  <c r="G251" i="3" a="1"/>
  <c r="G251" i="3" l="1"/>
  <c r="F251" i="3"/>
  <c r="J483" i="3"/>
  <c r="H251" i="3" l="1"/>
  <c r="I251" i="3" s="1"/>
  <c r="B252" i="3" s="1"/>
  <c r="J484" i="3"/>
  <c r="G252" i="3" a="1"/>
  <c r="G252" i="3" l="1"/>
  <c r="F252" i="3"/>
  <c r="J485" i="3"/>
  <c r="H252" i="3" l="1"/>
  <c r="I252" i="3" s="1"/>
  <c r="B253" i="3" s="1"/>
  <c r="J486" i="3"/>
  <c r="G253" i="3" a="1"/>
  <c r="G253" i="3" l="1"/>
  <c r="F253" i="3"/>
  <c r="J487" i="3"/>
  <c r="H253" i="3" l="1"/>
  <c r="I253" i="3" s="1"/>
  <c r="B254" i="3" s="1"/>
  <c r="J488" i="3"/>
  <c r="G254" i="3" a="1"/>
  <c r="G254" i="3" l="1"/>
  <c r="F254" i="3"/>
  <c r="J489" i="3"/>
  <c r="H254" i="3" l="1"/>
  <c r="I254" i="3" s="1"/>
  <c r="B255" i="3" s="1"/>
  <c r="J490" i="3"/>
  <c r="G255" i="3" a="1"/>
  <c r="G255" i="3" l="1"/>
  <c r="F255" i="3"/>
  <c r="J491" i="3"/>
  <c r="H255" i="3" l="1"/>
  <c r="I255" i="3" s="1"/>
  <c r="B256" i="3" s="1"/>
  <c r="J492" i="3"/>
  <c r="G256" i="3" a="1"/>
  <c r="G256" i="3" l="1"/>
  <c r="F256" i="3"/>
  <c r="J493" i="3"/>
  <c r="H256" i="3" l="1"/>
  <c r="I256" i="3" s="1"/>
  <c r="B257" i="3" s="1"/>
  <c r="J494" i="3"/>
  <c r="G257" i="3" a="1"/>
  <c r="G257" i="3" l="1"/>
  <c r="F257" i="3"/>
  <c r="J495" i="3"/>
  <c r="H257" i="3" l="1"/>
  <c r="I257" i="3" s="1"/>
  <c r="B258" i="3" s="1"/>
  <c r="J496" i="3"/>
  <c r="G258" i="3" a="1"/>
  <c r="G258" i="3" l="1"/>
  <c r="F258" i="3"/>
  <c r="J497" i="3"/>
  <c r="H258" i="3" l="1"/>
  <c r="I258" i="3" s="1"/>
  <c r="B259" i="3" s="1"/>
  <c r="J498" i="3"/>
  <c r="G259" i="3" a="1"/>
  <c r="G259" i="3" l="1"/>
  <c r="F259" i="3"/>
  <c r="J499" i="3"/>
  <c r="H259" i="3" l="1"/>
  <c r="I259" i="3" s="1"/>
  <c r="B260" i="3" s="1"/>
  <c r="J500" i="3"/>
  <c r="G260" i="3" a="1"/>
  <c r="G260" i="3" l="1"/>
  <c r="F260" i="3"/>
  <c r="J501" i="3"/>
  <c r="H260" i="3" l="1"/>
  <c r="I260" i="3" s="1"/>
  <c r="B261" i="3" s="1"/>
  <c r="J502" i="3"/>
  <c r="G261" i="3" a="1"/>
  <c r="G261" i="3" l="1"/>
  <c r="F261" i="3"/>
  <c r="J503" i="3"/>
  <c r="H261" i="3" l="1"/>
  <c r="I261" i="3" s="1"/>
  <c r="B262" i="3" s="1"/>
  <c r="J504" i="3"/>
  <c r="G262" i="3" a="1"/>
  <c r="G262" i="3" l="1"/>
  <c r="F262" i="3"/>
  <c r="J505" i="3"/>
  <c r="H262" i="3" l="1"/>
  <c r="I262" i="3" s="1"/>
  <c r="B263" i="3" s="1"/>
  <c r="J506" i="3"/>
  <c r="G263" i="3" a="1"/>
  <c r="G263" i="3" l="1"/>
  <c r="F263" i="3"/>
  <c r="J507" i="3"/>
  <c r="H263" i="3" l="1"/>
  <c r="I263" i="3" s="1"/>
  <c r="B264" i="3" s="1"/>
  <c r="J508" i="3"/>
  <c r="G264" i="3" a="1"/>
  <c r="G264" i="3" l="1"/>
  <c r="F264" i="3"/>
  <c r="J509" i="3"/>
  <c r="H264" i="3" l="1"/>
  <c r="I264" i="3" s="1"/>
  <c r="B265" i="3" s="1"/>
  <c r="J510" i="3"/>
  <c r="G265" i="3" a="1"/>
  <c r="G265" i="3" l="1"/>
  <c r="F265" i="3"/>
  <c r="J511" i="3"/>
  <c r="H265" i="3" l="1"/>
  <c r="I265" i="3" s="1"/>
  <c r="B266" i="3" s="1"/>
  <c r="J512" i="3"/>
  <c r="G266" i="3" a="1"/>
  <c r="G266" i="3" l="1"/>
  <c r="F266" i="3"/>
  <c r="J513" i="3"/>
  <c r="H266" i="3" l="1"/>
  <c r="I266" i="3" s="1"/>
  <c r="B267" i="3" s="1"/>
  <c r="J514" i="3"/>
  <c r="G267" i="3" a="1"/>
  <c r="G267" i="3" l="1"/>
  <c r="F267" i="3"/>
  <c r="J515" i="3"/>
  <c r="H267" i="3" l="1"/>
  <c r="I267" i="3" s="1"/>
  <c r="B268" i="3" s="1"/>
  <c r="J516" i="3"/>
  <c r="G268" i="3" a="1"/>
  <c r="G268" i="3" l="1"/>
  <c r="F268" i="3"/>
  <c r="J517" i="3"/>
  <c r="H268" i="3" l="1"/>
  <c r="I268" i="3" s="1"/>
  <c r="B269" i="3" s="1"/>
  <c r="J518" i="3"/>
  <c r="G269" i="3" a="1"/>
  <c r="G269" i="3" l="1"/>
  <c r="F269" i="3"/>
  <c r="J519" i="3"/>
  <c r="H269" i="3" l="1"/>
  <c r="I269" i="3" s="1"/>
  <c r="B270" i="3" s="1"/>
  <c r="J520" i="3"/>
  <c r="G270" i="3" a="1"/>
  <c r="G270" i="3" l="1"/>
  <c r="F270" i="3"/>
  <c r="J521" i="3"/>
  <c r="H270" i="3" l="1"/>
  <c r="I270" i="3" s="1"/>
  <c r="B271" i="3" s="1"/>
  <c r="J522" i="3"/>
  <c r="G271" i="3" a="1"/>
  <c r="G271" i="3" l="1"/>
  <c r="F271" i="3"/>
  <c r="J523" i="3"/>
  <c r="H271" i="3" l="1"/>
  <c r="I271" i="3" s="1"/>
  <c r="B272" i="3" s="1"/>
  <c r="J524" i="3"/>
  <c r="G272" i="3" a="1"/>
  <c r="G272" i="3" l="1"/>
  <c r="F272" i="3"/>
  <c r="J525" i="3"/>
  <c r="H272" i="3" l="1"/>
  <c r="I272" i="3" s="1"/>
  <c r="B273" i="3" s="1"/>
  <c r="J526" i="3"/>
  <c r="G273" i="3" a="1"/>
  <c r="G273" i="3" l="1"/>
  <c r="F273" i="3"/>
  <c r="J527" i="3"/>
  <c r="H273" i="3" l="1"/>
  <c r="I273" i="3" s="1"/>
  <c r="B274" i="3" s="1"/>
  <c r="J528" i="3"/>
  <c r="G274" i="3" a="1"/>
  <c r="G274" i="3" l="1"/>
  <c r="F274" i="3"/>
  <c r="J529" i="3"/>
  <c r="H274" i="3" l="1"/>
  <c r="I274" i="3" s="1"/>
  <c r="B275" i="3" s="1"/>
  <c r="J530" i="3"/>
  <c r="G275" i="3" a="1"/>
  <c r="G275" i="3" l="1"/>
  <c r="F275" i="3"/>
  <c r="J531" i="3"/>
  <c r="H275" i="3" l="1"/>
  <c r="I275" i="3" s="1"/>
  <c r="B276" i="3" s="1"/>
  <c r="J532" i="3"/>
  <c r="G276" i="3" a="1"/>
  <c r="G276" i="3" l="1"/>
  <c r="F276" i="3"/>
  <c r="J533" i="3"/>
  <c r="H276" i="3" l="1"/>
  <c r="I276" i="3" s="1"/>
  <c r="B277" i="3" s="1"/>
  <c r="J534" i="3"/>
  <c r="G277" i="3" a="1"/>
  <c r="G277" i="3" l="1"/>
  <c r="F277" i="3"/>
  <c r="J535" i="3"/>
  <c r="H277" i="3" l="1"/>
  <c r="I277" i="3" s="1"/>
  <c r="B278" i="3" s="1"/>
  <c r="J536" i="3"/>
  <c r="G278" i="3" a="1"/>
  <c r="G278" i="3" l="1"/>
  <c r="F278" i="3"/>
  <c r="J537" i="3"/>
  <c r="H278" i="3" l="1"/>
  <c r="I278" i="3" s="1"/>
  <c r="B279" i="3" s="1"/>
  <c r="J538" i="3"/>
  <c r="G279" i="3" a="1"/>
  <c r="G279" i="3" l="1"/>
  <c r="F279" i="3"/>
  <c r="J539" i="3"/>
  <c r="H279" i="3" l="1"/>
  <c r="I279" i="3" s="1"/>
  <c r="B280" i="3" s="1"/>
  <c r="J540" i="3"/>
  <c r="G280" i="3" a="1"/>
  <c r="G280" i="3" l="1"/>
  <c r="F280" i="3"/>
  <c r="J541" i="3"/>
  <c r="H280" i="3" l="1"/>
  <c r="I280" i="3" s="1"/>
  <c r="B281" i="3" s="1"/>
  <c r="J542" i="3"/>
  <c r="G281" i="3" a="1"/>
  <c r="G281" i="3" l="1"/>
  <c r="F281" i="3"/>
  <c r="J543" i="3"/>
  <c r="H281" i="3" l="1"/>
  <c r="I281" i="3" s="1"/>
  <c r="B282" i="3" s="1"/>
  <c r="J544" i="3"/>
  <c r="G282" i="3" a="1"/>
  <c r="G282" i="3" l="1"/>
  <c r="F282" i="3"/>
  <c r="J545" i="3"/>
  <c r="H282" i="3" l="1"/>
  <c r="I282" i="3" s="1"/>
  <c r="B283" i="3" s="1"/>
  <c r="J546" i="3"/>
  <c r="G283" i="3" a="1"/>
  <c r="G283" i="3" l="1"/>
  <c r="F283" i="3"/>
  <c r="J547" i="3"/>
  <c r="H283" i="3" l="1"/>
  <c r="I283" i="3" s="1"/>
  <c r="B284" i="3" s="1"/>
  <c r="J548" i="3"/>
  <c r="G284" i="3" a="1"/>
  <c r="G284" i="3" l="1"/>
  <c r="F284" i="3"/>
  <c r="J549" i="3"/>
  <c r="H284" i="3" l="1"/>
  <c r="I284" i="3" s="1"/>
  <c r="B285" i="3" s="1"/>
  <c r="J550" i="3"/>
  <c r="G285" i="3" a="1"/>
  <c r="G285" i="3" l="1"/>
  <c r="F285" i="3"/>
  <c r="J551" i="3"/>
  <c r="H285" i="3" l="1"/>
  <c r="I285" i="3" s="1"/>
  <c r="B286" i="3" s="1"/>
  <c r="J552" i="3"/>
  <c r="G286" i="3" a="1"/>
  <c r="G286" i="3" l="1"/>
  <c r="F286" i="3"/>
  <c r="J553" i="3"/>
  <c r="H286" i="3" l="1"/>
  <c r="I286" i="3" s="1"/>
  <c r="B287" i="3" s="1"/>
  <c r="J554" i="3"/>
  <c r="G287" i="3" a="1"/>
  <c r="G287" i="3" l="1"/>
  <c r="F287" i="3"/>
  <c r="J555" i="3"/>
  <c r="H287" i="3" l="1"/>
  <c r="I287" i="3" s="1"/>
  <c r="B288" i="3" s="1"/>
  <c r="J556" i="3"/>
  <c r="G288" i="3" a="1"/>
  <c r="G288" i="3" l="1"/>
  <c r="F288" i="3"/>
  <c r="J557" i="3"/>
  <c r="H288" i="3" l="1"/>
  <c r="I288" i="3" s="1"/>
  <c r="B289" i="3" s="1"/>
  <c r="J558" i="3"/>
  <c r="G289" i="3" a="1"/>
  <c r="G289" i="3" l="1"/>
  <c r="F289" i="3"/>
  <c r="J559" i="3"/>
  <c r="H289" i="3" l="1"/>
  <c r="I289" i="3" s="1"/>
  <c r="B290" i="3" s="1"/>
  <c r="J560" i="3"/>
  <c r="G290" i="3" a="1"/>
  <c r="G290" i="3" l="1"/>
  <c r="F290" i="3"/>
  <c r="J561" i="3"/>
  <c r="H290" i="3" l="1"/>
  <c r="I290" i="3" s="1"/>
  <c r="B291" i="3" s="1"/>
  <c r="J562" i="3"/>
  <c r="G291" i="3" a="1"/>
  <c r="G291" i="3" l="1"/>
  <c r="F291" i="3"/>
  <c r="J563" i="3"/>
  <c r="H291" i="3" l="1"/>
  <c r="I291" i="3" s="1"/>
  <c r="B292" i="3" s="1"/>
  <c r="J564" i="3"/>
  <c r="G292" i="3" a="1"/>
  <c r="G292" i="3" l="1"/>
  <c r="F292" i="3"/>
  <c r="J565" i="3"/>
  <c r="H292" i="3" l="1"/>
  <c r="I292" i="3" s="1"/>
  <c r="B293" i="3" s="1"/>
  <c r="J566" i="3"/>
  <c r="G293" i="3" a="1"/>
  <c r="G293" i="3" l="1"/>
  <c r="F293" i="3"/>
  <c r="J567" i="3"/>
  <c r="H293" i="3" l="1"/>
  <c r="I293" i="3" s="1"/>
  <c r="B294" i="3" s="1"/>
  <c r="J568" i="3"/>
  <c r="G294" i="3" a="1"/>
  <c r="G294" i="3" l="1"/>
  <c r="F294" i="3"/>
  <c r="J569" i="3"/>
  <c r="H294" i="3" l="1"/>
  <c r="I294" i="3" s="1"/>
  <c r="B295" i="3" s="1"/>
  <c r="J570" i="3"/>
  <c r="G295" i="3" a="1"/>
  <c r="G295" i="3" l="1"/>
  <c r="F295" i="3"/>
  <c r="J571" i="3"/>
  <c r="H295" i="3" l="1"/>
  <c r="I295" i="3" s="1"/>
  <c r="B296" i="3" s="1"/>
  <c r="J572" i="3"/>
  <c r="G296" i="3" a="1"/>
  <c r="G296" i="3" l="1"/>
  <c r="F296" i="3"/>
  <c r="J573" i="3"/>
  <c r="H296" i="3" l="1"/>
  <c r="I296" i="3" s="1"/>
  <c r="B297" i="3" s="1"/>
  <c r="J574" i="3"/>
  <c r="G297" i="3" a="1"/>
  <c r="G297" i="3" l="1"/>
  <c r="F297" i="3"/>
  <c r="J575" i="3"/>
  <c r="H297" i="3" l="1"/>
  <c r="I297" i="3" s="1"/>
  <c r="B298" i="3" s="1"/>
  <c r="J576" i="3"/>
  <c r="G298" i="3" a="1"/>
  <c r="G298" i="3" l="1"/>
  <c r="F298" i="3"/>
  <c r="J577" i="3"/>
  <c r="H298" i="3" l="1"/>
  <c r="I298" i="3" s="1"/>
  <c r="B299" i="3" s="1"/>
  <c r="J578" i="3"/>
  <c r="G299" i="3" a="1"/>
  <c r="G299" i="3" l="1"/>
  <c r="F299" i="3"/>
  <c r="J579" i="3"/>
  <c r="H299" i="3" l="1"/>
  <c r="I299" i="3" s="1"/>
  <c r="B300" i="3" s="1"/>
  <c r="J580" i="3"/>
  <c r="G300" i="3" a="1"/>
  <c r="G300" i="3" l="1"/>
  <c r="F300" i="3"/>
  <c r="J581" i="3"/>
  <c r="H300" i="3" l="1"/>
  <c r="I300" i="3" s="1"/>
  <c r="B301" i="3" s="1"/>
  <c r="J582" i="3"/>
  <c r="G301" i="3" a="1"/>
  <c r="G301" i="3" l="1"/>
  <c r="F301" i="3"/>
  <c r="J583" i="3"/>
  <c r="H301" i="3" l="1"/>
  <c r="I301" i="3" s="1"/>
  <c r="B302" i="3" s="1"/>
  <c r="J584" i="3"/>
  <c r="G302" i="3" a="1"/>
  <c r="G302" i="3" l="1"/>
  <c r="F302" i="3"/>
  <c r="J585" i="3"/>
  <c r="H302" i="3" l="1"/>
  <c r="I302" i="3" s="1"/>
  <c r="B303" i="3" s="1"/>
  <c r="J586" i="3"/>
  <c r="G303" i="3" a="1"/>
  <c r="G303" i="3" l="1"/>
  <c r="F303" i="3"/>
  <c r="J587" i="3"/>
  <c r="H303" i="3" l="1"/>
  <c r="I303" i="3" s="1"/>
  <c r="B304" i="3" s="1"/>
  <c r="J588" i="3"/>
  <c r="G304" i="3" a="1"/>
  <c r="G304" i="3" l="1"/>
  <c r="F304" i="3"/>
  <c r="J589" i="3"/>
  <c r="H304" i="3" l="1"/>
  <c r="I304" i="3" s="1"/>
  <c r="B305" i="3" s="1"/>
  <c r="J590" i="3"/>
  <c r="G305" i="3" a="1"/>
  <c r="G305" i="3" l="1"/>
  <c r="F305" i="3"/>
  <c r="J591" i="3"/>
  <c r="H305" i="3" l="1"/>
  <c r="I305" i="3" s="1"/>
  <c r="B306" i="3" s="1"/>
  <c r="J592" i="3"/>
  <c r="G306" i="3" a="1"/>
  <c r="G306" i="3" l="1"/>
  <c r="F306" i="3"/>
  <c r="J593" i="3"/>
  <c r="H306" i="3" l="1"/>
  <c r="I306" i="3" s="1"/>
  <c r="B307" i="3" s="1"/>
  <c r="J594" i="3"/>
  <c r="G307" i="3" a="1"/>
  <c r="G307" i="3" l="1"/>
  <c r="F307" i="3"/>
  <c r="J595" i="3"/>
  <c r="H307" i="3" l="1"/>
  <c r="I307" i="3" s="1"/>
  <c r="B308" i="3" s="1"/>
  <c r="J596" i="3"/>
  <c r="G308" i="3" a="1"/>
  <c r="G308" i="3" l="1"/>
  <c r="F308" i="3"/>
  <c r="J597" i="3"/>
  <c r="H308" i="3" l="1"/>
  <c r="I308" i="3" s="1"/>
  <c r="B309" i="3" s="1"/>
  <c r="J598" i="3"/>
  <c r="G309" i="3" a="1"/>
  <c r="G309" i="3" l="1"/>
  <c r="F309" i="3"/>
  <c r="J599" i="3"/>
  <c r="H309" i="3" l="1"/>
  <c r="I309" i="3" s="1"/>
  <c r="B310" i="3" s="1"/>
  <c r="J600" i="3"/>
  <c r="G310" i="3" a="1"/>
  <c r="G310" i="3" l="1"/>
  <c r="F310" i="3"/>
  <c r="J601" i="3"/>
  <c r="H310" i="3" l="1"/>
  <c r="I310" i="3" s="1"/>
  <c r="B311" i="3" s="1"/>
  <c r="J602" i="3"/>
  <c r="G311" i="3" a="1"/>
  <c r="G311" i="3" l="1"/>
  <c r="F311" i="3"/>
  <c r="J603" i="3"/>
  <c r="H311" i="3" l="1"/>
  <c r="I311" i="3" s="1"/>
  <c r="B312" i="3" s="1"/>
  <c r="J604" i="3"/>
  <c r="G312" i="3" a="1"/>
  <c r="G312" i="3" l="1"/>
  <c r="F312" i="3"/>
  <c r="J605" i="3"/>
  <c r="H312" i="3" l="1"/>
  <c r="I312" i="3" s="1"/>
  <c r="B313" i="3" s="1"/>
  <c r="J606" i="3"/>
  <c r="G313" i="3" a="1"/>
  <c r="G313" i="3" l="1"/>
  <c r="F313" i="3"/>
  <c r="J607" i="3"/>
  <c r="H313" i="3" l="1"/>
  <c r="I313" i="3" s="1"/>
  <c r="B314" i="3" s="1"/>
  <c r="J608" i="3"/>
  <c r="G314" i="3" a="1"/>
  <c r="G314" i="3" l="1"/>
  <c r="F314" i="3"/>
  <c r="J609" i="3"/>
  <c r="H314" i="3" l="1"/>
  <c r="I314" i="3" s="1"/>
  <c r="B315" i="3" s="1"/>
  <c r="J610" i="3"/>
  <c r="G315" i="3" a="1"/>
  <c r="G315" i="3" l="1"/>
  <c r="F315" i="3"/>
  <c r="J611" i="3"/>
  <c r="H315" i="3" l="1"/>
  <c r="I315" i="3" s="1"/>
  <c r="B316" i="3" s="1"/>
  <c r="J612" i="3"/>
  <c r="G316" i="3" a="1"/>
  <c r="G316" i="3" l="1"/>
  <c r="F316" i="3"/>
  <c r="J613" i="3"/>
  <c r="H316" i="3" l="1"/>
  <c r="I316" i="3" s="1"/>
  <c r="B317" i="3" s="1"/>
  <c r="J614" i="3"/>
  <c r="G317" i="3" a="1"/>
  <c r="G317" i="3" l="1"/>
  <c r="F317" i="3"/>
  <c r="J615" i="3"/>
  <c r="H317" i="3" l="1"/>
  <c r="I317" i="3" s="1"/>
  <c r="B318" i="3" s="1"/>
  <c r="J616" i="3"/>
  <c r="G318" i="3" a="1"/>
  <c r="G318" i="3" l="1"/>
  <c r="F318" i="3"/>
  <c r="J617" i="3"/>
  <c r="H318" i="3" l="1"/>
  <c r="I318" i="3" s="1"/>
  <c r="B319" i="3" s="1"/>
  <c r="J618" i="3"/>
  <c r="G319" i="3" a="1"/>
  <c r="G319" i="3" l="1"/>
  <c r="F319" i="3"/>
  <c r="J619" i="3"/>
  <c r="H319" i="3" l="1"/>
  <c r="I319" i="3" s="1"/>
  <c r="B320" i="3" s="1"/>
  <c r="J620" i="3"/>
  <c r="G320" i="3" a="1"/>
  <c r="G320" i="3" l="1"/>
  <c r="F320" i="3"/>
  <c r="J621" i="3"/>
  <c r="H320" i="3" l="1"/>
  <c r="I320" i="3" s="1"/>
  <c r="B321" i="3" s="1"/>
  <c r="J622" i="3"/>
  <c r="G321" i="3" a="1"/>
  <c r="G321" i="3" l="1"/>
  <c r="F321" i="3"/>
  <c r="J623" i="3"/>
  <c r="H321" i="3" l="1"/>
  <c r="I321" i="3" s="1"/>
  <c r="B322" i="3" s="1"/>
  <c r="J624" i="3"/>
  <c r="G322" i="3" a="1"/>
  <c r="G322" i="3" l="1"/>
  <c r="F322" i="3"/>
  <c r="J625" i="3"/>
  <c r="H322" i="3" l="1"/>
  <c r="I322" i="3" s="1"/>
  <c r="B323" i="3" s="1"/>
  <c r="J626" i="3"/>
  <c r="G323" i="3" a="1"/>
  <c r="G323" i="3" l="1"/>
  <c r="F323" i="3"/>
  <c r="J627" i="3"/>
  <c r="H323" i="3" l="1"/>
  <c r="I323" i="3" s="1"/>
  <c r="B324" i="3" s="1"/>
  <c r="J628" i="3"/>
  <c r="G324" i="3" a="1"/>
  <c r="G324" i="3" l="1"/>
  <c r="F324" i="3"/>
  <c r="J629" i="3"/>
  <c r="H324" i="3" l="1"/>
  <c r="I324" i="3" s="1"/>
  <c r="B325" i="3" s="1"/>
  <c r="J630" i="3"/>
  <c r="G325" i="3" a="1"/>
  <c r="G325" i="3" l="1"/>
  <c r="F325" i="3"/>
  <c r="J631" i="3"/>
  <c r="H325" i="3" l="1"/>
  <c r="I325" i="3" s="1"/>
  <c r="B326" i="3" s="1"/>
  <c r="J632" i="3"/>
  <c r="G326" i="3" a="1"/>
  <c r="G326" i="3" l="1"/>
  <c r="F326" i="3"/>
  <c r="J633" i="3"/>
  <c r="H326" i="3" l="1"/>
  <c r="I326" i="3" s="1"/>
  <c r="B327" i="3" s="1"/>
  <c r="J634" i="3"/>
  <c r="G327" i="3" a="1"/>
  <c r="G327" i="3" l="1"/>
  <c r="F327" i="3"/>
  <c r="J635" i="3"/>
  <c r="H327" i="3" l="1"/>
  <c r="I327" i="3" s="1"/>
  <c r="B328" i="3" s="1"/>
  <c r="J636" i="3"/>
  <c r="G328" i="3" a="1"/>
  <c r="G328" i="3" l="1"/>
  <c r="F328" i="3"/>
  <c r="J637" i="3"/>
  <c r="H328" i="3" l="1"/>
  <c r="I328" i="3" s="1"/>
  <c r="B329" i="3" s="1"/>
  <c r="J638" i="3"/>
  <c r="G329" i="3" a="1"/>
  <c r="G329" i="3" l="1"/>
  <c r="F329" i="3"/>
  <c r="J639" i="3"/>
  <c r="H329" i="3" l="1"/>
  <c r="I329" i="3" s="1"/>
  <c r="B330" i="3" s="1"/>
  <c r="J640" i="3"/>
  <c r="G330" i="3" a="1"/>
  <c r="G330" i="3" l="1"/>
  <c r="F330" i="3"/>
  <c r="J641" i="3"/>
  <c r="H330" i="3" l="1"/>
  <c r="I330" i="3" s="1"/>
  <c r="B331" i="3" s="1"/>
  <c r="J642" i="3"/>
  <c r="G331" i="3" a="1"/>
  <c r="G331" i="3" l="1"/>
  <c r="F331" i="3"/>
  <c r="J643" i="3"/>
  <c r="H331" i="3" l="1"/>
  <c r="I331" i="3" s="1"/>
  <c r="B332" i="3" s="1"/>
  <c r="J644" i="3"/>
  <c r="G332" i="3" a="1"/>
  <c r="G332" i="3" l="1"/>
  <c r="F332" i="3"/>
  <c r="J645" i="3"/>
  <c r="H332" i="3" l="1"/>
  <c r="I332" i="3" s="1"/>
  <c r="B333" i="3" s="1"/>
  <c r="J646" i="3"/>
  <c r="G333" i="3" a="1"/>
  <c r="G333" i="3" l="1"/>
  <c r="F333" i="3"/>
  <c r="J647" i="3"/>
  <c r="H333" i="3" l="1"/>
  <c r="I333" i="3" s="1"/>
  <c r="B334" i="3" s="1"/>
  <c r="J648" i="3"/>
  <c r="G334" i="3" a="1"/>
  <c r="G334" i="3" l="1"/>
  <c r="F334" i="3"/>
  <c r="J649" i="3"/>
  <c r="H334" i="3" l="1"/>
  <c r="I334" i="3" s="1"/>
  <c r="B335" i="3" s="1"/>
  <c r="J650" i="3"/>
  <c r="G335" i="3" a="1"/>
  <c r="G335" i="3" l="1"/>
  <c r="F335" i="3"/>
  <c r="J651" i="3"/>
  <c r="H335" i="3" l="1"/>
  <c r="I335" i="3" s="1"/>
  <c r="B336" i="3" s="1"/>
  <c r="J652" i="3"/>
  <c r="G336" i="3" a="1"/>
  <c r="G336" i="3" l="1"/>
  <c r="F336" i="3"/>
  <c r="J653" i="3"/>
  <c r="H336" i="3" l="1"/>
  <c r="I336" i="3" s="1"/>
  <c r="B337" i="3" s="1"/>
  <c r="J654" i="3"/>
  <c r="G337" i="3" a="1"/>
  <c r="G337" i="3" l="1"/>
  <c r="F337" i="3"/>
  <c r="J655" i="3"/>
  <c r="H337" i="3" l="1"/>
  <c r="I337" i="3" s="1"/>
  <c r="B338" i="3" s="1"/>
  <c r="J656" i="3"/>
  <c r="G338" i="3" a="1"/>
  <c r="G338" i="3" l="1"/>
  <c r="F338" i="3"/>
  <c r="J657" i="3"/>
  <c r="H338" i="3" l="1"/>
  <c r="I338" i="3" s="1"/>
  <c r="B339" i="3" s="1"/>
  <c r="J658" i="3"/>
  <c r="G339" i="3" a="1"/>
  <c r="G339" i="3" l="1"/>
  <c r="F339" i="3"/>
  <c r="J659" i="3"/>
  <c r="H339" i="3" l="1"/>
  <c r="I339" i="3" s="1"/>
  <c r="B340" i="3" s="1"/>
  <c r="J660" i="3"/>
  <c r="G340" i="3" a="1"/>
  <c r="G340" i="3" l="1"/>
  <c r="F340" i="3"/>
  <c r="J661" i="3"/>
  <c r="H340" i="3" l="1"/>
  <c r="I340" i="3" s="1"/>
  <c r="B341" i="3" s="1"/>
  <c r="J662" i="3"/>
  <c r="G341" i="3" a="1"/>
  <c r="G341" i="3" l="1"/>
  <c r="F341" i="3"/>
  <c r="J663" i="3"/>
  <c r="H341" i="3" l="1"/>
  <c r="I341" i="3" s="1"/>
  <c r="B342" i="3" s="1"/>
  <c r="J664" i="3"/>
  <c r="G342" i="3" a="1"/>
  <c r="G342" i="3" l="1"/>
  <c r="F342" i="3"/>
  <c r="J665" i="3"/>
  <c r="H342" i="3" l="1"/>
  <c r="I342" i="3" s="1"/>
  <c r="B343" i="3" s="1"/>
  <c r="J666" i="3"/>
  <c r="G343" i="3" a="1"/>
  <c r="G343" i="3" l="1"/>
  <c r="F343" i="3"/>
  <c r="J667" i="3"/>
  <c r="H343" i="3" l="1"/>
  <c r="I343" i="3" s="1"/>
  <c r="B344" i="3" s="1"/>
  <c r="J668" i="3"/>
  <c r="G344" i="3" a="1"/>
  <c r="G344" i="3" l="1"/>
  <c r="F344" i="3"/>
  <c r="J669" i="3"/>
  <c r="H344" i="3" l="1"/>
  <c r="I344" i="3" s="1"/>
  <c r="B345" i="3" s="1"/>
  <c r="J670" i="3"/>
  <c r="G345" i="3" a="1"/>
  <c r="G345" i="3" l="1"/>
  <c r="F345" i="3"/>
  <c r="J671" i="3"/>
  <c r="H345" i="3" l="1"/>
  <c r="I345" i="3" s="1"/>
  <c r="B346" i="3" s="1"/>
  <c r="J672" i="3"/>
  <c r="G346" i="3" a="1"/>
  <c r="G346" i="3" l="1"/>
  <c r="F346" i="3"/>
  <c r="J673" i="3"/>
  <c r="H346" i="3" l="1"/>
  <c r="I346" i="3" s="1"/>
  <c r="B347" i="3" s="1"/>
  <c r="J674" i="3"/>
  <c r="G347" i="3" a="1"/>
  <c r="G347" i="3" l="1"/>
  <c r="F347" i="3"/>
  <c r="J675" i="3"/>
  <c r="H347" i="3" l="1"/>
  <c r="I347" i="3" s="1"/>
  <c r="B348" i="3" s="1"/>
  <c r="J676" i="3"/>
  <c r="G348" i="3" a="1"/>
  <c r="G348" i="3" l="1"/>
  <c r="F348" i="3"/>
  <c r="J677" i="3"/>
  <c r="H348" i="3" l="1"/>
  <c r="I348" i="3" s="1"/>
  <c r="B349" i="3" s="1"/>
  <c r="J678" i="3"/>
  <c r="G349" i="3" a="1"/>
  <c r="G349" i="3" l="1"/>
  <c r="F349" i="3"/>
  <c r="J679" i="3"/>
  <c r="H349" i="3" l="1"/>
  <c r="I349" i="3" s="1"/>
  <c r="B350" i="3" s="1"/>
  <c r="J680" i="3"/>
  <c r="G350" i="3" a="1"/>
  <c r="G350" i="3" l="1"/>
  <c r="F350" i="3"/>
  <c r="J681" i="3"/>
  <c r="H350" i="3" l="1"/>
  <c r="I350" i="3" s="1"/>
  <c r="B351" i="3" s="1"/>
  <c r="J682" i="3"/>
  <c r="G351" i="3" a="1"/>
  <c r="G351" i="3" l="1"/>
  <c r="F351" i="3"/>
  <c r="J683" i="3"/>
  <c r="H351" i="3" l="1"/>
  <c r="I351" i="3" s="1"/>
  <c r="B352" i="3" s="1"/>
  <c r="J684" i="3"/>
  <c r="G352" i="3" a="1"/>
  <c r="G352" i="3" l="1"/>
  <c r="F352" i="3"/>
  <c r="J685" i="3"/>
  <c r="H352" i="3" l="1"/>
  <c r="I352" i="3" s="1"/>
  <c r="B353" i="3" s="1"/>
  <c r="J686" i="3"/>
  <c r="G353" i="3" a="1"/>
  <c r="G353" i="3" l="1"/>
  <c r="F353" i="3"/>
  <c r="J687" i="3"/>
  <c r="H353" i="3" l="1"/>
  <c r="I353" i="3" s="1"/>
  <c r="B354" i="3" s="1"/>
  <c r="J688" i="3"/>
  <c r="G354" i="3" a="1"/>
  <c r="G354" i="3" l="1"/>
  <c r="F354" i="3"/>
  <c r="J689" i="3"/>
  <c r="H354" i="3" l="1"/>
  <c r="I354" i="3" s="1"/>
  <c r="B355" i="3" s="1"/>
  <c r="J690" i="3"/>
  <c r="G355" i="3" a="1"/>
  <c r="G355" i="3" l="1"/>
  <c r="F355" i="3"/>
  <c r="J691" i="3"/>
  <c r="H355" i="3" l="1"/>
  <c r="I355" i="3" s="1"/>
  <c r="B356" i="3" s="1"/>
  <c r="J692" i="3"/>
  <c r="G356" i="3" a="1"/>
  <c r="G356" i="3" l="1"/>
  <c r="F356" i="3"/>
  <c r="J693" i="3"/>
  <c r="H356" i="3" l="1"/>
  <c r="I356" i="3" s="1"/>
  <c r="B357" i="3" s="1"/>
  <c r="J694" i="3"/>
  <c r="G357" i="3" a="1"/>
  <c r="G357" i="3" l="1"/>
  <c r="F357" i="3"/>
  <c r="J695" i="3"/>
  <c r="H357" i="3" l="1"/>
  <c r="I357" i="3" s="1"/>
  <c r="B358" i="3" s="1"/>
  <c r="J696" i="3"/>
  <c r="G358" i="3" a="1"/>
  <c r="G358" i="3" l="1"/>
  <c r="F358" i="3"/>
  <c r="J697" i="3"/>
  <c r="H358" i="3" l="1"/>
  <c r="I358" i="3" s="1"/>
  <c r="B359" i="3" s="1"/>
  <c r="J698" i="3"/>
  <c r="G359" i="3" a="1"/>
  <c r="G359" i="3" l="1"/>
  <c r="F359" i="3"/>
  <c r="J699" i="3"/>
  <c r="H359" i="3" l="1"/>
  <c r="I359" i="3" s="1"/>
  <c r="B360" i="3" s="1"/>
  <c r="J700" i="3"/>
  <c r="G360" i="3" a="1"/>
  <c r="G360" i="3" l="1"/>
  <c r="F360" i="3"/>
  <c r="J701" i="3"/>
  <c r="H360" i="3" l="1"/>
  <c r="I360" i="3" s="1"/>
  <c r="B361" i="3" s="1"/>
  <c r="J702" i="3"/>
  <c r="G361" i="3" a="1"/>
  <c r="G361" i="3" l="1"/>
  <c r="F361" i="3"/>
  <c r="J703" i="3"/>
  <c r="H361" i="3" l="1"/>
  <c r="I361" i="3" s="1"/>
  <c r="B362" i="3" s="1"/>
  <c r="J704" i="3"/>
  <c r="G362" i="3" a="1"/>
  <c r="G362" i="3" l="1"/>
  <c r="F362" i="3"/>
  <c r="J705" i="3"/>
  <c r="H362" i="3" l="1"/>
  <c r="I362" i="3" s="1"/>
  <c r="B363" i="3" s="1"/>
  <c r="J706" i="3"/>
  <c r="G363" i="3" a="1"/>
  <c r="G363" i="3" l="1"/>
  <c r="F363" i="3"/>
  <c r="J707" i="3"/>
  <c r="H363" i="3" l="1"/>
  <c r="I363" i="3" s="1"/>
  <c r="B364" i="3" s="1"/>
  <c r="J708" i="3"/>
  <c r="G364" i="3" a="1"/>
  <c r="G364" i="3" l="1"/>
  <c r="F364" i="3"/>
  <c r="J709" i="3"/>
  <c r="H364" i="3" l="1"/>
  <c r="I364" i="3" s="1"/>
  <c r="B365" i="3" s="1"/>
  <c r="J710" i="3"/>
  <c r="G365" i="3" a="1"/>
  <c r="G365" i="3" l="1"/>
  <c r="F365" i="3"/>
  <c r="J711" i="3"/>
  <c r="H365" i="3" l="1"/>
  <c r="I365" i="3" s="1"/>
  <c r="B366" i="3" s="1"/>
  <c r="J712" i="3"/>
  <c r="G366" i="3" a="1"/>
  <c r="G366" i="3" l="1"/>
  <c r="F366" i="3"/>
  <c r="J713" i="3"/>
  <c r="H366" i="3" l="1"/>
  <c r="I366" i="3" s="1"/>
  <c r="B367" i="3" s="1"/>
  <c r="J714" i="3"/>
  <c r="G367" i="3" a="1"/>
  <c r="G367" i="3" l="1"/>
  <c r="F367" i="3"/>
  <c r="J715" i="3"/>
  <c r="H367" i="3" l="1"/>
  <c r="I367" i="3" s="1"/>
  <c r="B368" i="3" s="1"/>
  <c r="J716" i="3"/>
  <c r="G368" i="3" a="1"/>
  <c r="G368" i="3" l="1"/>
  <c r="F368" i="3"/>
  <c r="J717" i="3"/>
  <c r="H368" i="3" l="1"/>
  <c r="I368" i="3" s="1"/>
  <c r="B369" i="3" s="1"/>
  <c r="J718" i="3"/>
  <c r="G369" i="3" a="1"/>
  <c r="G369" i="3" l="1"/>
  <c r="F369" i="3"/>
  <c r="J719" i="3"/>
  <c r="H369" i="3" l="1"/>
  <c r="I369" i="3" s="1"/>
  <c r="B370" i="3" s="1"/>
  <c r="J720" i="3"/>
  <c r="G370" i="3" a="1"/>
  <c r="G370" i="3" l="1"/>
  <c r="F370" i="3"/>
  <c r="J721" i="3"/>
  <c r="H370" i="3" l="1"/>
  <c r="I370" i="3" s="1"/>
  <c r="B371" i="3" s="1"/>
  <c r="J722" i="3"/>
  <c r="G371" i="3" a="1"/>
  <c r="G371" i="3" l="1"/>
  <c r="F371" i="3"/>
  <c r="J723" i="3"/>
  <c r="H371" i="3" l="1"/>
  <c r="I371" i="3" s="1"/>
  <c r="B372" i="3" s="1"/>
  <c r="J724" i="3"/>
  <c r="G372" i="3" a="1"/>
  <c r="G372" i="3" l="1"/>
  <c r="F372" i="3"/>
  <c r="J725" i="3"/>
  <c r="H372" i="3" l="1"/>
  <c r="I372" i="3" s="1"/>
  <c r="B373" i="3" s="1"/>
  <c r="J726" i="3"/>
  <c r="G373" i="3" a="1"/>
  <c r="G373" i="3" l="1"/>
  <c r="F373" i="3"/>
  <c r="J727" i="3"/>
  <c r="H373" i="3" l="1"/>
  <c r="I373" i="3" s="1"/>
  <c r="B374" i="3" s="1"/>
  <c r="J728" i="3"/>
  <c r="G374" i="3" a="1"/>
  <c r="G374" i="3" l="1"/>
  <c r="F374" i="3"/>
  <c r="J729" i="3"/>
  <c r="H374" i="3" l="1"/>
  <c r="I374" i="3" s="1"/>
  <c r="B375" i="3" s="1"/>
  <c r="J730" i="3"/>
  <c r="G375" i="3" a="1"/>
  <c r="G375" i="3" l="1"/>
  <c r="F375" i="3"/>
  <c r="J731" i="3"/>
  <c r="H375" i="3" l="1"/>
  <c r="I375" i="3" s="1"/>
  <c r="B376" i="3" s="1"/>
  <c r="J732" i="3"/>
  <c r="G376" i="3" a="1"/>
  <c r="G376" i="3" l="1"/>
  <c r="F376" i="3"/>
  <c r="J733" i="3"/>
  <c r="H376" i="3" l="1"/>
  <c r="I376" i="3" s="1"/>
  <c r="B377" i="3" s="1"/>
  <c r="J734" i="3"/>
  <c r="G377" i="3" a="1"/>
  <c r="G377" i="3" l="1"/>
  <c r="F377" i="3"/>
  <c r="J735" i="3"/>
  <c r="H377" i="3" l="1"/>
  <c r="I377" i="3" s="1"/>
  <c r="B378" i="3" s="1"/>
  <c r="J736" i="3"/>
  <c r="G378" i="3" a="1"/>
  <c r="G378" i="3" l="1"/>
  <c r="F378" i="3"/>
  <c r="J737" i="3"/>
  <c r="H378" i="3" l="1"/>
  <c r="I378" i="3" s="1"/>
  <c r="B379" i="3" s="1"/>
  <c r="J738" i="3"/>
  <c r="G379" i="3" a="1"/>
  <c r="G379" i="3" l="1"/>
  <c r="F379" i="3"/>
  <c r="J739" i="3"/>
  <c r="H379" i="3" l="1"/>
  <c r="I379" i="3" s="1"/>
  <c r="B380" i="3" s="1"/>
  <c r="J740" i="3"/>
  <c r="G380" i="3" a="1"/>
  <c r="G380" i="3" l="1"/>
  <c r="F380" i="3"/>
  <c r="J741" i="3"/>
  <c r="H380" i="3" l="1"/>
  <c r="I380" i="3" s="1"/>
  <c r="B381" i="3" s="1"/>
  <c r="J742" i="3"/>
  <c r="G381" i="3" a="1"/>
  <c r="G381" i="3" l="1"/>
  <c r="F381" i="3"/>
  <c r="J743" i="3"/>
  <c r="H381" i="3" l="1"/>
  <c r="I381" i="3" s="1"/>
  <c r="B382" i="3" s="1"/>
  <c r="J744" i="3"/>
  <c r="G382" i="3" a="1"/>
  <c r="G382" i="3" l="1"/>
  <c r="F382" i="3"/>
  <c r="J745" i="3"/>
  <c r="H382" i="3" l="1"/>
  <c r="I382" i="3" s="1"/>
  <c r="B383" i="3" s="1"/>
  <c r="J746" i="3"/>
  <c r="G383" i="3" a="1"/>
  <c r="G383" i="3" l="1"/>
  <c r="F383" i="3"/>
  <c r="J747" i="3"/>
  <c r="H383" i="3" l="1"/>
  <c r="I383" i="3" s="1"/>
  <c r="B384" i="3" s="1"/>
  <c r="J748" i="3"/>
  <c r="G384" i="3" a="1"/>
  <c r="G384" i="3" l="1"/>
  <c r="F384" i="3"/>
  <c r="J749" i="3"/>
  <c r="H384" i="3" l="1"/>
  <c r="I384" i="3" s="1"/>
  <c r="B385" i="3" s="1"/>
  <c r="J750" i="3"/>
  <c r="G385" i="3" a="1"/>
  <c r="G385" i="3" l="1"/>
  <c r="F385" i="3"/>
  <c r="J751" i="3"/>
  <c r="H385" i="3" l="1"/>
  <c r="I385" i="3" s="1"/>
  <c r="B386" i="3" s="1"/>
  <c r="J752" i="3"/>
  <c r="G386" i="3" a="1"/>
  <c r="G386" i="3" l="1"/>
  <c r="F386" i="3"/>
  <c r="J753" i="3"/>
  <c r="H386" i="3" l="1"/>
  <c r="I386" i="3" s="1"/>
  <c r="B387" i="3" s="1"/>
  <c r="J754" i="3"/>
  <c r="G387" i="3" a="1"/>
  <c r="G387" i="3" l="1"/>
  <c r="F387" i="3"/>
  <c r="J755" i="3"/>
  <c r="H387" i="3" l="1"/>
  <c r="I387" i="3" s="1"/>
  <c r="B388" i="3" s="1"/>
  <c r="J756" i="3"/>
  <c r="G388" i="3" a="1"/>
  <c r="G388" i="3" l="1"/>
  <c r="F388" i="3"/>
  <c r="J757" i="3"/>
  <c r="H388" i="3" l="1"/>
  <c r="I388" i="3" s="1"/>
  <c r="B389" i="3" s="1"/>
  <c r="J758" i="3"/>
  <c r="G389" i="3" a="1"/>
  <c r="G389" i="3" l="1"/>
  <c r="F389" i="3"/>
  <c r="J759" i="3"/>
  <c r="H389" i="3" l="1"/>
  <c r="I389" i="3" s="1"/>
  <c r="B390" i="3" s="1"/>
  <c r="J760" i="3"/>
  <c r="G390" i="3" a="1"/>
  <c r="G390" i="3" l="1"/>
  <c r="F390" i="3"/>
  <c r="J761" i="3"/>
  <c r="H390" i="3" l="1"/>
  <c r="I390" i="3" s="1"/>
  <c r="B391" i="3" s="1"/>
  <c r="J762" i="3"/>
  <c r="G391" i="3" a="1"/>
  <c r="G391" i="3" l="1"/>
  <c r="F391" i="3"/>
  <c r="J763" i="3"/>
  <c r="H391" i="3" l="1"/>
  <c r="I391" i="3" s="1"/>
  <c r="B392" i="3" s="1"/>
  <c r="J764" i="3"/>
  <c r="G392" i="3" a="1"/>
  <c r="G392" i="3" l="1"/>
  <c r="F392" i="3"/>
  <c r="J765" i="3"/>
  <c r="H392" i="3" l="1"/>
  <c r="I392" i="3" s="1"/>
  <c r="B393" i="3" s="1"/>
  <c r="J766" i="3"/>
  <c r="G393" i="3" a="1"/>
  <c r="G393" i="3" l="1"/>
  <c r="F393" i="3"/>
  <c r="J767" i="3"/>
  <c r="H393" i="3" l="1"/>
  <c r="I393" i="3" s="1"/>
  <c r="B394" i="3" s="1"/>
  <c r="J768" i="3"/>
  <c r="G394" i="3" a="1"/>
  <c r="G394" i="3" l="1"/>
  <c r="F394" i="3"/>
  <c r="J769" i="3"/>
  <c r="H394" i="3" l="1"/>
  <c r="I394" i="3" s="1"/>
  <c r="B395" i="3" s="1"/>
  <c r="J770" i="3"/>
  <c r="G395" i="3" a="1"/>
  <c r="G395" i="3" l="1"/>
  <c r="F395" i="3"/>
  <c r="J771" i="3"/>
  <c r="H395" i="3" l="1"/>
  <c r="I395" i="3" s="1"/>
  <c r="B396" i="3" s="1"/>
  <c r="J772" i="3"/>
  <c r="G396" i="3" a="1"/>
  <c r="G396" i="3" l="1"/>
  <c r="F396" i="3"/>
  <c r="J773" i="3"/>
  <c r="H396" i="3" l="1"/>
  <c r="I396" i="3" s="1"/>
  <c r="B397" i="3" s="1"/>
  <c r="J774" i="3"/>
  <c r="G397" i="3" a="1"/>
  <c r="G397" i="3" l="1"/>
  <c r="F397" i="3"/>
  <c r="J775" i="3"/>
  <c r="H397" i="3" l="1"/>
  <c r="I397" i="3" s="1"/>
  <c r="B398" i="3" s="1"/>
  <c r="J776" i="3"/>
  <c r="G398" i="3" a="1"/>
  <c r="G398" i="3" l="1"/>
  <c r="F398" i="3"/>
  <c r="J777" i="3"/>
  <c r="H398" i="3" l="1"/>
  <c r="I398" i="3" s="1"/>
  <c r="B399" i="3" s="1"/>
  <c r="J778" i="3"/>
  <c r="G399" i="3" a="1"/>
  <c r="G399" i="3" l="1"/>
  <c r="F399" i="3"/>
  <c r="J779" i="3"/>
  <c r="H399" i="3" l="1"/>
  <c r="I399" i="3" s="1"/>
  <c r="B400" i="3" s="1"/>
  <c r="J780" i="3"/>
  <c r="G400" i="3" a="1"/>
  <c r="G400" i="3" l="1"/>
  <c r="F400" i="3"/>
  <c r="J781" i="3"/>
  <c r="H400" i="3" l="1"/>
  <c r="I400" i="3" s="1"/>
  <c r="B401" i="3" s="1"/>
  <c r="J782" i="3"/>
  <c r="G401" i="3" a="1"/>
  <c r="G401" i="3" l="1"/>
  <c r="F401" i="3"/>
  <c r="J783" i="3"/>
  <c r="H401" i="3" l="1"/>
  <c r="I401" i="3" s="1"/>
  <c r="B402" i="3" s="1"/>
  <c r="J784" i="3"/>
  <c r="G402" i="3" a="1"/>
  <c r="G402" i="3" l="1"/>
  <c r="F402" i="3"/>
  <c r="J785" i="3"/>
  <c r="H402" i="3" l="1"/>
  <c r="I402" i="3" s="1"/>
  <c r="B403" i="3" s="1"/>
  <c r="J786" i="3"/>
  <c r="G403" i="3" a="1"/>
  <c r="G403" i="3" l="1"/>
  <c r="F403" i="3"/>
  <c r="J787" i="3"/>
  <c r="H403" i="3" l="1"/>
  <c r="I403" i="3" s="1"/>
  <c r="B404" i="3" s="1"/>
  <c r="J788" i="3"/>
  <c r="G404" i="3" a="1"/>
  <c r="G404" i="3" l="1"/>
  <c r="F404" i="3"/>
  <c r="J789" i="3"/>
  <c r="H404" i="3" l="1"/>
  <c r="I404" i="3" s="1"/>
  <c r="B405" i="3" s="1"/>
  <c r="J790" i="3"/>
  <c r="G405" i="3" a="1"/>
  <c r="G405" i="3" l="1"/>
  <c r="F405" i="3"/>
  <c r="J791" i="3"/>
  <c r="H405" i="3" l="1"/>
  <c r="I405" i="3" s="1"/>
  <c r="B406" i="3" s="1"/>
  <c r="J792" i="3"/>
  <c r="G406" i="3" a="1"/>
  <c r="G406" i="3" l="1"/>
  <c r="F406" i="3"/>
  <c r="J793" i="3"/>
  <c r="H406" i="3" l="1"/>
  <c r="I406" i="3" s="1"/>
  <c r="B407" i="3" s="1"/>
  <c r="J794" i="3"/>
  <c r="G407" i="3" a="1"/>
  <c r="G407" i="3" l="1"/>
  <c r="F407" i="3"/>
  <c r="J795" i="3"/>
  <c r="H407" i="3" l="1"/>
  <c r="I407" i="3" s="1"/>
  <c r="B408" i="3" s="1"/>
  <c r="J796" i="3"/>
  <c r="G408" i="3" a="1"/>
  <c r="G408" i="3" l="1"/>
  <c r="F408" i="3"/>
  <c r="J797" i="3"/>
  <c r="H408" i="3" l="1"/>
  <c r="I408" i="3" s="1"/>
  <c r="B409" i="3" s="1"/>
  <c r="J798" i="3"/>
  <c r="G409" i="3" a="1"/>
  <c r="G409" i="3" l="1"/>
  <c r="F409" i="3"/>
  <c r="J799" i="3"/>
  <c r="H409" i="3" l="1"/>
  <c r="I409" i="3" s="1"/>
  <c r="B410" i="3" s="1"/>
  <c r="J800" i="3"/>
  <c r="G410" i="3" a="1"/>
  <c r="G410" i="3" l="1"/>
  <c r="F410" i="3"/>
  <c r="J801" i="3"/>
  <c r="H410" i="3" l="1"/>
  <c r="I410" i="3" s="1"/>
  <c r="B411" i="3" s="1"/>
  <c r="J802" i="3"/>
  <c r="G411" i="3" a="1"/>
  <c r="G411" i="3" l="1"/>
  <c r="F411" i="3"/>
  <c r="J803" i="3"/>
  <c r="H411" i="3" l="1"/>
  <c r="I411" i="3" s="1"/>
  <c r="B412" i="3" s="1"/>
  <c r="J804" i="3"/>
  <c r="G412" i="3" a="1"/>
  <c r="G412" i="3" l="1"/>
  <c r="F412" i="3"/>
  <c r="J805" i="3"/>
  <c r="H412" i="3" l="1"/>
  <c r="I412" i="3" s="1"/>
  <c r="B413" i="3" s="1"/>
  <c r="J806" i="3"/>
  <c r="G413" i="3" a="1"/>
  <c r="G413" i="3" l="1"/>
  <c r="F413" i="3"/>
  <c r="J807" i="3"/>
  <c r="H413" i="3" l="1"/>
  <c r="I413" i="3" s="1"/>
  <c r="B414" i="3" s="1"/>
  <c r="J808" i="3"/>
  <c r="G414" i="3" a="1"/>
  <c r="G414" i="3" l="1"/>
  <c r="F414" i="3"/>
  <c r="J809" i="3"/>
  <c r="H414" i="3" l="1"/>
  <c r="I414" i="3" s="1"/>
  <c r="B415" i="3" s="1"/>
  <c r="J810" i="3"/>
  <c r="G415" i="3" a="1"/>
  <c r="G415" i="3" l="1"/>
  <c r="F415" i="3"/>
  <c r="J811" i="3"/>
  <c r="H415" i="3" l="1"/>
  <c r="I415" i="3" s="1"/>
  <c r="B416" i="3" s="1"/>
  <c r="J812" i="3"/>
  <c r="G416" i="3" a="1"/>
  <c r="G416" i="3" l="1"/>
  <c r="F416" i="3"/>
  <c r="J813" i="3"/>
  <c r="H416" i="3" l="1"/>
  <c r="I416" i="3" s="1"/>
  <c r="B417" i="3" s="1"/>
  <c r="J814" i="3"/>
  <c r="G417" i="3" a="1"/>
  <c r="G417" i="3" l="1"/>
  <c r="F417" i="3"/>
  <c r="J815" i="3"/>
  <c r="H417" i="3" l="1"/>
  <c r="I417" i="3" s="1"/>
  <c r="B418" i="3" s="1"/>
  <c r="J816" i="3"/>
  <c r="G418" i="3" a="1"/>
  <c r="G418" i="3" l="1"/>
  <c r="F418" i="3"/>
  <c r="J817" i="3"/>
  <c r="H418" i="3" l="1"/>
  <c r="I418" i="3" s="1"/>
  <c r="B419" i="3" s="1"/>
  <c r="J818" i="3"/>
  <c r="G419" i="3" a="1"/>
  <c r="G419" i="3" l="1"/>
  <c r="F419" i="3"/>
  <c r="J819" i="3"/>
  <c r="H419" i="3" l="1"/>
  <c r="I419" i="3" s="1"/>
  <c r="B420" i="3" s="1"/>
  <c r="J820" i="3"/>
  <c r="G420" i="3" a="1"/>
  <c r="G420" i="3" l="1"/>
  <c r="F420" i="3"/>
  <c r="J821" i="3"/>
  <c r="H420" i="3" l="1"/>
  <c r="I420" i="3" s="1"/>
  <c r="B421" i="3" s="1"/>
  <c r="J822" i="3"/>
  <c r="G421" i="3" a="1"/>
  <c r="G421" i="3" l="1"/>
  <c r="F421" i="3"/>
  <c r="J823" i="3"/>
  <c r="H421" i="3" l="1"/>
  <c r="I421" i="3" s="1"/>
  <c r="B422" i="3" s="1"/>
  <c r="J824" i="3"/>
  <c r="G422" i="3" a="1"/>
  <c r="G422" i="3" l="1"/>
  <c r="F422" i="3"/>
  <c r="J825" i="3"/>
  <c r="H422" i="3" l="1"/>
  <c r="I422" i="3" s="1"/>
  <c r="B423" i="3" s="1"/>
  <c r="J826" i="3"/>
  <c r="G423" i="3" a="1"/>
  <c r="G423" i="3" l="1"/>
  <c r="F423" i="3"/>
  <c r="J827" i="3"/>
  <c r="H423" i="3" l="1"/>
  <c r="I423" i="3" s="1"/>
  <c r="B424" i="3" s="1"/>
  <c r="J828" i="3"/>
  <c r="G424" i="3" a="1"/>
  <c r="G424" i="3" l="1"/>
  <c r="F424" i="3"/>
  <c r="J829" i="3"/>
  <c r="H424" i="3" l="1"/>
  <c r="I424" i="3" s="1"/>
  <c r="B425" i="3" s="1"/>
  <c r="J830" i="3"/>
  <c r="G425" i="3" a="1"/>
  <c r="G425" i="3" l="1"/>
  <c r="F425" i="3"/>
  <c r="J831" i="3"/>
  <c r="H425" i="3" l="1"/>
  <c r="I425" i="3" s="1"/>
  <c r="B426" i="3" s="1"/>
  <c r="J832" i="3"/>
  <c r="G426" i="3" a="1"/>
  <c r="G426" i="3" l="1"/>
  <c r="F426" i="3"/>
  <c r="J833" i="3"/>
  <c r="H426" i="3" l="1"/>
  <c r="I426" i="3" s="1"/>
  <c r="B427" i="3" s="1"/>
  <c r="F427" i="3" s="1"/>
  <c r="J834" i="3"/>
  <c r="G427" i="3" a="1"/>
  <c r="G427" i="3" l="1"/>
  <c r="H427" i="3" s="1"/>
  <c r="I427" i="3" s="1"/>
  <c r="B428" i="3" s="1"/>
  <c r="J835" i="3"/>
  <c r="G428" i="3" a="1"/>
  <c r="G428" i="3" l="1"/>
  <c r="F428" i="3"/>
  <c r="J836" i="3"/>
  <c r="H428" i="3" l="1"/>
  <c r="I428" i="3" s="1"/>
  <c r="B429" i="3" s="1"/>
  <c r="J837" i="3"/>
  <c r="G429" i="3" a="1"/>
  <c r="G429" i="3" l="1"/>
  <c r="F429" i="3"/>
  <c r="J838" i="3"/>
  <c r="H429" i="3" l="1"/>
  <c r="I429" i="3" s="1"/>
  <c r="B430" i="3" s="1"/>
  <c r="J839" i="3"/>
  <c r="G430" i="3" a="1"/>
  <c r="G430" i="3" l="1"/>
  <c r="F430" i="3"/>
  <c r="J840" i="3"/>
  <c r="H430" i="3" l="1"/>
  <c r="I430" i="3" s="1"/>
  <c r="B431" i="3" s="1"/>
  <c r="J841" i="3"/>
  <c r="G431" i="3" a="1"/>
  <c r="G431" i="3" l="1"/>
  <c r="F431" i="3"/>
  <c r="J842" i="3"/>
  <c r="H431" i="3" l="1"/>
  <c r="I431" i="3" s="1"/>
  <c r="B432" i="3" s="1"/>
  <c r="J843" i="3"/>
  <c r="G432" i="3" a="1"/>
  <c r="G432" i="3" l="1"/>
  <c r="F432" i="3"/>
  <c r="J844" i="3"/>
  <c r="H432" i="3" l="1"/>
  <c r="I432" i="3" s="1"/>
  <c r="B433" i="3" s="1"/>
  <c r="J845" i="3"/>
  <c r="G433" i="3" a="1"/>
  <c r="G433" i="3" l="1"/>
  <c r="F433" i="3"/>
  <c r="J846" i="3"/>
  <c r="H433" i="3" l="1"/>
  <c r="I433" i="3" s="1"/>
  <c r="B434" i="3" s="1"/>
  <c r="J847" i="3"/>
  <c r="G434" i="3" a="1"/>
  <c r="G434" i="3" l="1"/>
  <c r="F434" i="3"/>
  <c r="J848" i="3"/>
  <c r="H434" i="3" l="1"/>
  <c r="I434" i="3" s="1"/>
  <c r="B435" i="3" s="1"/>
  <c r="J849" i="3"/>
  <c r="G435" i="3" a="1"/>
  <c r="G435" i="3" l="1"/>
  <c r="F435" i="3"/>
  <c r="J850" i="3"/>
  <c r="H435" i="3" l="1"/>
  <c r="I435" i="3" s="1"/>
  <c r="B436" i="3" s="1"/>
  <c r="J851" i="3"/>
  <c r="G436" i="3" a="1"/>
  <c r="G436" i="3" l="1"/>
  <c r="F436" i="3"/>
  <c r="J852" i="3"/>
  <c r="H436" i="3" l="1"/>
  <c r="I436" i="3" s="1"/>
  <c r="B437" i="3" s="1"/>
  <c r="J853" i="3"/>
  <c r="G437" i="3" a="1"/>
  <c r="G437" i="3" l="1"/>
  <c r="F437" i="3"/>
  <c r="J854" i="3"/>
  <c r="H437" i="3" l="1"/>
  <c r="I437" i="3" s="1"/>
  <c r="B438" i="3" s="1"/>
  <c r="J855" i="3"/>
  <c r="G438" i="3" a="1"/>
  <c r="G438" i="3" l="1"/>
  <c r="F438" i="3"/>
  <c r="J856" i="3"/>
  <c r="H438" i="3" l="1"/>
  <c r="I438" i="3" s="1"/>
  <c r="B439" i="3" s="1"/>
  <c r="J857" i="3"/>
  <c r="G439" i="3" a="1"/>
  <c r="G439" i="3" l="1"/>
  <c r="F439" i="3"/>
  <c r="J858" i="3"/>
  <c r="H439" i="3" l="1"/>
  <c r="I439" i="3" s="1"/>
  <c r="B440" i="3" s="1"/>
  <c r="J859" i="3"/>
  <c r="G440" i="3" a="1"/>
  <c r="G440" i="3" l="1"/>
  <c r="F440" i="3"/>
  <c r="J860" i="3"/>
  <c r="H440" i="3" l="1"/>
  <c r="I440" i="3" s="1"/>
  <c r="B441" i="3" s="1"/>
  <c r="J861" i="3"/>
  <c r="G441" i="3" a="1"/>
  <c r="G441" i="3" l="1"/>
  <c r="F441" i="3"/>
  <c r="J862" i="3"/>
  <c r="H441" i="3" l="1"/>
  <c r="I441" i="3" s="1"/>
  <c r="B442" i="3" s="1"/>
  <c r="J863" i="3"/>
  <c r="G442" i="3" a="1"/>
  <c r="G442" i="3" l="1"/>
  <c r="F442" i="3"/>
  <c r="J864" i="3"/>
  <c r="H442" i="3" l="1"/>
  <c r="I442" i="3" s="1"/>
  <c r="B443" i="3" s="1"/>
  <c r="J865" i="3"/>
  <c r="G443" i="3" a="1"/>
  <c r="G443" i="3" l="1"/>
  <c r="F443" i="3"/>
  <c r="J866" i="3"/>
  <c r="H443" i="3" l="1"/>
  <c r="I443" i="3" s="1"/>
  <c r="B444" i="3" s="1"/>
  <c r="J867" i="3"/>
  <c r="G444" i="3" a="1"/>
  <c r="G444" i="3" l="1"/>
  <c r="F444" i="3"/>
  <c r="J868" i="3"/>
  <c r="H444" i="3" l="1"/>
  <c r="I444" i="3" s="1"/>
  <c r="B445" i="3" s="1"/>
  <c r="J869" i="3"/>
  <c r="G445" i="3" a="1"/>
  <c r="G445" i="3" l="1"/>
  <c r="F445" i="3"/>
  <c r="J870" i="3"/>
  <c r="H445" i="3" l="1"/>
  <c r="I445" i="3" s="1"/>
  <c r="B446" i="3" s="1"/>
  <c r="J871" i="3"/>
  <c r="G446" i="3" a="1"/>
  <c r="G446" i="3" l="1"/>
  <c r="F446" i="3"/>
  <c r="J872" i="3"/>
  <c r="H446" i="3" l="1"/>
  <c r="I446" i="3" s="1"/>
  <c r="B447" i="3" s="1"/>
  <c r="J873" i="3"/>
  <c r="G447" i="3" a="1"/>
  <c r="G447" i="3" l="1"/>
  <c r="F447" i="3"/>
  <c r="J874" i="3"/>
  <c r="H447" i="3" l="1"/>
  <c r="I447" i="3" s="1"/>
  <c r="B448" i="3" s="1"/>
  <c r="J875" i="3"/>
  <c r="G448" i="3" a="1"/>
  <c r="G448" i="3" l="1"/>
  <c r="F448" i="3"/>
  <c r="J876" i="3"/>
  <c r="H448" i="3" l="1"/>
  <c r="I448" i="3" s="1"/>
  <c r="B449" i="3" s="1"/>
  <c r="J877" i="3"/>
  <c r="G449" i="3" a="1"/>
  <c r="G449" i="3" l="1"/>
  <c r="F449" i="3"/>
  <c r="J878" i="3"/>
  <c r="H449" i="3" l="1"/>
  <c r="I449" i="3" s="1"/>
  <c r="B450" i="3" s="1"/>
  <c r="J879" i="3"/>
  <c r="G450" i="3" a="1"/>
  <c r="G450" i="3" l="1"/>
  <c r="F450" i="3"/>
  <c r="J880" i="3"/>
  <c r="H450" i="3" l="1"/>
  <c r="I450" i="3" s="1"/>
  <c r="B451" i="3" s="1"/>
  <c r="J881" i="3"/>
  <c r="G451" i="3" a="1"/>
  <c r="G451" i="3" l="1"/>
  <c r="F451" i="3"/>
  <c r="J882" i="3"/>
  <c r="H451" i="3" l="1"/>
  <c r="I451" i="3" s="1"/>
  <c r="B452" i="3" s="1"/>
  <c r="J883" i="3"/>
  <c r="G452" i="3" a="1"/>
  <c r="G452" i="3" l="1"/>
  <c r="F452" i="3"/>
  <c r="J884" i="3"/>
  <c r="H452" i="3" l="1"/>
  <c r="I452" i="3" s="1"/>
  <c r="B453" i="3" s="1"/>
  <c r="J885" i="3"/>
  <c r="G453" i="3" a="1"/>
  <c r="G453" i="3" l="1"/>
  <c r="F453" i="3"/>
  <c r="J886" i="3"/>
  <c r="H453" i="3" l="1"/>
  <c r="I453" i="3" s="1"/>
  <c r="B454" i="3" s="1"/>
  <c r="J887" i="3"/>
  <c r="G454" i="3" a="1"/>
  <c r="G454" i="3" l="1"/>
  <c r="F454" i="3"/>
  <c r="J888" i="3"/>
  <c r="H454" i="3" l="1"/>
  <c r="I454" i="3" s="1"/>
  <c r="B455" i="3" s="1"/>
  <c r="J889" i="3"/>
  <c r="G455" i="3" a="1"/>
  <c r="G455" i="3" l="1"/>
  <c r="F455" i="3"/>
  <c r="J890" i="3"/>
  <c r="H455" i="3" l="1"/>
  <c r="I455" i="3" s="1"/>
  <c r="B456" i="3" s="1"/>
  <c r="J891" i="3"/>
  <c r="G456" i="3" a="1"/>
  <c r="G456" i="3" l="1"/>
  <c r="F456" i="3"/>
  <c r="J892" i="3"/>
  <c r="H456" i="3" l="1"/>
  <c r="I456" i="3" s="1"/>
  <c r="B457" i="3" s="1"/>
  <c r="J893" i="3"/>
  <c r="G457" i="3" a="1"/>
  <c r="G457" i="3" l="1"/>
  <c r="F457" i="3"/>
  <c r="J894" i="3"/>
  <c r="H457" i="3" l="1"/>
  <c r="I457" i="3" s="1"/>
  <c r="B458" i="3" s="1"/>
  <c r="J895" i="3"/>
  <c r="G458" i="3" a="1"/>
  <c r="G458" i="3" l="1"/>
  <c r="F458" i="3"/>
  <c r="J896" i="3"/>
  <c r="H458" i="3" l="1"/>
  <c r="I458" i="3" s="1"/>
  <c r="B459" i="3" s="1"/>
  <c r="J897" i="3"/>
  <c r="G459" i="3" a="1"/>
  <c r="G459" i="3" l="1"/>
  <c r="F459" i="3"/>
  <c r="J898" i="3"/>
  <c r="H459" i="3" l="1"/>
  <c r="I459" i="3" s="1"/>
  <c r="B460" i="3" s="1"/>
  <c r="J899" i="3"/>
  <c r="G460" i="3" a="1"/>
  <c r="G460" i="3" l="1"/>
  <c r="F460" i="3"/>
  <c r="J900" i="3"/>
  <c r="H460" i="3" l="1"/>
  <c r="I460" i="3" s="1"/>
  <c r="B461" i="3" s="1"/>
  <c r="J901" i="3"/>
  <c r="G461" i="3" a="1"/>
  <c r="G461" i="3" l="1"/>
  <c r="F461" i="3"/>
  <c r="J902" i="3"/>
  <c r="H461" i="3" l="1"/>
  <c r="I461" i="3" s="1"/>
  <c r="B462" i="3" s="1"/>
  <c r="J903" i="3"/>
  <c r="G462" i="3" a="1"/>
  <c r="G462" i="3" l="1"/>
  <c r="F462" i="3"/>
  <c r="J904" i="3"/>
  <c r="H462" i="3" l="1"/>
  <c r="I462" i="3" s="1"/>
  <c r="B463" i="3" s="1"/>
  <c r="J905" i="3"/>
  <c r="G463" i="3" a="1"/>
  <c r="G463" i="3" l="1"/>
  <c r="F463" i="3"/>
  <c r="J906" i="3"/>
  <c r="H463" i="3" l="1"/>
  <c r="I463" i="3" s="1"/>
  <c r="B464" i="3" s="1"/>
  <c r="J907" i="3"/>
  <c r="G464" i="3" a="1"/>
  <c r="G464" i="3" l="1"/>
  <c r="F464" i="3"/>
  <c r="J908" i="3"/>
  <c r="H464" i="3" l="1"/>
  <c r="I464" i="3" s="1"/>
  <c r="B465" i="3" s="1"/>
  <c r="J909" i="3"/>
  <c r="G465" i="3" a="1"/>
  <c r="G465" i="3" l="1"/>
  <c r="F465" i="3"/>
  <c r="J910" i="3"/>
  <c r="H465" i="3" l="1"/>
  <c r="I465" i="3" s="1"/>
  <c r="B466" i="3" s="1"/>
  <c r="J911" i="3"/>
  <c r="G466" i="3" a="1"/>
  <c r="G466" i="3" l="1"/>
  <c r="F466" i="3"/>
  <c r="J912" i="3"/>
  <c r="H466" i="3" l="1"/>
  <c r="I466" i="3" s="1"/>
  <c r="B467" i="3" s="1"/>
  <c r="J913" i="3"/>
  <c r="G467" i="3" a="1"/>
  <c r="G467" i="3" l="1"/>
  <c r="F467" i="3"/>
  <c r="J914" i="3"/>
  <c r="H467" i="3" l="1"/>
  <c r="I467" i="3" s="1"/>
  <c r="B468" i="3" s="1"/>
  <c r="J915" i="3"/>
  <c r="G468" i="3" a="1"/>
  <c r="G468" i="3" l="1"/>
  <c r="F468" i="3"/>
  <c r="J916" i="3"/>
  <c r="H468" i="3" l="1"/>
  <c r="I468" i="3" s="1"/>
  <c r="B469" i="3" s="1"/>
  <c r="J917" i="3"/>
  <c r="G469" i="3" a="1"/>
  <c r="G469" i="3" l="1"/>
  <c r="F469" i="3"/>
  <c r="J918" i="3"/>
  <c r="H469" i="3" l="1"/>
  <c r="I469" i="3" s="1"/>
  <c r="B470" i="3" s="1"/>
  <c r="J919" i="3"/>
  <c r="G470" i="3" a="1"/>
  <c r="G470" i="3" l="1"/>
  <c r="F470" i="3"/>
  <c r="J920" i="3"/>
  <c r="H470" i="3" l="1"/>
  <c r="I470" i="3" s="1"/>
  <c r="B471" i="3" s="1"/>
  <c r="J921" i="3"/>
  <c r="G471" i="3" a="1"/>
  <c r="G471" i="3" l="1"/>
  <c r="F471" i="3"/>
  <c r="J922" i="3"/>
  <c r="H471" i="3" l="1"/>
  <c r="I471" i="3" s="1"/>
  <c r="B472" i="3" s="1"/>
  <c r="J923" i="3"/>
  <c r="G472" i="3" a="1"/>
  <c r="G472" i="3" l="1"/>
  <c r="F472" i="3"/>
  <c r="J924" i="3"/>
  <c r="H472" i="3" l="1"/>
  <c r="I472" i="3" s="1"/>
  <c r="B473" i="3" s="1"/>
  <c r="J925" i="3"/>
  <c r="G473" i="3" a="1"/>
  <c r="G473" i="3" l="1"/>
  <c r="F473" i="3"/>
  <c r="J926" i="3"/>
  <c r="H473" i="3" l="1"/>
  <c r="I473" i="3" s="1"/>
  <c r="B474" i="3" s="1"/>
  <c r="J927" i="3"/>
  <c r="G474" i="3" a="1"/>
  <c r="G474" i="3" l="1"/>
  <c r="F474" i="3"/>
  <c r="J928" i="3"/>
  <c r="H474" i="3" l="1"/>
  <c r="I474" i="3" s="1"/>
  <c r="B475" i="3" s="1"/>
  <c r="J929" i="3"/>
  <c r="G475" i="3" a="1"/>
  <c r="G475" i="3" l="1"/>
  <c r="F475" i="3"/>
  <c r="J930" i="3"/>
  <c r="H475" i="3" l="1"/>
  <c r="I475" i="3" s="1"/>
  <c r="B476" i="3" s="1"/>
  <c r="J931" i="3"/>
  <c r="G476" i="3" a="1"/>
  <c r="G476" i="3" l="1"/>
  <c r="F476" i="3"/>
  <c r="J932" i="3"/>
  <c r="H476" i="3" l="1"/>
  <c r="I476" i="3" s="1"/>
  <c r="B477" i="3" s="1"/>
  <c r="J933" i="3"/>
  <c r="G477" i="3" a="1"/>
  <c r="G477" i="3" l="1"/>
  <c r="F477" i="3"/>
  <c r="J934" i="3"/>
  <c r="H477" i="3" l="1"/>
  <c r="I477" i="3" s="1"/>
  <c r="B478" i="3" s="1"/>
  <c r="J935" i="3"/>
  <c r="G478" i="3" a="1"/>
  <c r="G478" i="3" l="1"/>
  <c r="F478" i="3"/>
  <c r="J936" i="3"/>
  <c r="H478" i="3" l="1"/>
  <c r="I478" i="3" s="1"/>
  <c r="B479" i="3" s="1"/>
  <c r="J937" i="3"/>
  <c r="G479" i="3" a="1"/>
  <c r="G479" i="3" l="1"/>
  <c r="F479" i="3"/>
  <c r="J938" i="3"/>
  <c r="H479" i="3" l="1"/>
  <c r="I479" i="3" s="1"/>
  <c r="B480" i="3" s="1"/>
  <c r="J939" i="3"/>
  <c r="G480" i="3" a="1"/>
  <c r="G480" i="3" l="1"/>
  <c r="F480" i="3"/>
  <c r="J940" i="3"/>
  <c r="H480" i="3" l="1"/>
  <c r="I480" i="3" s="1"/>
  <c r="B481" i="3" s="1"/>
  <c r="J941" i="3"/>
  <c r="G481" i="3" a="1"/>
  <c r="G481" i="3" l="1"/>
  <c r="F481" i="3"/>
  <c r="J942" i="3"/>
  <c r="H481" i="3" l="1"/>
  <c r="I481" i="3" s="1"/>
  <c r="B482" i="3" s="1"/>
  <c r="J943" i="3"/>
  <c r="G482" i="3" a="1"/>
  <c r="G482" i="3" l="1"/>
  <c r="F482" i="3"/>
  <c r="J944" i="3"/>
  <c r="H482" i="3" l="1"/>
  <c r="I482" i="3" s="1"/>
  <c r="B483" i="3" s="1"/>
  <c r="J945" i="3"/>
  <c r="G483" i="3" a="1"/>
  <c r="G483" i="3" l="1"/>
  <c r="F483" i="3"/>
  <c r="J946" i="3"/>
  <c r="H483" i="3" l="1"/>
  <c r="I483" i="3" s="1"/>
  <c r="B484" i="3" s="1"/>
  <c r="J947" i="3"/>
  <c r="G484" i="3" a="1"/>
  <c r="G484" i="3" l="1"/>
  <c r="F484" i="3"/>
  <c r="J948" i="3"/>
  <c r="H484" i="3" l="1"/>
  <c r="I484" i="3" s="1"/>
  <c r="B485" i="3" s="1"/>
  <c r="J949" i="3"/>
  <c r="G485" i="3" a="1"/>
  <c r="G485" i="3" l="1"/>
  <c r="F485" i="3"/>
  <c r="J950" i="3"/>
  <c r="H485" i="3" l="1"/>
  <c r="I485" i="3" s="1"/>
  <c r="B486" i="3" s="1"/>
  <c r="J951" i="3"/>
  <c r="G486" i="3" a="1"/>
  <c r="G486" i="3" l="1"/>
  <c r="F486" i="3"/>
  <c r="J952" i="3"/>
  <c r="H486" i="3" l="1"/>
  <c r="I486" i="3" s="1"/>
  <c r="B487" i="3" s="1"/>
  <c r="J953" i="3"/>
  <c r="G487" i="3" a="1"/>
  <c r="G487" i="3" l="1"/>
  <c r="F487" i="3"/>
  <c r="J954" i="3"/>
  <c r="H487" i="3" l="1"/>
  <c r="I487" i="3" s="1"/>
  <c r="B488" i="3" s="1"/>
  <c r="J955" i="3"/>
  <c r="G488" i="3" a="1"/>
  <c r="G488" i="3" l="1"/>
  <c r="F488" i="3"/>
  <c r="J956" i="3"/>
  <c r="H488" i="3" l="1"/>
  <c r="I488" i="3" s="1"/>
  <c r="B489" i="3" s="1"/>
  <c r="J957" i="3"/>
  <c r="G489" i="3" a="1"/>
  <c r="G489" i="3" l="1"/>
  <c r="F489" i="3"/>
  <c r="J958" i="3"/>
  <c r="H489" i="3" l="1"/>
  <c r="I489" i="3" s="1"/>
  <c r="B490" i="3" s="1"/>
  <c r="J959" i="3"/>
  <c r="G490" i="3" a="1"/>
  <c r="G490" i="3" l="1"/>
  <c r="F490" i="3"/>
  <c r="J960" i="3"/>
  <c r="H490" i="3" l="1"/>
  <c r="I490" i="3" s="1"/>
  <c r="B491" i="3" s="1"/>
  <c r="J961" i="3"/>
  <c r="G491" i="3" a="1"/>
  <c r="G491" i="3" l="1"/>
  <c r="F491" i="3"/>
  <c r="J962" i="3"/>
  <c r="H491" i="3" l="1"/>
  <c r="I491" i="3" s="1"/>
  <c r="B492" i="3" s="1"/>
  <c r="J963" i="3"/>
  <c r="G492" i="3" a="1"/>
  <c r="G492" i="3" l="1"/>
  <c r="F492" i="3"/>
  <c r="J964" i="3"/>
  <c r="H492" i="3" l="1"/>
  <c r="I492" i="3" s="1"/>
  <c r="B493" i="3" s="1"/>
  <c r="J965" i="3"/>
  <c r="G493" i="3" a="1"/>
  <c r="G493" i="3" l="1"/>
  <c r="F493" i="3"/>
  <c r="J966" i="3"/>
  <c r="H493" i="3" l="1"/>
  <c r="I493" i="3" s="1"/>
  <c r="B494" i="3" s="1"/>
  <c r="J967" i="3"/>
  <c r="G494" i="3" a="1"/>
  <c r="G494" i="3" l="1"/>
  <c r="F494" i="3"/>
  <c r="J968" i="3"/>
  <c r="H494" i="3" l="1"/>
  <c r="I494" i="3" s="1"/>
  <c r="B495" i="3" s="1"/>
  <c r="J969" i="3"/>
  <c r="G495" i="3" a="1"/>
  <c r="G495" i="3" l="1"/>
  <c r="F495" i="3"/>
  <c r="J970" i="3"/>
  <c r="H495" i="3" l="1"/>
  <c r="I495" i="3" s="1"/>
  <c r="B496" i="3" s="1"/>
  <c r="J971" i="3"/>
  <c r="G496" i="3" a="1"/>
  <c r="G496" i="3" l="1"/>
  <c r="F496" i="3"/>
  <c r="J972" i="3"/>
  <c r="H496" i="3" l="1"/>
  <c r="I496" i="3" s="1"/>
  <c r="B497" i="3" s="1"/>
  <c r="J973" i="3"/>
  <c r="G497" i="3" a="1"/>
  <c r="G497" i="3" l="1"/>
  <c r="F497" i="3"/>
  <c r="J974" i="3"/>
  <c r="H497" i="3" l="1"/>
  <c r="I497" i="3" s="1"/>
  <c r="B498" i="3" s="1"/>
  <c r="J975" i="3"/>
  <c r="G498" i="3" a="1"/>
  <c r="G498" i="3" l="1"/>
  <c r="F498" i="3"/>
  <c r="J976" i="3"/>
  <c r="H498" i="3" l="1"/>
  <c r="I498" i="3" s="1"/>
  <c r="B499" i="3" s="1"/>
  <c r="J977" i="3"/>
  <c r="G499" i="3" a="1"/>
  <c r="G499" i="3" l="1"/>
  <c r="F499" i="3"/>
  <c r="J978" i="3"/>
  <c r="H499" i="3" l="1"/>
  <c r="I499" i="3" s="1"/>
  <c r="B500" i="3" s="1"/>
  <c r="J979" i="3"/>
  <c r="G500" i="3" a="1"/>
  <c r="G500" i="3" l="1"/>
  <c r="F500" i="3"/>
  <c r="J980" i="3"/>
  <c r="H500" i="3" l="1"/>
  <c r="I500" i="3" s="1"/>
  <c r="B501" i="3" s="1"/>
  <c r="J981" i="3"/>
  <c r="G501" i="3" a="1"/>
  <c r="G501" i="3" l="1"/>
  <c r="F501" i="3"/>
  <c r="J982" i="3"/>
  <c r="H501" i="3" l="1"/>
  <c r="I501" i="3" s="1"/>
  <c r="B502" i="3" s="1"/>
  <c r="J983" i="3"/>
  <c r="G502" i="3" a="1"/>
  <c r="G502" i="3" l="1"/>
  <c r="F502" i="3"/>
  <c r="J984" i="3"/>
  <c r="H502" i="3" l="1"/>
  <c r="I502" i="3" s="1"/>
  <c r="B503" i="3" s="1"/>
  <c r="J985" i="3"/>
  <c r="G503" i="3" a="1"/>
  <c r="G503" i="3" l="1"/>
  <c r="F503" i="3"/>
  <c r="J986" i="3"/>
  <c r="H503" i="3" l="1"/>
  <c r="I503" i="3" s="1"/>
  <c r="B504" i="3" s="1"/>
  <c r="J987" i="3"/>
  <c r="G504" i="3" a="1"/>
  <c r="G504" i="3" l="1"/>
  <c r="F504" i="3"/>
  <c r="J988" i="3"/>
  <c r="H504" i="3" l="1"/>
  <c r="I504" i="3" s="1"/>
  <c r="B505" i="3" s="1"/>
  <c r="J989" i="3"/>
  <c r="G505" i="3" a="1"/>
  <c r="G505" i="3" l="1"/>
  <c r="F505" i="3"/>
  <c r="J990" i="3"/>
  <c r="H505" i="3" l="1"/>
  <c r="I505" i="3" s="1"/>
  <c r="B506" i="3" s="1"/>
  <c r="J991" i="3"/>
  <c r="G506" i="3" a="1"/>
  <c r="G506" i="3" l="1"/>
  <c r="F506" i="3"/>
  <c r="J992" i="3"/>
  <c r="H506" i="3" l="1"/>
  <c r="I506" i="3" s="1"/>
  <c r="B507" i="3" s="1"/>
  <c r="J993" i="3"/>
  <c r="G507" i="3" a="1"/>
  <c r="G507" i="3" l="1"/>
  <c r="F507" i="3"/>
  <c r="J994" i="3"/>
  <c r="H507" i="3" l="1"/>
  <c r="I507" i="3" s="1"/>
  <c r="B508" i="3" s="1"/>
  <c r="J995" i="3"/>
  <c r="G508" i="3" a="1"/>
  <c r="G508" i="3" l="1"/>
  <c r="F508" i="3"/>
  <c r="J996" i="3"/>
  <c r="H508" i="3" l="1"/>
  <c r="I508" i="3" s="1"/>
  <c r="B509" i="3" s="1"/>
  <c r="J997" i="3"/>
  <c r="G509" i="3" a="1"/>
  <c r="G509" i="3" l="1"/>
  <c r="F509" i="3"/>
  <c r="J998" i="3"/>
  <c r="H509" i="3" l="1"/>
  <c r="I509" i="3" s="1"/>
  <c r="B510" i="3" s="1"/>
  <c r="J999" i="3"/>
  <c r="G510" i="3" a="1"/>
  <c r="G510" i="3" l="1"/>
  <c r="F510" i="3"/>
  <c r="J1000" i="3"/>
  <c r="H510" i="3" l="1"/>
  <c r="I510" i="3" s="1"/>
  <c r="B511" i="3" s="1"/>
  <c r="J1001" i="3"/>
  <c r="G511" i="3" a="1"/>
  <c r="G511" i="3" l="1"/>
  <c r="F511" i="3"/>
  <c r="J1002" i="3"/>
  <c r="H511" i="3" l="1"/>
  <c r="I511" i="3" s="1"/>
  <c r="B512" i="3" s="1"/>
  <c r="J1003" i="3"/>
  <c r="G512" i="3" a="1"/>
  <c r="G512" i="3" l="1"/>
  <c r="F512" i="3"/>
  <c r="J1004" i="3"/>
  <c r="H512" i="3" l="1"/>
  <c r="I512" i="3" s="1"/>
  <c r="B513" i="3" s="1"/>
  <c r="J1005" i="3"/>
  <c r="G513" i="3" a="1"/>
  <c r="G513" i="3" l="1"/>
  <c r="F513" i="3"/>
  <c r="J1006" i="3"/>
  <c r="H513" i="3" l="1"/>
  <c r="I513" i="3" s="1"/>
  <c r="B514" i="3" s="1"/>
  <c r="J1007" i="3"/>
  <c r="G514" i="3" a="1"/>
  <c r="G514" i="3" l="1"/>
  <c r="F514" i="3"/>
  <c r="J1008" i="3"/>
  <c r="H514" i="3" l="1"/>
  <c r="I514" i="3" s="1"/>
  <c r="B515" i="3" s="1"/>
  <c r="J1009" i="3"/>
  <c r="G515" i="3" a="1"/>
  <c r="G515" i="3" l="1"/>
  <c r="F515" i="3"/>
  <c r="J1010" i="3"/>
  <c r="H515" i="3" l="1"/>
  <c r="I515" i="3" s="1"/>
  <c r="B516" i="3" s="1"/>
  <c r="J1011" i="3"/>
  <c r="G516" i="3" a="1"/>
  <c r="G516" i="3" l="1"/>
  <c r="F516" i="3"/>
  <c r="J1012" i="3"/>
  <c r="H516" i="3" l="1"/>
  <c r="I516" i="3" s="1"/>
  <c r="B517" i="3" s="1"/>
  <c r="J1013" i="3"/>
  <c r="G517" i="3" a="1"/>
  <c r="G517" i="3" l="1"/>
  <c r="F517" i="3"/>
  <c r="J1014" i="3"/>
  <c r="H517" i="3" l="1"/>
  <c r="I517" i="3" s="1"/>
  <c r="B518" i="3" s="1"/>
  <c r="J1015" i="3"/>
  <c r="G518" i="3" a="1"/>
  <c r="G518" i="3" l="1"/>
  <c r="F518" i="3"/>
  <c r="J1016" i="3"/>
  <c r="H518" i="3" l="1"/>
  <c r="I518" i="3" s="1"/>
  <c r="B519" i="3" s="1"/>
  <c r="J1017" i="3"/>
  <c r="G519" i="3" a="1"/>
  <c r="G519" i="3" l="1"/>
  <c r="F519" i="3"/>
  <c r="J1018" i="3"/>
  <c r="H519" i="3" l="1"/>
  <c r="I519" i="3" s="1"/>
  <c r="B520" i="3" s="1"/>
  <c r="J1019" i="3"/>
  <c r="G520" i="3" a="1"/>
  <c r="G520" i="3" l="1"/>
  <c r="F520" i="3"/>
  <c r="J1020" i="3"/>
  <c r="H520" i="3" l="1"/>
  <c r="I520" i="3" s="1"/>
  <c r="B521" i="3" s="1"/>
  <c r="J1021" i="3"/>
  <c r="G521" i="3" a="1"/>
  <c r="G521" i="3" l="1"/>
  <c r="F521" i="3"/>
  <c r="J1022" i="3"/>
  <c r="H521" i="3" l="1"/>
  <c r="I521" i="3" s="1"/>
  <c r="B522" i="3" s="1"/>
  <c r="J1023" i="3"/>
  <c r="G522" i="3" a="1"/>
  <c r="G522" i="3" l="1"/>
  <c r="F522" i="3"/>
  <c r="J1024" i="3"/>
  <c r="H522" i="3" l="1"/>
  <c r="I522" i="3" s="1"/>
  <c r="B523" i="3" s="1"/>
  <c r="J1025" i="3"/>
  <c r="G523" i="3" a="1"/>
  <c r="G523" i="3" l="1"/>
  <c r="F523" i="3"/>
  <c r="J1026" i="3"/>
  <c r="H523" i="3" l="1"/>
  <c r="I523" i="3" s="1"/>
  <c r="B524" i="3" s="1"/>
  <c r="J1027" i="3"/>
  <c r="G524" i="3" a="1"/>
  <c r="G524" i="3" l="1"/>
  <c r="F524" i="3"/>
  <c r="J1028" i="3"/>
  <c r="H524" i="3" l="1"/>
  <c r="I524" i="3" s="1"/>
  <c r="B525" i="3" s="1"/>
  <c r="J1029" i="3"/>
  <c r="G525" i="3" a="1"/>
  <c r="G525" i="3" l="1"/>
  <c r="F525" i="3"/>
  <c r="J1030" i="3"/>
  <c r="H525" i="3" l="1"/>
  <c r="I525" i="3" s="1"/>
  <c r="B526" i="3" s="1"/>
  <c r="J1031" i="3"/>
  <c r="G526" i="3" a="1"/>
  <c r="G526" i="3" l="1"/>
  <c r="F526" i="3"/>
  <c r="J1032" i="3"/>
  <c r="H526" i="3" l="1"/>
  <c r="I526" i="3" s="1"/>
  <c r="B527" i="3" s="1"/>
  <c r="J1033" i="3"/>
  <c r="G527" i="3" a="1"/>
  <c r="G527" i="3" l="1"/>
  <c r="F527" i="3"/>
  <c r="J1034" i="3"/>
  <c r="H527" i="3" l="1"/>
  <c r="I527" i="3" s="1"/>
  <c r="B528" i="3" s="1"/>
  <c r="J1035" i="3"/>
  <c r="G528" i="3" a="1"/>
  <c r="G528" i="3" l="1"/>
  <c r="F528" i="3"/>
  <c r="J1036" i="3"/>
  <c r="H528" i="3" l="1"/>
  <c r="I528" i="3" s="1"/>
  <c r="B529" i="3" s="1"/>
  <c r="J1037" i="3"/>
  <c r="G529" i="3" a="1"/>
  <c r="G529" i="3" l="1"/>
  <c r="F529" i="3"/>
  <c r="J1038" i="3"/>
  <c r="H529" i="3" l="1"/>
  <c r="I529" i="3" s="1"/>
  <c r="B530" i="3" s="1"/>
  <c r="J1039" i="3"/>
  <c r="G530" i="3" a="1"/>
  <c r="G530" i="3" l="1"/>
  <c r="F530" i="3"/>
  <c r="J1040" i="3"/>
  <c r="H530" i="3" l="1"/>
  <c r="I530" i="3" s="1"/>
  <c r="B531" i="3" s="1"/>
  <c r="J1041" i="3"/>
  <c r="G531" i="3" a="1"/>
  <c r="G531" i="3" l="1"/>
  <c r="F531" i="3"/>
  <c r="J1042" i="3"/>
  <c r="H531" i="3" l="1"/>
  <c r="I531" i="3" s="1"/>
  <c r="B532" i="3" s="1"/>
  <c r="J1043" i="3"/>
  <c r="G532" i="3" a="1"/>
  <c r="G532" i="3" l="1"/>
  <c r="F532" i="3"/>
  <c r="J1044" i="3"/>
  <c r="H532" i="3" l="1"/>
  <c r="I532" i="3" s="1"/>
  <c r="B533" i="3" s="1"/>
  <c r="J1045" i="3"/>
  <c r="G533" i="3" a="1"/>
  <c r="G533" i="3" l="1"/>
  <c r="F533" i="3"/>
  <c r="J1046" i="3"/>
  <c r="H533" i="3" l="1"/>
  <c r="I533" i="3" s="1"/>
  <c r="B534" i="3" s="1"/>
  <c r="J1047" i="3"/>
  <c r="G534" i="3" a="1"/>
  <c r="G534" i="3" l="1"/>
  <c r="F534" i="3"/>
  <c r="J1048" i="3"/>
  <c r="H534" i="3" l="1"/>
  <c r="I534" i="3" s="1"/>
  <c r="B535" i="3" s="1"/>
  <c r="J1049" i="3"/>
  <c r="G535" i="3" a="1"/>
  <c r="G535" i="3" l="1"/>
  <c r="F535" i="3"/>
  <c r="J1050" i="3"/>
  <c r="H535" i="3" l="1"/>
  <c r="I535" i="3" s="1"/>
  <c r="B536" i="3" s="1"/>
  <c r="J1051" i="3"/>
  <c r="G536" i="3" a="1"/>
  <c r="G536" i="3" l="1"/>
  <c r="F536" i="3"/>
  <c r="J1052" i="3"/>
  <c r="H536" i="3" l="1"/>
  <c r="I536" i="3" s="1"/>
  <c r="B537" i="3" s="1"/>
  <c r="J1053" i="3"/>
  <c r="G537" i="3" a="1"/>
  <c r="G537" i="3" l="1"/>
  <c r="F537" i="3"/>
  <c r="J1054" i="3"/>
  <c r="H537" i="3" l="1"/>
  <c r="I537" i="3" s="1"/>
  <c r="B538" i="3" s="1"/>
  <c r="J1055" i="3"/>
  <c r="G538" i="3" a="1"/>
  <c r="G538" i="3" l="1"/>
  <c r="F538" i="3"/>
  <c r="J1056" i="3"/>
  <c r="H538" i="3" l="1"/>
  <c r="I538" i="3" s="1"/>
  <c r="B539" i="3" s="1"/>
  <c r="J1057" i="3"/>
  <c r="G539" i="3" a="1"/>
  <c r="G539" i="3" l="1"/>
  <c r="F539" i="3"/>
  <c r="J1058" i="3"/>
  <c r="H539" i="3" l="1"/>
  <c r="I539" i="3" s="1"/>
  <c r="B540" i="3" s="1"/>
  <c r="J1059" i="3"/>
  <c r="G540" i="3" a="1"/>
  <c r="G540" i="3" l="1"/>
  <c r="F540" i="3"/>
  <c r="J1060" i="3"/>
  <c r="H540" i="3" l="1"/>
  <c r="I540" i="3" s="1"/>
  <c r="B541" i="3" s="1"/>
  <c r="J1061" i="3"/>
  <c r="G541" i="3" a="1"/>
  <c r="G541" i="3" l="1"/>
  <c r="F541" i="3"/>
  <c r="J1062" i="3"/>
  <c r="H541" i="3" l="1"/>
  <c r="I541" i="3" s="1"/>
  <c r="B542" i="3" s="1"/>
  <c r="J1063" i="3"/>
  <c r="G542" i="3" a="1"/>
  <c r="G542" i="3" l="1"/>
  <c r="F542" i="3"/>
  <c r="J1064" i="3"/>
  <c r="H542" i="3" l="1"/>
  <c r="I542" i="3" s="1"/>
  <c r="B543" i="3" s="1"/>
  <c r="J1065" i="3"/>
  <c r="G543" i="3" a="1"/>
  <c r="G543" i="3" l="1"/>
  <c r="F543" i="3"/>
  <c r="J1066" i="3"/>
  <c r="H543" i="3" l="1"/>
  <c r="I543" i="3" s="1"/>
  <c r="B544" i="3" s="1"/>
  <c r="J1067" i="3"/>
  <c r="G544" i="3" a="1"/>
  <c r="G544" i="3" l="1"/>
  <c r="F544" i="3"/>
  <c r="J1068" i="3"/>
  <c r="H544" i="3" l="1"/>
  <c r="I544" i="3" s="1"/>
  <c r="B545" i="3" s="1"/>
  <c r="J1069" i="3"/>
  <c r="G545" i="3" a="1"/>
  <c r="G545" i="3" l="1"/>
  <c r="F545" i="3"/>
  <c r="J1070" i="3"/>
  <c r="H545" i="3" l="1"/>
  <c r="I545" i="3" s="1"/>
  <c r="B546" i="3" s="1"/>
  <c r="J1071" i="3"/>
  <c r="G546" i="3" a="1"/>
  <c r="G546" i="3" l="1"/>
  <c r="F546" i="3"/>
  <c r="J1072" i="3"/>
  <c r="H546" i="3" l="1"/>
  <c r="I546" i="3" s="1"/>
  <c r="B547" i="3" s="1"/>
  <c r="J1073" i="3"/>
  <c r="G547" i="3" a="1"/>
  <c r="G547" i="3" l="1"/>
  <c r="F547" i="3"/>
  <c r="J1074" i="3"/>
  <c r="H547" i="3" l="1"/>
  <c r="I547" i="3" s="1"/>
  <c r="B548" i="3" s="1"/>
  <c r="J1075" i="3"/>
  <c r="G548" i="3" a="1"/>
  <c r="G548" i="3" l="1"/>
  <c r="F548" i="3"/>
  <c r="J1076" i="3"/>
  <c r="H548" i="3" l="1"/>
  <c r="I548" i="3" s="1"/>
  <c r="B549" i="3" s="1"/>
  <c r="J1077" i="3"/>
  <c r="G549" i="3" a="1"/>
  <c r="G549" i="3" l="1"/>
  <c r="F549" i="3"/>
  <c r="J1078" i="3"/>
  <c r="H549" i="3" l="1"/>
  <c r="I549" i="3" s="1"/>
  <c r="B550" i="3" s="1"/>
  <c r="J1079" i="3"/>
  <c r="G550" i="3" a="1"/>
  <c r="G550" i="3" l="1"/>
  <c r="F550" i="3"/>
  <c r="J1080" i="3"/>
  <c r="H550" i="3" l="1"/>
  <c r="I550" i="3" s="1"/>
  <c r="B551" i="3" s="1"/>
  <c r="J1081" i="3"/>
  <c r="G551" i="3" a="1"/>
  <c r="G551" i="3" l="1"/>
  <c r="F551" i="3"/>
  <c r="J1082" i="3"/>
  <c r="H551" i="3" l="1"/>
  <c r="I551" i="3" s="1"/>
  <c r="B552" i="3" s="1"/>
  <c r="J1083" i="3"/>
  <c r="G552" i="3" a="1"/>
  <c r="G552" i="3" l="1"/>
  <c r="F552" i="3"/>
  <c r="J1084" i="3"/>
  <c r="H552" i="3" l="1"/>
  <c r="I552" i="3" s="1"/>
  <c r="B553" i="3" s="1"/>
  <c r="J1085" i="3"/>
  <c r="G553" i="3" a="1"/>
  <c r="G553" i="3" l="1"/>
  <c r="F553" i="3"/>
  <c r="J1086" i="3"/>
  <c r="H553" i="3" l="1"/>
  <c r="I553" i="3" s="1"/>
  <c r="B554" i="3" s="1"/>
  <c r="J1087" i="3"/>
  <c r="G554" i="3" a="1"/>
  <c r="G554" i="3" l="1"/>
  <c r="F554" i="3"/>
  <c r="J1088" i="3"/>
  <c r="H554" i="3" l="1"/>
  <c r="I554" i="3" s="1"/>
  <c r="B555" i="3" s="1"/>
  <c r="J1089" i="3"/>
  <c r="G555" i="3" a="1"/>
  <c r="G555" i="3" l="1"/>
  <c r="F555" i="3"/>
  <c r="J1090" i="3"/>
  <c r="H555" i="3" l="1"/>
  <c r="I555" i="3" s="1"/>
  <c r="B556" i="3" s="1"/>
  <c r="J1091" i="3"/>
  <c r="G556" i="3" a="1"/>
  <c r="G556" i="3" l="1"/>
  <c r="F556" i="3"/>
  <c r="J1092" i="3"/>
  <c r="H556" i="3" l="1"/>
  <c r="I556" i="3" s="1"/>
  <c r="B557" i="3" s="1"/>
  <c r="J1093" i="3"/>
  <c r="G557" i="3" a="1"/>
  <c r="G557" i="3" l="1"/>
  <c r="F557" i="3"/>
  <c r="J1094" i="3"/>
  <c r="H557" i="3" l="1"/>
  <c r="I557" i="3" s="1"/>
  <c r="B558" i="3" s="1"/>
  <c r="J1095" i="3"/>
  <c r="G558" i="3" a="1"/>
  <c r="G558" i="3" l="1"/>
  <c r="F558" i="3"/>
  <c r="J1096" i="3"/>
  <c r="H558" i="3" l="1"/>
  <c r="I558" i="3" s="1"/>
  <c r="B559" i="3" s="1"/>
  <c r="J1097" i="3"/>
  <c r="G559" i="3" a="1"/>
  <c r="G559" i="3" l="1"/>
  <c r="F559" i="3"/>
  <c r="J1098" i="3"/>
  <c r="H559" i="3" l="1"/>
  <c r="I559" i="3" s="1"/>
  <c r="B560" i="3" s="1"/>
  <c r="J1099" i="3"/>
  <c r="G560" i="3" a="1"/>
  <c r="G560" i="3" l="1"/>
  <c r="F560" i="3"/>
  <c r="J1100" i="3"/>
  <c r="H560" i="3" l="1"/>
  <c r="I560" i="3" s="1"/>
  <c r="B561" i="3" s="1"/>
  <c r="J1101" i="3"/>
  <c r="G561" i="3" a="1"/>
  <c r="G561" i="3" l="1"/>
  <c r="F561" i="3"/>
  <c r="J1102" i="3"/>
  <c r="H561" i="3" l="1"/>
  <c r="I561" i="3" s="1"/>
  <c r="B562" i="3" s="1"/>
  <c r="J1103" i="3"/>
  <c r="G562" i="3" a="1"/>
  <c r="G562" i="3" l="1"/>
  <c r="F562" i="3"/>
  <c r="J1104" i="3"/>
  <c r="H562" i="3" l="1"/>
  <c r="I562" i="3" s="1"/>
  <c r="B563" i="3" s="1"/>
  <c r="J1105" i="3"/>
  <c r="G563" i="3" a="1"/>
  <c r="G563" i="3" l="1"/>
  <c r="F563" i="3"/>
  <c r="J1106" i="3"/>
  <c r="H563" i="3" l="1"/>
  <c r="I563" i="3" s="1"/>
  <c r="B564" i="3" s="1"/>
  <c r="J1107" i="3"/>
  <c r="G564" i="3" a="1"/>
  <c r="G564" i="3" l="1"/>
  <c r="F564" i="3"/>
  <c r="J1108" i="3"/>
  <c r="H564" i="3" l="1"/>
  <c r="I564" i="3" s="1"/>
  <c r="B565" i="3" s="1"/>
  <c r="J1109" i="3"/>
  <c r="G565" i="3" a="1"/>
  <c r="G565" i="3" l="1"/>
  <c r="F565" i="3"/>
  <c r="J1110" i="3"/>
  <c r="H565" i="3" l="1"/>
  <c r="I565" i="3" s="1"/>
  <c r="B566" i="3" s="1"/>
  <c r="J1111" i="3"/>
  <c r="G566" i="3" a="1"/>
  <c r="G566" i="3" l="1"/>
  <c r="F566" i="3"/>
  <c r="J1112" i="3"/>
  <c r="H566" i="3" l="1"/>
  <c r="I566" i="3" s="1"/>
  <c r="B567" i="3" s="1"/>
  <c r="J1113" i="3"/>
  <c r="G567" i="3" a="1"/>
  <c r="G567" i="3" l="1"/>
  <c r="F567" i="3"/>
  <c r="J1114" i="3"/>
  <c r="H567" i="3" l="1"/>
  <c r="I567" i="3" s="1"/>
  <c r="B568" i="3" s="1"/>
  <c r="J1115" i="3"/>
  <c r="G568" i="3" a="1"/>
  <c r="G568" i="3" l="1"/>
  <c r="F568" i="3"/>
  <c r="J1116" i="3"/>
  <c r="H568" i="3" l="1"/>
  <c r="I568" i="3" s="1"/>
  <c r="B569" i="3" s="1"/>
  <c r="J1117" i="3"/>
  <c r="G569" i="3" a="1"/>
  <c r="G569" i="3" l="1"/>
  <c r="F569" i="3"/>
  <c r="J1118" i="3"/>
  <c r="H569" i="3" l="1"/>
  <c r="I569" i="3" s="1"/>
  <c r="B570" i="3" s="1"/>
  <c r="J1119" i="3"/>
  <c r="G570" i="3" a="1"/>
  <c r="G570" i="3" l="1"/>
  <c r="F570" i="3"/>
  <c r="J1120" i="3"/>
  <c r="H570" i="3" l="1"/>
  <c r="I570" i="3" s="1"/>
  <c r="B571" i="3" s="1"/>
  <c r="J1121" i="3"/>
  <c r="G571" i="3" a="1"/>
  <c r="G571" i="3" l="1"/>
  <c r="F571" i="3"/>
  <c r="J1122" i="3"/>
  <c r="H571" i="3" l="1"/>
  <c r="I571" i="3" s="1"/>
  <c r="B572" i="3" s="1"/>
  <c r="J1123" i="3"/>
  <c r="G572" i="3" a="1"/>
  <c r="G572" i="3" l="1"/>
  <c r="F572" i="3"/>
  <c r="J1124" i="3"/>
  <c r="H572" i="3" l="1"/>
  <c r="I572" i="3" s="1"/>
  <c r="B573" i="3" s="1"/>
  <c r="J1125" i="3"/>
  <c r="G573" i="3" a="1"/>
  <c r="G573" i="3" l="1"/>
  <c r="F573" i="3"/>
  <c r="J1126" i="3"/>
  <c r="H573" i="3" l="1"/>
  <c r="I573" i="3" s="1"/>
  <c r="B574" i="3" s="1"/>
  <c r="J1127" i="3"/>
  <c r="G574" i="3" a="1"/>
  <c r="G574" i="3" l="1"/>
  <c r="F574" i="3"/>
  <c r="J1128" i="3"/>
  <c r="H574" i="3" l="1"/>
  <c r="I574" i="3" s="1"/>
  <c r="B575" i="3" s="1"/>
  <c r="J1129" i="3"/>
  <c r="G575" i="3" a="1"/>
  <c r="G575" i="3" l="1"/>
  <c r="F575" i="3"/>
  <c r="J1130" i="3"/>
  <c r="H575" i="3" l="1"/>
  <c r="I575" i="3" s="1"/>
  <c r="B576" i="3" s="1"/>
  <c r="J1131" i="3"/>
  <c r="G576" i="3" a="1"/>
  <c r="G576" i="3" l="1"/>
  <c r="F576" i="3"/>
  <c r="J1132" i="3"/>
  <c r="H576" i="3" l="1"/>
  <c r="I576" i="3" s="1"/>
  <c r="B577" i="3" s="1"/>
  <c r="J1133" i="3"/>
  <c r="G577" i="3" a="1"/>
  <c r="G577" i="3" l="1"/>
  <c r="F577" i="3"/>
  <c r="J1134" i="3"/>
  <c r="H577" i="3" l="1"/>
  <c r="I577" i="3" s="1"/>
  <c r="B578" i="3" s="1"/>
  <c r="J1135" i="3"/>
  <c r="G578" i="3" a="1"/>
  <c r="G578" i="3" l="1"/>
  <c r="F578" i="3"/>
  <c r="J1136" i="3"/>
  <c r="H578" i="3" l="1"/>
  <c r="I578" i="3" s="1"/>
  <c r="B579" i="3" s="1"/>
  <c r="J1137" i="3"/>
  <c r="G579" i="3" a="1"/>
  <c r="G579" i="3" l="1"/>
  <c r="F579" i="3"/>
  <c r="J1138" i="3"/>
  <c r="H579" i="3" l="1"/>
  <c r="I579" i="3" s="1"/>
  <c r="B580" i="3" s="1"/>
  <c r="J1139" i="3"/>
  <c r="G580" i="3" a="1"/>
  <c r="G580" i="3" l="1"/>
  <c r="F580" i="3"/>
  <c r="J1140" i="3"/>
  <c r="H580" i="3" l="1"/>
  <c r="I580" i="3" s="1"/>
  <c r="B581" i="3" s="1"/>
  <c r="J1141" i="3"/>
  <c r="G581" i="3" a="1"/>
  <c r="G581" i="3" l="1"/>
  <c r="F581" i="3"/>
  <c r="J1142" i="3"/>
  <c r="H581" i="3" l="1"/>
  <c r="I581" i="3" s="1"/>
  <c r="B582" i="3" s="1"/>
  <c r="J1143" i="3"/>
  <c r="G582" i="3" a="1"/>
  <c r="G582" i="3" l="1"/>
  <c r="F582" i="3"/>
  <c r="J1144" i="3"/>
  <c r="H582" i="3" l="1"/>
  <c r="I582" i="3" s="1"/>
  <c r="B583" i="3" s="1"/>
  <c r="J1145" i="3"/>
  <c r="G583" i="3" a="1"/>
  <c r="G583" i="3" l="1"/>
  <c r="F583" i="3"/>
  <c r="J1146" i="3"/>
  <c r="H583" i="3" l="1"/>
  <c r="I583" i="3" s="1"/>
  <c r="B584" i="3" s="1"/>
  <c r="J1147" i="3"/>
  <c r="G584" i="3" a="1"/>
  <c r="G584" i="3" l="1"/>
  <c r="F584" i="3"/>
  <c r="J1148" i="3"/>
  <c r="H584" i="3" l="1"/>
  <c r="I584" i="3" s="1"/>
  <c r="B585" i="3" s="1"/>
  <c r="J1149" i="3"/>
  <c r="G585" i="3" a="1"/>
  <c r="G585" i="3" l="1"/>
  <c r="F585" i="3"/>
  <c r="J1150" i="3"/>
  <c r="H585" i="3" l="1"/>
  <c r="I585" i="3" s="1"/>
  <c r="B586" i="3" s="1"/>
  <c r="J1151" i="3"/>
  <c r="G586" i="3" a="1"/>
  <c r="G586" i="3" l="1"/>
  <c r="F586" i="3"/>
  <c r="J1152" i="3"/>
  <c r="H586" i="3" l="1"/>
  <c r="I586" i="3" s="1"/>
  <c r="B587" i="3" s="1"/>
  <c r="J1153" i="3"/>
  <c r="G587" i="3" a="1"/>
  <c r="G587" i="3" l="1"/>
  <c r="F587" i="3"/>
  <c r="J1154" i="3"/>
  <c r="H587" i="3" l="1"/>
  <c r="I587" i="3" s="1"/>
  <c r="B588" i="3" s="1"/>
  <c r="J1155" i="3"/>
  <c r="G588" i="3" a="1"/>
  <c r="G588" i="3" l="1"/>
  <c r="F588" i="3"/>
  <c r="J1156" i="3"/>
  <c r="H588" i="3" l="1"/>
  <c r="I588" i="3" s="1"/>
  <c r="B589" i="3" s="1"/>
  <c r="J1157" i="3"/>
  <c r="G589" i="3" a="1"/>
  <c r="G589" i="3" l="1"/>
  <c r="F589" i="3"/>
  <c r="J1158" i="3"/>
  <c r="H589" i="3" l="1"/>
  <c r="I589" i="3" s="1"/>
  <c r="B590" i="3" s="1"/>
  <c r="J1159" i="3"/>
  <c r="G590" i="3" a="1"/>
  <c r="G590" i="3" l="1"/>
  <c r="F590" i="3"/>
  <c r="J1160" i="3"/>
  <c r="H590" i="3" l="1"/>
  <c r="I590" i="3" s="1"/>
  <c r="B591" i="3" s="1"/>
  <c r="J1161" i="3"/>
  <c r="G591" i="3" a="1"/>
  <c r="G591" i="3" l="1"/>
  <c r="F591" i="3"/>
  <c r="J1162" i="3"/>
  <c r="H591" i="3" l="1"/>
  <c r="I591" i="3" s="1"/>
  <c r="B592" i="3" s="1"/>
  <c r="J1163" i="3"/>
  <c r="G592" i="3" a="1"/>
  <c r="G592" i="3" l="1"/>
  <c r="F592" i="3"/>
  <c r="J1164" i="3"/>
  <c r="H592" i="3" l="1"/>
  <c r="I592" i="3" s="1"/>
  <c r="B593" i="3" s="1"/>
  <c r="J1165" i="3"/>
  <c r="G593" i="3" a="1"/>
  <c r="G593" i="3" l="1"/>
  <c r="F593" i="3"/>
  <c r="J1166" i="3"/>
  <c r="H593" i="3" l="1"/>
  <c r="I593" i="3" s="1"/>
  <c r="B594" i="3" s="1"/>
  <c r="J1167" i="3"/>
  <c r="G594" i="3" a="1"/>
  <c r="G594" i="3" l="1"/>
  <c r="F594" i="3"/>
  <c r="J1168" i="3"/>
  <c r="H594" i="3" l="1"/>
  <c r="I594" i="3" s="1"/>
  <c r="B595" i="3" s="1"/>
  <c r="J1169" i="3"/>
  <c r="G595" i="3" a="1"/>
  <c r="G595" i="3" l="1"/>
  <c r="F595" i="3"/>
  <c r="J1170" i="3"/>
  <c r="H595" i="3" l="1"/>
  <c r="I595" i="3" s="1"/>
  <c r="B596" i="3" s="1"/>
  <c r="J1171" i="3"/>
  <c r="G596" i="3" a="1"/>
  <c r="G596" i="3" l="1"/>
  <c r="F596" i="3"/>
  <c r="J1172" i="3"/>
  <c r="H596" i="3" l="1"/>
  <c r="I596" i="3" s="1"/>
  <c r="B597" i="3" s="1"/>
  <c r="J1173" i="3"/>
  <c r="G597" i="3" a="1"/>
  <c r="G597" i="3" l="1"/>
  <c r="F597" i="3"/>
  <c r="J1174" i="3"/>
  <c r="H597" i="3" l="1"/>
  <c r="I597" i="3" s="1"/>
  <c r="B598" i="3" s="1"/>
  <c r="J1175" i="3"/>
  <c r="G598" i="3" a="1"/>
  <c r="G598" i="3" l="1"/>
  <c r="F598" i="3"/>
  <c r="J1176" i="3"/>
  <c r="H598" i="3" l="1"/>
  <c r="I598" i="3" s="1"/>
  <c r="B599" i="3" s="1"/>
  <c r="J1177" i="3"/>
  <c r="G599" i="3" a="1"/>
  <c r="G599" i="3" l="1"/>
  <c r="F599" i="3"/>
  <c r="J1178" i="3"/>
  <c r="H599" i="3" l="1"/>
  <c r="I599" i="3" s="1"/>
  <c r="B600" i="3" s="1"/>
  <c r="J1179" i="3"/>
  <c r="G600" i="3" a="1"/>
  <c r="G600" i="3" l="1"/>
  <c r="F600" i="3"/>
  <c r="J1180" i="3"/>
  <c r="H600" i="3" l="1"/>
  <c r="I600" i="3" s="1"/>
  <c r="B601" i="3" s="1"/>
  <c r="J1181" i="3"/>
  <c r="G601" i="3" a="1"/>
  <c r="G601" i="3" l="1"/>
  <c r="F601" i="3"/>
  <c r="J1182" i="3"/>
  <c r="H601" i="3" l="1"/>
  <c r="I601" i="3" s="1"/>
  <c r="B602" i="3" s="1"/>
  <c r="J1183" i="3"/>
  <c r="G602" i="3" a="1"/>
  <c r="G602" i="3" l="1"/>
  <c r="F602" i="3"/>
  <c r="J1184" i="3"/>
  <c r="H602" i="3" l="1"/>
  <c r="I602" i="3" s="1"/>
  <c r="B603" i="3" s="1"/>
  <c r="J1185" i="3"/>
  <c r="G603" i="3" a="1"/>
  <c r="G603" i="3" l="1"/>
  <c r="F603" i="3"/>
  <c r="J1186" i="3"/>
  <c r="H603" i="3" l="1"/>
  <c r="I603" i="3" s="1"/>
  <c r="B604" i="3" s="1"/>
  <c r="J1187" i="3"/>
  <c r="G604" i="3" a="1"/>
  <c r="G604" i="3" l="1"/>
  <c r="F604" i="3"/>
  <c r="J1188" i="3"/>
  <c r="H604" i="3" l="1"/>
  <c r="I604" i="3" s="1"/>
  <c r="B605" i="3" s="1"/>
  <c r="J1189" i="3"/>
  <c r="G605" i="3" a="1"/>
  <c r="G605" i="3" l="1"/>
  <c r="F605" i="3"/>
  <c r="J1190" i="3"/>
  <c r="H605" i="3" l="1"/>
  <c r="I605" i="3" s="1"/>
  <c r="B606" i="3" s="1"/>
  <c r="J1191" i="3"/>
  <c r="G606" i="3" a="1"/>
  <c r="G606" i="3" l="1"/>
  <c r="F606" i="3"/>
  <c r="J1192" i="3"/>
  <c r="H606" i="3" l="1"/>
  <c r="I606" i="3" s="1"/>
  <c r="B607" i="3" s="1"/>
  <c r="J1193" i="3"/>
  <c r="G607" i="3" a="1"/>
  <c r="G607" i="3" l="1"/>
  <c r="F607" i="3"/>
  <c r="J1194" i="3"/>
  <c r="H607" i="3" l="1"/>
  <c r="I607" i="3" s="1"/>
  <c r="B608" i="3" s="1"/>
  <c r="J1195" i="3"/>
  <c r="G608" i="3" a="1"/>
  <c r="G608" i="3" l="1"/>
  <c r="F608" i="3"/>
  <c r="J1196" i="3"/>
  <c r="H608" i="3" l="1"/>
  <c r="I608" i="3" s="1"/>
  <c r="B609" i="3" s="1"/>
  <c r="J1197" i="3"/>
  <c r="G609" i="3" a="1"/>
  <c r="G609" i="3" l="1"/>
  <c r="F609" i="3"/>
  <c r="J1198" i="3"/>
  <c r="H609" i="3" l="1"/>
  <c r="I609" i="3" s="1"/>
  <c r="B610" i="3" s="1"/>
  <c r="J1199" i="3"/>
  <c r="G610" i="3" a="1"/>
  <c r="G610" i="3" l="1"/>
  <c r="F610" i="3"/>
  <c r="J1200" i="3"/>
  <c r="H610" i="3" l="1"/>
  <c r="I610" i="3" s="1"/>
  <c r="B611" i="3" s="1"/>
  <c r="J1201" i="3"/>
  <c r="G611" i="3" a="1"/>
  <c r="G611" i="3" l="1"/>
  <c r="F611" i="3"/>
  <c r="J1202" i="3"/>
  <c r="H611" i="3" l="1"/>
  <c r="I611" i="3" s="1"/>
  <c r="B612" i="3" s="1"/>
  <c r="J1203" i="3"/>
  <c r="G612" i="3" a="1"/>
  <c r="G612" i="3" l="1"/>
  <c r="F612" i="3"/>
  <c r="J1204" i="3"/>
  <c r="H612" i="3" l="1"/>
  <c r="I612" i="3" s="1"/>
  <c r="B613" i="3" s="1"/>
  <c r="J1205" i="3"/>
  <c r="G613" i="3" a="1"/>
  <c r="G613" i="3" l="1"/>
  <c r="F613" i="3"/>
  <c r="J1206" i="3"/>
  <c r="H613" i="3" l="1"/>
  <c r="I613" i="3" s="1"/>
  <c r="B614" i="3" s="1"/>
  <c r="J1207" i="3"/>
  <c r="G614" i="3" a="1"/>
  <c r="G614" i="3" l="1"/>
  <c r="F614" i="3"/>
  <c r="J1208" i="3"/>
  <c r="H614" i="3" l="1"/>
  <c r="I614" i="3" s="1"/>
  <c r="B615" i="3" s="1"/>
  <c r="J1209" i="3"/>
  <c r="G615" i="3" a="1"/>
  <c r="G615" i="3" l="1"/>
  <c r="F615" i="3"/>
  <c r="J1210" i="3"/>
  <c r="H615" i="3" l="1"/>
  <c r="I615" i="3" s="1"/>
  <c r="B616" i="3" s="1"/>
  <c r="J1211" i="3"/>
  <c r="G616" i="3" a="1"/>
  <c r="G616" i="3" l="1"/>
  <c r="F616" i="3"/>
  <c r="J1212" i="3"/>
  <c r="H616" i="3" l="1"/>
  <c r="I616" i="3" s="1"/>
  <c r="B617" i="3" s="1"/>
  <c r="J1213" i="3"/>
  <c r="G617" i="3" a="1"/>
  <c r="G617" i="3" l="1"/>
  <c r="F617" i="3"/>
  <c r="J1214" i="3"/>
  <c r="H617" i="3" l="1"/>
  <c r="I617" i="3" s="1"/>
  <c r="B618" i="3" s="1"/>
  <c r="J1215" i="3"/>
  <c r="G618" i="3" a="1"/>
  <c r="G618" i="3" l="1"/>
  <c r="F618" i="3"/>
  <c r="J1216" i="3"/>
  <c r="H618" i="3" l="1"/>
  <c r="I618" i="3" s="1"/>
  <c r="B619" i="3" s="1"/>
  <c r="J1217" i="3"/>
  <c r="G619" i="3" a="1"/>
  <c r="G619" i="3" l="1"/>
  <c r="F619" i="3"/>
  <c r="J1218" i="3"/>
  <c r="H619" i="3" l="1"/>
  <c r="I619" i="3" s="1"/>
  <c r="B620" i="3" s="1"/>
  <c r="J1219" i="3"/>
  <c r="G620" i="3" a="1"/>
  <c r="G620" i="3" l="1"/>
  <c r="F620" i="3"/>
  <c r="J1220" i="3"/>
  <c r="H620" i="3" l="1"/>
  <c r="I620" i="3" s="1"/>
  <c r="B621" i="3" s="1"/>
  <c r="J1221" i="3"/>
  <c r="G621" i="3" a="1"/>
  <c r="G621" i="3" l="1"/>
  <c r="F621" i="3"/>
  <c r="J1222" i="3"/>
  <c r="H621" i="3" l="1"/>
  <c r="I621" i="3" s="1"/>
  <c r="B622" i="3" s="1"/>
  <c r="J1223" i="3"/>
  <c r="G622" i="3" a="1"/>
  <c r="G622" i="3" l="1"/>
  <c r="F622" i="3"/>
  <c r="J1224" i="3"/>
  <c r="H622" i="3" l="1"/>
  <c r="I622" i="3" s="1"/>
  <c r="B623" i="3" s="1"/>
  <c r="J1225" i="3"/>
  <c r="G623" i="3" a="1"/>
  <c r="G623" i="3" l="1"/>
  <c r="F623" i="3"/>
  <c r="J1226" i="3"/>
  <c r="H623" i="3" l="1"/>
  <c r="I623" i="3" s="1"/>
  <c r="B624" i="3" s="1"/>
  <c r="J1227" i="3"/>
  <c r="G624" i="3" a="1"/>
  <c r="G624" i="3" l="1"/>
  <c r="F624" i="3"/>
  <c r="J1228" i="3"/>
  <c r="H624" i="3" l="1"/>
  <c r="I624" i="3" s="1"/>
  <c r="B625" i="3" s="1"/>
  <c r="J1229" i="3"/>
  <c r="G625" i="3" a="1"/>
  <c r="G625" i="3" l="1"/>
  <c r="F625" i="3"/>
  <c r="J1230" i="3"/>
  <c r="H625" i="3" l="1"/>
  <c r="I625" i="3" s="1"/>
  <c r="B626" i="3" s="1"/>
  <c r="J1231" i="3"/>
  <c r="G626" i="3" a="1"/>
  <c r="G626" i="3" l="1"/>
  <c r="F626" i="3"/>
  <c r="J1232" i="3"/>
  <c r="H626" i="3" l="1"/>
  <c r="I626" i="3" s="1"/>
  <c r="B627" i="3" s="1"/>
  <c r="J1233" i="3"/>
  <c r="G627" i="3" a="1"/>
  <c r="G627" i="3" l="1"/>
  <c r="F627" i="3"/>
  <c r="J1234" i="3"/>
  <c r="H627" i="3" l="1"/>
  <c r="I627" i="3" s="1"/>
  <c r="B628" i="3" s="1"/>
  <c r="J1235" i="3"/>
  <c r="G628" i="3" a="1"/>
  <c r="G628" i="3" l="1"/>
  <c r="F628" i="3"/>
  <c r="J1236" i="3"/>
  <c r="H628" i="3" l="1"/>
  <c r="I628" i="3" s="1"/>
  <c r="B629" i="3" s="1"/>
  <c r="J1237" i="3"/>
  <c r="G629" i="3" a="1"/>
  <c r="G629" i="3" l="1"/>
  <c r="F629" i="3"/>
  <c r="J1238" i="3"/>
  <c r="H629" i="3" l="1"/>
  <c r="I629" i="3" s="1"/>
  <c r="B630" i="3" s="1"/>
  <c r="J1239" i="3"/>
  <c r="G630" i="3" a="1"/>
  <c r="G630" i="3" l="1"/>
  <c r="F630" i="3"/>
  <c r="J1240" i="3"/>
  <c r="H630" i="3" l="1"/>
  <c r="I630" i="3" s="1"/>
  <c r="B631" i="3" s="1"/>
  <c r="J1241" i="3"/>
  <c r="G631" i="3" a="1"/>
  <c r="G631" i="3" l="1"/>
  <c r="F631" i="3"/>
  <c r="J1242" i="3"/>
  <c r="H631" i="3" l="1"/>
  <c r="I631" i="3" s="1"/>
  <c r="B632" i="3" s="1"/>
  <c r="J1243" i="3"/>
  <c r="G632" i="3" a="1"/>
  <c r="G632" i="3" l="1"/>
  <c r="F632" i="3"/>
  <c r="J1244" i="3"/>
  <c r="H632" i="3" l="1"/>
  <c r="I632" i="3" s="1"/>
  <c r="B633" i="3" s="1"/>
  <c r="J1245" i="3"/>
  <c r="G633" i="3" a="1"/>
  <c r="G633" i="3" l="1"/>
  <c r="F633" i="3"/>
  <c r="J1246" i="3"/>
  <c r="H633" i="3" l="1"/>
  <c r="I633" i="3" s="1"/>
  <c r="B634" i="3" s="1"/>
  <c r="J1247" i="3"/>
  <c r="G634" i="3" a="1"/>
  <c r="G634" i="3" l="1"/>
  <c r="F634" i="3"/>
  <c r="J1248" i="3"/>
  <c r="H634" i="3" l="1"/>
  <c r="I634" i="3" s="1"/>
  <c r="B635" i="3" s="1"/>
  <c r="J1249" i="3"/>
  <c r="G635" i="3" a="1"/>
  <c r="G635" i="3" l="1"/>
  <c r="F635" i="3"/>
  <c r="J1250" i="3"/>
  <c r="H635" i="3" l="1"/>
  <c r="I635" i="3" s="1"/>
  <c r="B636" i="3" s="1"/>
  <c r="J1251" i="3"/>
  <c r="G636" i="3" a="1"/>
  <c r="G636" i="3" l="1"/>
  <c r="F636" i="3"/>
  <c r="J1252" i="3"/>
  <c r="H636" i="3" l="1"/>
  <c r="I636" i="3" s="1"/>
  <c r="B637" i="3" s="1"/>
  <c r="J1253" i="3"/>
  <c r="G637" i="3" a="1"/>
  <c r="G637" i="3" l="1"/>
  <c r="F637" i="3"/>
  <c r="J1254" i="3"/>
  <c r="H637" i="3" l="1"/>
  <c r="I637" i="3" s="1"/>
  <c r="B638" i="3" s="1"/>
  <c r="J1255" i="3"/>
  <c r="G638" i="3" a="1"/>
  <c r="G638" i="3" l="1"/>
  <c r="F638" i="3"/>
  <c r="J1256" i="3"/>
  <c r="H638" i="3" l="1"/>
  <c r="I638" i="3" s="1"/>
  <c r="B639" i="3" s="1"/>
  <c r="J1257" i="3"/>
  <c r="G639" i="3" a="1"/>
  <c r="G639" i="3" l="1"/>
  <c r="F639" i="3"/>
  <c r="J1258" i="3"/>
  <c r="H639" i="3" l="1"/>
  <c r="I639" i="3" s="1"/>
  <c r="B640" i="3" s="1"/>
  <c r="J1259" i="3"/>
  <c r="G640" i="3" a="1"/>
  <c r="G640" i="3" l="1"/>
  <c r="F640" i="3"/>
  <c r="J1260" i="3"/>
  <c r="H640" i="3" l="1"/>
  <c r="I640" i="3" s="1"/>
  <c r="B641" i="3" s="1"/>
  <c r="J1261" i="3"/>
  <c r="G641" i="3" a="1"/>
  <c r="G641" i="3" l="1"/>
  <c r="F641" i="3"/>
  <c r="J1262" i="3"/>
  <c r="H641" i="3" l="1"/>
  <c r="I641" i="3" s="1"/>
  <c r="B642" i="3" s="1"/>
  <c r="J1263" i="3"/>
  <c r="G642" i="3" a="1"/>
  <c r="G642" i="3" l="1"/>
  <c r="F642" i="3"/>
  <c r="J1264" i="3"/>
  <c r="H642" i="3" l="1"/>
  <c r="I642" i="3" s="1"/>
  <c r="B643" i="3" s="1"/>
  <c r="J1265" i="3"/>
  <c r="G643" i="3" a="1"/>
  <c r="G643" i="3" l="1"/>
  <c r="F643" i="3"/>
  <c r="J1266" i="3"/>
  <c r="H643" i="3" l="1"/>
  <c r="I643" i="3" s="1"/>
  <c r="B644" i="3" s="1"/>
  <c r="F644" i="3" s="1"/>
  <c r="J1267" i="3"/>
  <c r="G644" i="3" a="1"/>
  <c r="G644" i="3" l="1"/>
  <c r="H644" i="3" s="1"/>
  <c r="I644" i="3" s="1"/>
  <c r="B645" i="3" s="1"/>
  <c r="F645" i="3" s="1"/>
  <c r="J1268" i="3"/>
  <c r="G645" i="3" a="1"/>
  <c r="G645" i="3" l="1"/>
  <c r="H645" i="3" s="1"/>
  <c r="I645" i="3" s="1"/>
  <c r="B646" i="3" s="1"/>
  <c r="J1269" i="3"/>
  <c r="G646" i="3" a="1"/>
  <c r="G646" i="3" l="1"/>
  <c r="F646" i="3"/>
  <c r="J1270" i="3"/>
  <c r="H646" i="3" l="1"/>
  <c r="I646" i="3" s="1"/>
  <c r="B647" i="3" s="1"/>
  <c r="J1271" i="3"/>
  <c r="G647" i="3" a="1"/>
  <c r="G647" i="3" l="1"/>
  <c r="F647" i="3"/>
  <c r="J1272" i="3"/>
  <c r="H647" i="3" l="1"/>
  <c r="I647" i="3" s="1"/>
  <c r="B648" i="3" s="1"/>
  <c r="J1273" i="3"/>
  <c r="G648" i="3" a="1"/>
  <c r="G648" i="3" l="1"/>
  <c r="F648" i="3"/>
  <c r="J1274" i="3"/>
  <c r="H648" i="3" l="1"/>
  <c r="I648" i="3" s="1"/>
  <c r="B649" i="3" s="1"/>
  <c r="J1275" i="3"/>
  <c r="G649" i="3" a="1"/>
  <c r="G649" i="3" l="1"/>
  <c r="F649" i="3"/>
  <c r="J1276" i="3"/>
  <c r="H649" i="3" l="1"/>
  <c r="I649" i="3" s="1"/>
  <c r="B650" i="3" s="1"/>
  <c r="J1277" i="3"/>
  <c r="G650" i="3" a="1"/>
  <c r="G650" i="3" l="1"/>
  <c r="F650" i="3"/>
  <c r="J1278" i="3"/>
  <c r="H650" i="3" l="1"/>
  <c r="I650" i="3" s="1"/>
  <c r="B651" i="3" s="1"/>
  <c r="J1279" i="3"/>
  <c r="G651" i="3" a="1"/>
  <c r="G651" i="3" l="1"/>
  <c r="F651" i="3"/>
  <c r="J1280" i="3"/>
  <c r="H651" i="3" l="1"/>
  <c r="I651" i="3" s="1"/>
  <c r="B652" i="3" s="1"/>
  <c r="J1281" i="3"/>
  <c r="G652" i="3" a="1"/>
  <c r="G652" i="3" l="1"/>
  <c r="F652" i="3"/>
  <c r="J1282" i="3"/>
  <c r="H652" i="3" l="1"/>
  <c r="I652" i="3" s="1"/>
  <c r="B653" i="3" s="1"/>
  <c r="J1283" i="3"/>
  <c r="G653" i="3" a="1"/>
  <c r="G653" i="3" l="1"/>
  <c r="F653" i="3"/>
  <c r="J1284" i="3"/>
  <c r="H653" i="3" l="1"/>
  <c r="I653" i="3" s="1"/>
  <c r="B654" i="3" s="1"/>
  <c r="J1285" i="3"/>
  <c r="G654" i="3" a="1"/>
  <c r="G654" i="3" l="1"/>
  <c r="F654" i="3"/>
  <c r="J1286" i="3"/>
  <c r="H654" i="3" l="1"/>
  <c r="I654" i="3" s="1"/>
  <c r="B655" i="3" s="1"/>
  <c r="J1287" i="3"/>
  <c r="G655" i="3" a="1"/>
  <c r="G655" i="3" l="1"/>
  <c r="F655" i="3"/>
  <c r="J1288" i="3"/>
  <c r="H655" i="3" l="1"/>
  <c r="I655" i="3" s="1"/>
  <c r="B656" i="3" s="1"/>
  <c r="J1289" i="3"/>
  <c r="G656" i="3" a="1"/>
  <c r="G656" i="3" l="1"/>
  <c r="F656" i="3"/>
  <c r="J1290" i="3"/>
  <c r="H656" i="3" l="1"/>
  <c r="I656" i="3" s="1"/>
  <c r="B657" i="3" s="1"/>
  <c r="J1291" i="3"/>
  <c r="G657" i="3" a="1"/>
  <c r="G657" i="3" l="1"/>
  <c r="F657" i="3"/>
  <c r="J1292" i="3"/>
  <c r="H657" i="3" l="1"/>
  <c r="I657" i="3" s="1"/>
  <c r="B658" i="3" s="1"/>
  <c r="J1293" i="3"/>
  <c r="G658" i="3" a="1"/>
  <c r="G658" i="3" l="1"/>
  <c r="F658" i="3"/>
  <c r="J1294" i="3"/>
  <c r="H658" i="3" l="1"/>
  <c r="I658" i="3" s="1"/>
  <c r="B659" i="3" s="1"/>
  <c r="J1295" i="3"/>
  <c r="G659" i="3" a="1"/>
  <c r="G659" i="3" l="1"/>
  <c r="F659" i="3"/>
  <c r="J1296" i="3"/>
  <c r="H659" i="3" l="1"/>
  <c r="I659" i="3" s="1"/>
  <c r="B660" i="3" s="1"/>
  <c r="J1297" i="3"/>
  <c r="G660" i="3" a="1"/>
  <c r="G660" i="3" l="1"/>
  <c r="F660" i="3"/>
  <c r="J1298" i="3"/>
  <c r="H660" i="3" l="1"/>
  <c r="I660" i="3" s="1"/>
  <c r="B661" i="3" s="1"/>
  <c r="J1299" i="3"/>
  <c r="G661" i="3" a="1"/>
  <c r="G661" i="3" l="1"/>
  <c r="F661" i="3"/>
  <c r="J1300" i="3"/>
  <c r="H661" i="3" l="1"/>
  <c r="I661" i="3" s="1"/>
  <c r="B662" i="3" s="1"/>
  <c r="J1301" i="3"/>
  <c r="G662" i="3" a="1"/>
  <c r="G662" i="3" l="1"/>
  <c r="F662" i="3"/>
  <c r="J1302" i="3"/>
  <c r="H662" i="3" l="1"/>
  <c r="I662" i="3" s="1"/>
  <c r="B663" i="3" s="1"/>
  <c r="J1303" i="3"/>
  <c r="G663" i="3" a="1"/>
  <c r="G663" i="3" l="1"/>
  <c r="F663" i="3"/>
  <c r="J1304" i="3"/>
  <c r="H663" i="3" l="1"/>
  <c r="I663" i="3" s="1"/>
  <c r="B664" i="3" s="1"/>
  <c r="J1305" i="3"/>
  <c r="G664" i="3" a="1"/>
  <c r="G664" i="3" l="1"/>
  <c r="F664" i="3"/>
  <c r="J1306" i="3"/>
  <c r="H664" i="3" l="1"/>
  <c r="I664" i="3" s="1"/>
  <c r="B665" i="3" s="1"/>
  <c r="J1307" i="3"/>
  <c r="G665" i="3" a="1"/>
  <c r="G665" i="3" l="1"/>
  <c r="F665" i="3"/>
  <c r="J1308" i="3"/>
  <c r="H665" i="3" l="1"/>
  <c r="I665" i="3" s="1"/>
  <c r="B666" i="3" s="1"/>
  <c r="J1309" i="3"/>
  <c r="G666" i="3" a="1"/>
  <c r="G666" i="3" l="1"/>
  <c r="F666" i="3"/>
  <c r="J1310" i="3"/>
  <c r="H666" i="3" l="1"/>
  <c r="I666" i="3" s="1"/>
  <c r="B667" i="3" s="1"/>
  <c r="J1311" i="3"/>
  <c r="G667" i="3" a="1"/>
  <c r="G667" i="3" l="1"/>
  <c r="F667" i="3"/>
  <c r="J1312" i="3"/>
  <c r="H667" i="3" l="1"/>
  <c r="I667" i="3" s="1"/>
  <c r="B668" i="3" s="1"/>
  <c r="J1313" i="3"/>
  <c r="G668" i="3" a="1"/>
  <c r="G668" i="3" l="1"/>
  <c r="F668" i="3"/>
  <c r="J1314" i="3"/>
  <c r="H668" i="3" l="1"/>
  <c r="I668" i="3" s="1"/>
  <c r="B669" i="3" s="1"/>
  <c r="F669" i="3" s="1"/>
  <c r="J1315" i="3"/>
  <c r="G669" i="3" a="1"/>
  <c r="G669" i="3" l="1"/>
  <c r="H669" i="3"/>
  <c r="I669" i="3" s="1"/>
  <c r="B670" i="3" s="1"/>
  <c r="J1316" i="3"/>
  <c r="G670" i="3" a="1"/>
  <c r="G670" i="3" l="1"/>
  <c r="F670" i="3"/>
  <c r="J1317" i="3"/>
  <c r="H670" i="3" l="1"/>
  <c r="I670" i="3" s="1"/>
  <c r="B671" i="3" s="1"/>
  <c r="J1318" i="3"/>
  <c r="G671" i="3" a="1"/>
  <c r="G671" i="3" l="1"/>
  <c r="F671" i="3"/>
  <c r="J1319" i="3"/>
  <c r="H671" i="3" l="1"/>
  <c r="I671" i="3" s="1"/>
  <c r="B672" i="3" s="1"/>
  <c r="J1320" i="3"/>
  <c r="G672" i="3" a="1"/>
  <c r="G672" i="3" l="1"/>
  <c r="F672" i="3"/>
  <c r="J1321" i="3"/>
  <c r="H672" i="3" l="1"/>
  <c r="I672" i="3" s="1"/>
  <c r="B673" i="3" s="1"/>
  <c r="J1322" i="3"/>
  <c r="G673" i="3" a="1"/>
  <c r="G673" i="3" l="1"/>
  <c r="F673" i="3"/>
  <c r="J1323" i="3"/>
  <c r="H673" i="3" l="1"/>
  <c r="I673" i="3" s="1"/>
  <c r="B674" i="3" s="1"/>
  <c r="J1324" i="3"/>
  <c r="G674" i="3" a="1"/>
  <c r="G674" i="3" l="1"/>
  <c r="F674" i="3"/>
  <c r="J1325" i="3"/>
  <c r="H674" i="3" l="1"/>
  <c r="I674" i="3" s="1"/>
  <c r="B675" i="3" s="1"/>
  <c r="J1326" i="3"/>
  <c r="G675" i="3" a="1"/>
  <c r="G675" i="3" l="1"/>
  <c r="F675" i="3"/>
  <c r="J1327" i="3"/>
  <c r="H675" i="3" l="1"/>
  <c r="I675" i="3" s="1"/>
  <c r="B676" i="3" s="1"/>
  <c r="J1328" i="3"/>
  <c r="G676" i="3" a="1"/>
  <c r="G676" i="3" l="1"/>
  <c r="F676" i="3"/>
  <c r="J1329" i="3"/>
  <c r="H676" i="3" l="1"/>
  <c r="I676" i="3" s="1"/>
  <c r="B677" i="3" s="1"/>
  <c r="J1330" i="3"/>
  <c r="G677" i="3" a="1"/>
  <c r="G677" i="3" l="1"/>
  <c r="F677" i="3"/>
  <c r="J1331" i="3"/>
  <c r="H677" i="3" l="1"/>
  <c r="I677" i="3" s="1"/>
  <c r="B678" i="3" s="1"/>
  <c r="J1332" i="3"/>
  <c r="G678" i="3" a="1"/>
  <c r="G678" i="3" l="1"/>
  <c r="F678" i="3"/>
  <c r="J1333" i="3"/>
  <c r="H678" i="3" l="1"/>
  <c r="I678" i="3" s="1"/>
  <c r="B679" i="3" s="1"/>
  <c r="J1334" i="3"/>
  <c r="G679" i="3" a="1"/>
  <c r="G679" i="3" l="1"/>
  <c r="F679" i="3"/>
  <c r="J1335" i="3"/>
  <c r="H679" i="3" l="1"/>
  <c r="I679" i="3" s="1"/>
  <c r="B680" i="3" s="1"/>
  <c r="J1336" i="3"/>
  <c r="G680" i="3" a="1"/>
  <c r="G680" i="3" l="1"/>
  <c r="F680" i="3"/>
  <c r="J1337" i="3"/>
  <c r="H680" i="3" l="1"/>
  <c r="I680" i="3" s="1"/>
  <c r="B681" i="3" s="1"/>
  <c r="J1338" i="3"/>
  <c r="G681" i="3" a="1"/>
  <c r="G681" i="3" l="1"/>
  <c r="F681" i="3"/>
  <c r="J1339" i="3"/>
  <c r="H681" i="3" l="1"/>
  <c r="I681" i="3" s="1"/>
  <c r="B682" i="3" s="1"/>
  <c r="J1340" i="3"/>
  <c r="G682" i="3" a="1"/>
  <c r="G682" i="3" l="1"/>
  <c r="F682" i="3"/>
  <c r="J1341" i="3"/>
  <c r="H682" i="3" l="1"/>
  <c r="I682" i="3" s="1"/>
  <c r="B683" i="3" s="1"/>
  <c r="J1342" i="3"/>
  <c r="G683" i="3" a="1"/>
  <c r="G683" i="3" l="1"/>
  <c r="F683" i="3"/>
  <c r="J1343" i="3"/>
  <c r="H683" i="3" l="1"/>
  <c r="I683" i="3" s="1"/>
  <c r="B684" i="3" s="1"/>
  <c r="J1344" i="3"/>
  <c r="G684" i="3" a="1"/>
  <c r="G684" i="3" l="1"/>
  <c r="F684" i="3"/>
  <c r="J1345" i="3"/>
  <c r="H684" i="3" l="1"/>
  <c r="I684" i="3" s="1"/>
  <c r="B685" i="3" s="1"/>
  <c r="J1346" i="3"/>
  <c r="G685" i="3" a="1"/>
  <c r="G685" i="3" l="1"/>
  <c r="F685" i="3"/>
  <c r="J1347" i="3"/>
  <c r="H685" i="3" l="1"/>
  <c r="I685" i="3" s="1"/>
  <c r="B686" i="3" s="1"/>
  <c r="J1348" i="3"/>
  <c r="G686" i="3" a="1"/>
  <c r="G686" i="3" l="1"/>
  <c r="F686" i="3"/>
  <c r="J1349" i="3"/>
  <c r="H686" i="3" l="1"/>
  <c r="I686" i="3" s="1"/>
  <c r="B687" i="3" s="1"/>
  <c r="J1350" i="3"/>
  <c r="G687" i="3" a="1"/>
  <c r="G687" i="3" l="1"/>
  <c r="F687" i="3"/>
  <c r="J1351" i="3"/>
  <c r="H687" i="3" l="1"/>
  <c r="I687" i="3" s="1"/>
  <c r="B688" i="3" s="1"/>
  <c r="J1352" i="3"/>
  <c r="G688" i="3" a="1"/>
  <c r="G688" i="3" l="1"/>
  <c r="F688" i="3"/>
  <c r="J1353" i="3"/>
  <c r="H688" i="3" l="1"/>
  <c r="I688" i="3" s="1"/>
  <c r="B689" i="3" s="1"/>
  <c r="J1354" i="3"/>
  <c r="G689" i="3" a="1"/>
  <c r="G689" i="3" l="1"/>
  <c r="F689" i="3"/>
  <c r="J1355" i="3"/>
  <c r="H689" i="3" l="1"/>
  <c r="I689" i="3" s="1"/>
  <c r="B690" i="3" s="1"/>
  <c r="J1356" i="3"/>
  <c r="G690" i="3" a="1"/>
  <c r="G690" i="3" l="1"/>
  <c r="F690" i="3"/>
  <c r="J1357" i="3"/>
  <c r="H690" i="3" l="1"/>
  <c r="I690" i="3" s="1"/>
  <c r="B691" i="3" s="1"/>
  <c r="J1358" i="3"/>
  <c r="G691" i="3" a="1"/>
  <c r="G691" i="3" l="1"/>
  <c r="F691" i="3"/>
  <c r="J1359" i="3"/>
  <c r="H691" i="3" l="1"/>
  <c r="I691" i="3" s="1"/>
  <c r="B692" i="3" s="1"/>
  <c r="J1360" i="3"/>
  <c r="G692" i="3" a="1"/>
  <c r="G692" i="3" l="1"/>
  <c r="F692" i="3"/>
  <c r="J1361" i="3"/>
  <c r="H692" i="3" l="1"/>
  <c r="I692" i="3" s="1"/>
  <c r="B693" i="3" s="1"/>
  <c r="J1362" i="3"/>
  <c r="G693" i="3" a="1"/>
  <c r="G693" i="3" l="1"/>
  <c r="F693" i="3"/>
  <c r="J1363" i="3"/>
  <c r="H693" i="3" l="1"/>
  <c r="I693" i="3" s="1"/>
  <c r="B694" i="3" s="1"/>
  <c r="J1364" i="3"/>
  <c r="G694" i="3" a="1"/>
  <c r="G694" i="3" l="1"/>
  <c r="F694" i="3"/>
  <c r="J1365" i="3"/>
  <c r="H694" i="3" l="1"/>
  <c r="I694" i="3" s="1"/>
  <c r="B695" i="3" s="1"/>
  <c r="J1366" i="3"/>
  <c r="G695" i="3" a="1"/>
  <c r="G695" i="3" l="1"/>
  <c r="F695" i="3"/>
  <c r="J1367" i="3"/>
  <c r="H695" i="3" l="1"/>
  <c r="I695" i="3" s="1"/>
  <c r="B696" i="3" s="1"/>
  <c r="J1368" i="3"/>
  <c r="G696" i="3" a="1"/>
  <c r="G696" i="3" l="1"/>
  <c r="F696" i="3"/>
  <c r="J1369" i="3"/>
  <c r="H696" i="3" l="1"/>
  <c r="I696" i="3" s="1"/>
  <c r="B697" i="3" s="1"/>
  <c r="J1370" i="3"/>
  <c r="G697" i="3" a="1"/>
  <c r="G697" i="3" l="1"/>
  <c r="F697" i="3"/>
  <c r="J1371" i="3"/>
  <c r="H697" i="3" l="1"/>
  <c r="I697" i="3" s="1"/>
  <c r="B698" i="3" s="1"/>
  <c r="J1372" i="3"/>
  <c r="G698" i="3" a="1"/>
  <c r="G698" i="3" l="1"/>
  <c r="F698" i="3"/>
  <c r="J1373" i="3"/>
  <c r="H698" i="3" l="1"/>
  <c r="I698" i="3" s="1"/>
  <c r="B699" i="3" s="1"/>
  <c r="J1374" i="3"/>
  <c r="G699" i="3" a="1"/>
  <c r="G699" i="3" l="1"/>
  <c r="F699" i="3"/>
  <c r="J1375" i="3"/>
  <c r="H699" i="3" l="1"/>
  <c r="I699" i="3" s="1"/>
  <c r="B700" i="3" s="1"/>
  <c r="J1376" i="3"/>
  <c r="G700" i="3" a="1"/>
  <c r="G700" i="3" l="1"/>
  <c r="F700" i="3"/>
  <c r="J1377" i="3"/>
  <c r="H700" i="3" l="1"/>
  <c r="I700" i="3" s="1"/>
  <c r="B701" i="3" s="1"/>
  <c r="J1378" i="3"/>
  <c r="G701" i="3" a="1"/>
  <c r="G701" i="3" l="1"/>
  <c r="F701" i="3"/>
  <c r="J1379" i="3"/>
  <c r="H701" i="3" l="1"/>
  <c r="I701" i="3" s="1"/>
  <c r="B702" i="3" s="1"/>
  <c r="J1380" i="3"/>
  <c r="G702" i="3" a="1"/>
  <c r="G702" i="3" l="1"/>
  <c r="F702" i="3"/>
  <c r="J1381" i="3"/>
  <c r="H702" i="3" l="1"/>
  <c r="I702" i="3" s="1"/>
  <c r="B703" i="3" s="1"/>
  <c r="J1382" i="3"/>
  <c r="G703" i="3" a="1"/>
  <c r="G703" i="3" l="1"/>
  <c r="F703" i="3"/>
  <c r="J1383" i="3"/>
  <c r="H703" i="3" l="1"/>
  <c r="I703" i="3" s="1"/>
  <c r="B704" i="3" s="1"/>
  <c r="J1384" i="3"/>
  <c r="G704" i="3" a="1"/>
  <c r="G704" i="3" l="1"/>
  <c r="F704" i="3"/>
  <c r="J1385" i="3"/>
  <c r="H704" i="3" l="1"/>
  <c r="I704" i="3" s="1"/>
  <c r="B705" i="3" s="1"/>
  <c r="J1386" i="3"/>
  <c r="G705" i="3" a="1"/>
  <c r="G705" i="3" l="1"/>
  <c r="F705" i="3"/>
  <c r="J1387" i="3"/>
  <c r="H705" i="3" l="1"/>
  <c r="I705" i="3" s="1"/>
  <c r="B706" i="3" s="1"/>
  <c r="J1388" i="3"/>
  <c r="G706" i="3" a="1"/>
  <c r="G706" i="3" l="1"/>
  <c r="F706" i="3"/>
  <c r="J1389" i="3"/>
  <c r="H706" i="3" l="1"/>
  <c r="I706" i="3" s="1"/>
  <c r="B707" i="3" s="1"/>
  <c r="J1390" i="3"/>
  <c r="G707" i="3" a="1"/>
  <c r="G707" i="3" l="1"/>
  <c r="F707" i="3"/>
  <c r="J1391" i="3"/>
  <c r="H707" i="3" l="1"/>
  <c r="I707" i="3" s="1"/>
  <c r="B708" i="3" s="1"/>
  <c r="J1392" i="3"/>
  <c r="G708" i="3" a="1"/>
  <c r="G708" i="3" l="1"/>
  <c r="F708" i="3"/>
  <c r="J1393" i="3"/>
  <c r="H708" i="3" l="1"/>
  <c r="I708" i="3" s="1"/>
  <c r="B709" i="3" s="1"/>
  <c r="J1394" i="3"/>
  <c r="G709" i="3" a="1"/>
  <c r="G709" i="3" l="1"/>
  <c r="F709" i="3"/>
  <c r="J1395" i="3"/>
  <c r="H709" i="3" l="1"/>
  <c r="I709" i="3" s="1"/>
  <c r="B710" i="3" s="1"/>
  <c r="J1396" i="3"/>
  <c r="G710" i="3" a="1"/>
  <c r="G710" i="3" l="1"/>
  <c r="F710" i="3"/>
  <c r="J1397" i="3"/>
  <c r="H710" i="3" l="1"/>
  <c r="I710" i="3" s="1"/>
  <c r="B711" i="3" s="1"/>
  <c r="J1398" i="3"/>
  <c r="G711" i="3" a="1"/>
  <c r="G711" i="3" l="1"/>
  <c r="F711" i="3"/>
  <c r="J1399" i="3"/>
  <c r="H711" i="3" l="1"/>
  <c r="I711" i="3" s="1"/>
  <c r="B712" i="3" s="1"/>
  <c r="J1400" i="3"/>
  <c r="G712" i="3" a="1"/>
  <c r="G712" i="3" l="1"/>
  <c r="F712" i="3"/>
  <c r="J1401" i="3"/>
  <c r="H712" i="3" l="1"/>
  <c r="I712" i="3" s="1"/>
  <c r="B713" i="3" s="1"/>
  <c r="J1402" i="3"/>
  <c r="G713" i="3" a="1"/>
  <c r="G713" i="3" l="1"/>
  <c r="F713" i="3"/>
  <c r="J1403" i="3"/>
  <c r="H713" i="3" l="1"/>
  <c r="I713" i="3" s="1"/>
  <c r="B714" i="3" s="1"/>
  <c r="J1404" i="3"/>
  <c r="G714" i="3" a="1"/>
  <c r="G714" i="3" l="1"/>
  <c r="F714" i="3"/>
  <c r="J1405" i="3"/>
  <c r="H714" i="3" l="1"/>
  <c r="I714" i="3" s="1"/>
  <c r="B715" i="3" s="1"/>
  <c r="J1406" i="3"/>
  <c r="G715" i="3" a="1"/>
  <c r="G715" i="3" l="1"/>
  <c r="F715" i="3"/>
  <c r="J1407" i="3"/>
  <c r="H715" i="3" l="1"/>
  <c r="I715" i="3" s="1"/>
  <c r="B716" i="3" s="1"/>
  <c r="J1408" i="3"/>
  <c r="G716" i="3" a="1"/>
  <c r="G716" i="3" l="1"/>
  <c r="F716" i="3"/>
  <c r="J1409" i="3"/>
  <c r="H716" i="3" l="1"/>
  <c r="I716" i="3" s="1"/>
  <c r="B717" i="3" s="1"/>
  <c r="J1410" i="3"/>
  <c r="G717" i="3" a="1"/>
  <c r="G717" i="3" l="1"/>
  <c r="F717" i="3"/>
  <c r="J1411" i="3"/>
  <c r="H717" i="3" l="1"/>
  <c r="I717" i="3" s="1"/>
  <c r="B718" i="3" s="1"/>
  <c r="J1412" i="3"/>
  <c r="G718" i="3" a="1"/>
  <c r="G718" i="3" l="1"/>
  <c r="F718" i="3"/>
  <c r="J1413" i="3"/>
  <c r="H718" i="3" l="1"/>
  <c r="I718" i="3" s="1"/>
  <c r="B719" i="3" s="1"/>
  <c r="J1414" i="3"/>
  <c r="G719" i="3" a="1"/>
  <c r="G719" i="3" l="1"/>
  <c r="F719" i="3"/>
  <c r="J1415" i="3"/>
  <c r="H719" i="3" l="1"/>
  <c r="I719" i="3" s="1"/>
  <c r="B720" i="3" s="1"/>
  <c r="J1416" i="3"/>
  <c r="G720" i="3" a="1"/>
  <c r="G720" i="3" l="1"/>
  <c r="F720" i="3"/>
  <c r="J1417" i="3"/>
  <c r="H720" i="3" l="1"/>
  <c r="I720" i="3" s="1"/>
  <c r="B721" i="3" s="1"/>
  <c r="J1418" i="3"/>
  <c r="G721" i="3" a="1"/>
  <c r="G721" i="3" l="1"/>
  <c r="F721" i="3"/>
  <c r="J1419" i="3"/>
  <c r="H721" i="3" l="1"/>
  <c r="I721" i="3" s="1"/>
  <c r="B722" i="3" s="1"/>
  <c r="J1420" i="3"/>
  <c r="G722" i="3" a="1"/>
  <c r="G722" i="3" l="1"/>
  <c r="F722" i="3"/>
  <c r="J1421" i="3"/>
  <c r="H722" i="3" l="1"/>
  <c r="I722" i="3" s="1"/>
  <c r="B723" i="3" s="1"/>
  <c r="J1422" i="3"/>
  <c r="G723" i="3" a="1"/>
  <c r="G723" i="3" l="1"/>
  <c r="F723" i="3"/>
  <c r="J1423" i="3"/>
  <c r="H723" i="3" l="1"/>
  <c r="I723" i="3" s="1"/>
  <c r="B724" i="3" s="1"/>
  <c r="J1424" i="3"/>
  <c r="G724" i="3" a="1"/>
  <c r="G724" i="3" l="1"/>
  <c r="F724" i="3"/>
  <c r="J1425" i="3"/>
  <c r="H724" i="3" l="1"/>
  <c r="I724" i="3" s="1"/>
  <c r="B725" i="3" s="1"/>
  <c r="J1426" i="3"/>
  <c r="G725" i="3" a="1"/>
  <c r="G725" i="3" l="1"/>
  <c r="F725" i="3"/>
  <c r="J1427" i="3"/>
  <c r="H725" i="3" l="1"/>
  <c r="I725" i="3" s="1"/>
  <c r="B726" i="3" s="1"/>
  <c r="J1428" i="3"/>
  <c r="G726" i="3" a="1"/>
  <c r="G726" i="3" l="1"/>
  <c r="F726" i="3"/>
  <c r="J1429" i="3"/>
  <c r="H726" i="3" l="1"/>
  <c r="I726" i="3" s="1"/>
  <c r="B727" i="3" s="1"/>
  <c r="J1430" i="3"/>
  <c r="G727" i="3" a="1"/>
  <c r="G727" i="3" l="1"/>
  <c r="F727" i="3"/>
  <c r="J1431" i="3"/>
  <c r="H727" i="3" l="1"/>
  <c r="I727" i="3" s="1"/>
  <c r="B728" i="3" s="1"/>
  <c r="J1432" i="3"/>
  <c r="G728" i="3" a="1"/>
  <c r="G728" i="3" l="1"/>
  <c r="F728" i="3"/>
  <c r="J1433" i="3"/>
  <c r="H728" i="3" l="1"/>
  <c r="I728" i="3" s="1"/>
  <c r="B729" i="3" s="1"/>
  <c r="J1434" i="3"/>
  <c r="G729" i="3" a="1"/>
  <c r="G729" i="3" l="1"/>
  <c r="F729" i="3"/>
  <c r="J1435" i="3"/>
  <c r="H729" i="3" l="1"/>
  <c r="I729" i="3" s="1"/>
  <c r="B730" i="3" s="1"/>
  <c r="J1436" i="3"/>
  <c r="G730" i="3" a="1"/>
  <c r="G730" i="3" l="1"/>
  <c r="F730" i="3"/>
  <c r="J1437" i="3"/>
  <c r="H730" i="3" l="1"/>
  <c r="I730" i="3" s="1"/>
  <c r="B731" i="3" s="1"/>
  <c r="J1438" i="3"/>
  <c r="G731" i="3" a="1"/>
  <c r="G731" i="3" l="1"/>
  <c r="F731" i="3"/>
  <c r="J1439" i="3"/>
  <c r="H731" i="3" l="1"/>
  <c r="I731" i="3" s="1"/>
  <c r="B732" i="3" s="1"/>
  <c r="J1440" i="3"/>
  <c r="G732" i="3" a="1"/>
  <c r="G732" i="3" l="1"/>
  <c r="F732" i="3"/>
  <c r="J1441" i="3"/>
  <c r="H732" i="3" l="1"/>
  <c r="I732" i="3" s="1"/>
  <c r="B733" i="3" s="1"/>
  <c r="J1442" i="3"/>
  <c r="G733" i="3" a="1"/>
  <c r="G733" i="3" l="1"/>
  <c r="F733" i="3"/>
  <c r="J1443" i="3"/>
  <c r="H733" i="3" l="1"/>
  <c r="I733" i="3" s="1"/>
  <c r="B734" i="3" s="1"/>
  <c r="J1444" i="3"/>
  <c r="G734" i="3" a="1"/>
  <c r="G734" i="3" l="1"/>
  <c r="F734" i="3"/>
  <c r="J1445" i="3"/>
  <c r="H734" i="3" l="1"/>
  <c r="I734" i="3" s="1"/>
  <c r="B735" i="3" s="1"/>
  <c r="J1446" i="3"/>
  <c r="G735" i="3" a="1"/>
  <c r="G735" i="3" l="1"/>
  <c r="F735" i="3"/>
  <c r="J1447" i="3"/>
  <c r="H735" i="3" l="1"/>
  <c r="I735" i="3" s="1"/>
  <c r="B736" i="3" s="1"/>
  <c r="J1448" i="3"/>
  <c r="G736" i="3" a="1"/>
  <c r="G736" i="3" l="1"/>
  <c r="F736" i="3"/>
  <c r="J1449" i="3"/>
  <c r="H736" i="3" l="1"/>
  <c r="I736" i="3" s="1"/>
  <c r="B737" i="3" s="1"/>
  <c r="J1450" i="3"/>
  <c r="G737" i="3" a="1"/>
  <c r="G737" i="3" l="1"/>
  <c r="F737" i="3"/>
  <c r="J1451" i="3"/>
  <c r="H737" i="3" l="1"/>
  <c r="I737" i="3" s="1"/>
  <c r="B738" i="3" s="1"/>
  <c r="J1452" i="3"/>
  <c r="G738" i="3" a="1"/>
  <c r="G738" i="3" l="1"/>
  <c r="F738" i="3"/>
  <c r="J1453" i="3"/>
  <c r="H738" i="3" l="1"/>
  <c r="I738" i="3" s="1"/>
  <c r="B739" i="3" s="1"/>
  <c r="J1454" i="3"/>
  <c r="G739" i="3" a="1"/>
  <c r="G739" i="3" l="1"/>
  <c r="F739" i="3"/>
  <c r="J1455" i="3"/>
  <c r="H739" i="3" l="1"/>
  <c r="I739" i="3" s="1"/>
  <c r="B740" i="3" s="1"/>
  <c r="J1456" i="3"/>
  <c r="G740" i="3" a="1"/>
  <c r="G740" i="3" l="1"/>
  <c r="F740" i="3"/>
  <c r="J1457" i="3"/>
  <c r="H740" i="3" l="1"/>
  <c r="I740" i="3" s="1"/>
  <c r="B741" i="3" s="1"/>
  <c r="J1458" i="3"/>
  <c r="G741" i="3" a="1"/>
  <c r="G741" i="3" l="1"/>
  <c r="F741" i="3"/>
  <c r="J1459" i="3"/>
  <c r="H741" i="3" l="1"/>
  <c r="I741" i="3" s="1"/>
  <c r="B742" i="3" s="1"/>
  <c r="J1460" i="3"/>
  <c r="G742" i="3" a="1"/>
  <c r="G742" i="3" l="1"/>
  <c r="F742" i="3"/>
  <c r="J1461" i="3"/>
  <c r="H742" i="3" l="1"/>
  <c r="I742" i="3" s="1"/>
  <c r="B743" i="3" s="1"/>
  <c r="J1462" i="3"/>
  <c r="G743" i="3" a="1"/>
  <c r="G743" i="3" l="1"/>
  <c r="F743" i="3"/>
  <c r="J1463" i="3"/>
  <c r="H743" i="3" l="1"/>
  <c r="I743" i="3" s="1"/>
  <c r="B744" i="3" s="1"/>
  <c r="J1464" i="3"/>
  <c r="G744" i="3" a="1"/>
  <c r="G744" i="3" l="1"/>
  <c r="F744" i="3"/>
  <c r="J1465" i="3"/>
  <c r="H744" i="3" l="1"/>
  <c r="I744" i="3" s="1"/>
  <c r="B745" i="3" s="1"/>
  <c r="J1466" i="3"/>
  <c r="G745" i="3" a="1"/>
  <c r="G745" i="3" l="1"/>
  <c r="F745" i="3"/>
  <c r="J1467" i="3"/>
  <c r="H745" i="3" l="1"/>
  <c r="I745" i="3" s="1"/>
  <c r="B746" i="3" s="1"/>
  <c r="J1468" i="3"/>
  <c r="G746" i="3" a="1"/>
  <c r="G746" i="3" l="1"/>
  <c r="F746" i="3"/>
  <c r="J1469" i="3"/>
  <c r="H746" i="3" l="1"/>
  <c r="I746" i="3" s="1"/>
  <c r="B747" i="3" s="1"/>
  <c r="J1470" i="3"/>
  <c r="G747" i="3" a="1"/>
  <c r="G747" i="3" l="1"/>
  <c r="F747" i="3"/>
  <c r="J1471" i="3"/>
  <c r="H747" i="3" l="1"/>
  <c r="I747" i="3" s="1"/>
  <c r="B748" i="3" s="1"/>
  <c r="J1472" i="3"/>
  <c r="G748" i="3" a="1"/>
  <c r="G748" i="3" l="1"/>
  <c r="F748" i="3"/>
  <c r="J1473" i="3"/>
  <c r="H748" i="3" l="1"/>
  <c r="I748" i="3" s="1"/>
  <c r="B749" i="3" s="1"/>
  <c r="J1474" i="3"/>
  <c r="G749" i="3" a="1"/>
  <c r="G749" i="3" l="1"/>
  <c r="F749" i="3"/>
  <c r="J1475" i="3"/>
  <c r="H749" i="3" l="1"/>
  <c r="I749" i="3" s="1"/>
  <c r="B750" i="3" s="1"/>
  <c r="J1476" i="3"/>
  <c r="G750" i="3" a="1"/>
  <c r="G750" i="3" l="1"/>
  <c r="F750" i="3"/>
  <c r="J1477" i="3"/>
  <c r="H750" i="3" l="1"/>
  <c r="I750" i="3" s="1"/>
  <c r="B751" i="3" s="1"/>
  <c r="J1478" i="3"/>
  <c r="G751" i="3" a="1"/>
  <c r="G751" i="3" l="1"/>
  <c r="F751" i="3"/>
  <c r="J1479" i="3"/>
  <c r="H751" i="3" l="1"/>
  <c r="I751" i="3" s="1"/>
  <c r="B752" i="3" s="1"/>
  <c r="J1480" i="3"/>
  <c r="G752" i="3" a="1"/>
  <c r="G752" i="3" l="1"/>
  <c r="F752" i="3"/>
  <c r="J1481" i="3"/>
  <c r="H752" i="3" l="1"/>
  <c r="I752" i="3" s="1"/>
  <c r="B753" i="3" s="1"/>
  <c r="J1482" i="3"/>
  <c r="G753" i="3" a="1"/>
  <c r="G753" i="3" l="1"/>
  <c r="F753" i="3"/>
  <c r="J1483" i="3"/>
  <c r="H753" i="3" l="1"/>
  <c r="I753" i="3" s="1"/>
  <c r="B754" i="3" s="1"/>
  <c r="J1484" i="3"/>
  <c r="G754" i="3" a="1"/>
  <c r="G754" i="3" l="1"/>
  <c r="F754" i="3"/>
  <c r="J1485" i="3"/>
  <c r="H754" i="3" l="1"/>
  <c r="I754" i="3" s="1"/>
  <c r="B755" i="3" s="1"/>
  <c r="J1486" i="3"/>
  <c r="G755" i="3" a="1"/>
  <c r="G755" i="3" l="1"/>
  <c r="F755" i="3"/>
  <c r="J1487" i="3"/>
  <c r="H755" i="3" l="1"/>
  <c r="I755" i="3" s="1"/>
  <c r="B756" i="3" s="1"/>
  <c r="J1488" i="3"/>
  <c r="G756" i="3" a="1"/>
  <c r="G756" i="3" l="1"/>
  <c r="F756" i="3"/>
  <c r="J1489" i="3"/>
  <c r="H756" i="3" l="1"/>
  <c r="I756" i="3" s="1"/>
  <c r="B757" i="3" s="1"/>
  <c r="J1490" i="3"/>
  <c r="G757" i="3" a="1"/>
  <c r="G757" i="3" l="1"/>
  <c r="F757" i="3"/>
  <c r="J1491" i="3"/>
  <c r="H757" i="3" l="1"/>
  <c r="I757" i="3" s="1"/>
  <c r="B758" i="3" s="1"/>
  <c r="J1492" i="3"/>
  <c r="G758" i="3" a="1"/>
  <c r="G758" i="3" l="1"/>
  <c r="F758" i="3"/>
  <c r="J1493" i="3"/>
  <c r="H758" i="3" l="1"/>
  <c r="I758" i="3" s="1"/>
  <c r="B759" i="3" s="1"/>
  <c r="J1494" i="3"/>
  <c r="G759" i="3" a="1"/>
  <c r="G759" i="3" l="1"/>
  <c r="F759" i="3"/>
  <c r="J1495" i="3"/>
  <c r="H759" i="3" l="1"/>
  <c r="I759" i="3" s="1"/>
  <c r="B760" i="3" s="1"/>
  <c r="J1496" i="3"/>
  <c r="G760" i="3" a="1"/>
  <c r="G760" i="3" l="1"/>
  <c r="F760" i="3"/>
  <c r="J1497" i="3"/>
  <c r="H760" i="3" l="1"/>
  <c r="I760" i="3" s="1"/>
  <c r="B761" i="3" s="1"/>
  <c r="J1498" i="3"/>
  <c r="G761" i="3" a="1"/>
  <c r="G761" i="3" l="1"/>
  <c r="F761" i="3"/>
  <c r="J1499" i="3"/>
  <c r="H761" i="3" l="1"/>
  <c r="I761" i="3" s="1"/>
  <c r="B762" i="3" s="1"/>
  <c r="J1500" i="3"/>
  <c r="G762" i="3" a="1"/>
  <c r="G762" i="3" l="1"/>
  <c r="F762" i="3"/>
  <c r="J1501" i="3"/>
  <c r="H762" i="3" l="1"/>
  <c r="I762" i="3" s="1"/>
  <c r="B763" i="3" s="1"/>
  <c r="J1502" i="3"/>
  <c r="G763" i="3" a="1"/>
  <c r="G763" i="3" l="1"/>
  <c r="F763" i="3"/>
  <c r="J1503" i="3"/>
  <c r="H763" i="3" l="1"/>
  <c r="I763" i="3" s="1"/>
  <c r="B764" i="3" s="1"/>
  <c r="J1504" i="3"/>
  <c r="G764" i="3" a="1"/>
  <c r="G764" i="3" l="1"/>
  <c r="F764" i="3"/>
  <c r="J1505" i="3"/>
  <c r="H764" i="3" l="1"/>
  <c r="I764" i="3" s="1"/>
  <c r="B765" i="3" s="1"/>
  <c r="J1506" i="3"/>
  <c r="G765" i="3" a="1"/>
  <c r="G765" i="3" l="1"/>
  <c r="F765" i="3"/>
  <c r="J1507" i="3"/>
  <c r="H765" i="3" l="1"/>
  <c r="I765" i="3" s="1"/>
  <c r="B766" i="3" s="1"/>
  <c r="J1508" i="3"/>
  <c r="G766" i="3" a="1"/>
  <c r="G766" i="3" l="1"/>
  <c r="F766" i="3"/>
  <c r="J1509" i="3"/>
  <c r="H766" i="3" l="1"/>
  <c r="I766" i="3" s="1"/>
  <c r="B767" i="3" s="1"/>
  <c r="J1510" i="3"/>
  <c r="G767" i="3" a="1"/>
  <c r="G767" i="3" l="1"/>
  <c r="F767" i="3"/>
  <c r="J1511" i="3"/>
  <c r="H767" i="3" l="1"/>
  <c r="I767" i="3" s="1"/>
  <c r="B768" i="3" s="1"/>
  <c r="J1512" i="3"/>
  <c r="G768" i="3" a="1"/>
  <c r="G768" i="3" l="1"/>
  <c r="F768" i="3"/>
  <c r="J1513" i="3"/>
  <c r="H768" i="3" l="1"/>
  <c r="I768" i="3" s="1"/>
  <c r="B769" i="3" s="1"/>
  <c r="J1514" i="3"/>
  <c r="G769" i="3" a="1"/>
  <c r="G769" i="3" l="1"/>
  <c r="F769" i="3"/>
  <c r="J1515" i="3"/>
  <c r="H769" i="3" l="1"/>
  <c r="I769" i="3" s="1"/>
  <c r="B770" i="3" s="1"/>
  <c r="J1516" i="3"/>
  <c r="G770" i="3" a="1"/>
  <c r="G770" i="3" l="1"/>
  <c r="F770" i="3"/>
  <c r="J1517" i="3"/>
  <c r="H770" i="3" l="1"/>
  <c r="I770" i="3" s="1"/>
  <c r="B771" i="3" s="1"/>
  <c r="J1518" i="3"/>
  <c r="G771" i="3" a="1"/>
  <c r="G771" i="3" l="1"/>
  <c r="F771" i="3"/>
  <c r="J1519" i="3"/>
  <c r="H771" i="3" l="1"/>
  <c r="I771" i="3" s="1"/>
  <c r="B772" i="3" s="1"/>
  <c r="J1520" i="3"/>
  <c r="G772" i="3" a="1"/>
  <c r="G772" i="3" l="1"/>
  <c r="F772" i="3"/>
  <c r="J1521" i="3"/>
  <c r="H772" i="3" l="1"/>
  <c r="I772" i="3" s="1"/>
  <c r="B773" i="3" s="1"/>
  <c r="J1522" i="3"/>
  <c r="G773" i="3" a="1"/>
  <c r="G773" i="3" l="1"/>
  <c r="F773" i="3"/>
  <c r="J1523" i="3"/>
  <c r="H773" i="3" l="1"/>
  <c r="I773" i="3" s="1"/>
  <c r="B774" i="3" s="1"/>
  <c r="J1524" i="3"/>
  <c r="G774" i="3" a="1"/>
  <c r="G774" i="3" l="1"/>
  <c r="F774" i="3"/>
  <c r="J1525" i="3"/>
  <c r="H774" i="3" l="1"/>
  <c r="I774" i="3" s="1"/>
  <c r="B775" i="3" s="1"/>
  <c r="J1526" i="3"/>
  <c r="G775" i="3" a="1"/>
  <c r="G775" i="3" l="1"/>
  <c r="F775" i="3"/>
  <c r="J1527" i="3"/>
  <c r="H775" i="3" l="1"/>
  <c r="I775" i="3" s="1"/>
  <c r="B776" i="3" s="1"/>
  <c r="J1528" i="3"/>
  <c r="G776" i="3" a="1"/>
  <c r="G776" i="3" l="1"/>
  <c r="F776" i="3"/>
  <c r="J1529" i="3"/>
  <c r="H776" i="3" l="1"/>
  <c r="I776" i="3" s="1"/>
  <c r="B777" i="3" s="1"/>
  <c r="J1530" i="3"/>
  <c r="G777" i="3" a="1"/>
  <c r="G777" i="3" l="1"/>
  <c r="F777" i="3"/>
  <c r="J1531" i="3"/>
  <c r="H777" i="3" l="1"/>
  <c r="I777" i="3" s="1"/>
  <c r="B778" i="3" s="1"/>
  <c r="J1532" i="3"/>
  <c r="G778" i="3" a="1"/>
  <c r="G778" i="3" l="1"/>
  <c r="F778" i="3"/>
  <c r="J1533" i="3"/>
  <c r="H778" i="3" l="1"/>
  <c r="I778" i="3" s="1"/>
  <c r="B779" i="3" s="1"/>
  <c r="J1534" i="3"/>
  <c r="G779" i="3" a="1"/>
  <c r="G779" i="3" l="1"/>
  <c r="F779" i="3"/>
  <c r="J1535" i="3"/>
  <c r="H779" i="3" l="1"/>
  <c r="I779" i="3" s="1"/>
  <c r="B780" i="3" s="1"/>
  <c r="J1536" i="3"/>
  <c r="G780" i="3" a="1"/>
  <c r="G780" i="3" l="1"/>
  <c r="F780" i="3"/>
  <c r="J1537" i="3"/>
  <c r="H780" i="3" l="1"/>
  <c r="I780" i="3" s="1"/>
  <c r="B781" i="3" s="1"/>
  <c r="J1538" i="3"/>
  <c r="G781" i="3" a="1"/>
  <c r="G781" i="3" l="1"/>
  <c r="F781" i="3"/>
  <c r="J1539" i="3"/>
  <c r="H781" i="3" l="1"/>
  <c r="I781" i="3" s="1"/>
  <c r="B782" i="3" s="1"/>
  <c r="J1540" i="3"/>
  <c r="G782" i="3" a="1"/>
  <c r="G782" i="3" l="1"/>
  <c r="F782" i="3"/>
  <c r="J1541" i="3"/>
  <c r="H782" i="3" l="1"/>
  <c r="I782" i="3" s="1"/>
  <c r="B783" i="3" s="1"/>
  <c r="J1542" i="3"/>
  <c r="G783" i="3" a="1"/>
  <c r="G783" i="3" l="1"/>
  <c r="F783" i="3"/>
  <c r="J1543" i="3"/>
  <c r="H783" i="3" l="1"/>
  <c r="I783" i="3" s="1"/>
  <c r="B784" i="3" s="1"/>
  <c r="J1544" i="3"/>
  <c r="G784" i="3" a="1"/>
  <c r="G784" i="3" l="1"/>
  <c r="F784" i="3"/>
  <c r="J1545" i="3"/>
  <c r="H784" i="3" l="1"/>
  <c r="I784" i="3" s="1"/>
  <c r="B785" i="3" s="1"/>
  <c r="J1546" i="3"/>
  <c r="G785" i="3" a="1"/>
  <c r="G785" i="3" l="1"/>
  <c r="F785" i="3"/>
  <c r="J1547" i="3"/>
  <c r="H785" i="3" l="1"/>
  <c r="I785" i="3" s="1"/>
  <c r="B786" i="3" s="1"/>
  <c r="J1548" i="3"/>
  <c r="G786" i="3" a="1"/>
  <c r="G786" i="3" l="1"/>
  <c r="F786" i="3"/>
  <c r="J1549" i="3"/>
  <c r="H786" i="3" l="1"/>
  <c r="I786" i="3" s="1"/>
  <c r="B787" i="3" s="1"/>
  <c r="J1550" i="3"/>
  <c r="G787" i="3" a="1"/>
  <c r="G787" i="3" l="1"/>
  <c r="F787" i="3"/>
  <c r="J1551" i="3"/>
  <c r="H787" i="3" l="1"/>
  <c r="I787" i="3" s="1"/>
  <c r="B788" i="3" s="1"/>
  <c r="J1552" i="3"/>
  <c r="G788" i="3" a="1"/>
  <c r="G788" i="3" l="1"/>
  <c r="F788" i="3"/>
  <c r="J1553" i="3"/>
  <c r="H788" i="3" l="1"/>
  <c r="I788" i="3" s="1"/>
  <c r="B789" i="3" s="1"/>
  <c r="J1554" i="3"/>
  <c r="G789" i="3" a="1"/>
  <c r="G789" i="3" l="1"/>
  <c r="F789" i="3"/>
  <c r="J1555" i="3"/>
  <c r="H789" i="3" l="1"/>
  <c r="I789" i="3" s="1"/>
  <c r="B790" i="3" s="1"/>
  <c r="J1556" i="3"/>
  <c r="G790" i="3" a="1"/>
  <c r="G790" i="3" l="1"/>
  <c r="F790" i="3"/>
  <c r="J1557" i="3"/>
  <c r="H790" i="3" l="1"/>
  <c r="I790" i="3" s="1"/>
  <c r="B791" i="3" s="1"/>
  <c r="J1558" i="3"/>
  <c r="G791" i="3" a="1"/>
  <c r="G791" i="3" l="1"/>
  <c r="F791" i="3"/>
  <c r="J1559" i="3"/>
  <c r="H791" i="3" l="1"/>
  <c r="I791" i="3" s="1"/>
  <c r="B792" i="3" s="1"/>
  <c r="J1560" i="3"/>
  <c r="G792" i="3" a="1"/>
  <c r="G792" i="3" l="1"/>
  <c r="F792" i="3"/>
  <c r="J1561" i="3"/>
  <c r="H792" i="3" l="1"/>
  <c r="I792" i="3" s="1"/>
  <c r="B793" i="3" s="1"/>
  <c r="J1562" i="3"/>
  <c r="G793" i="3" a="1"/>
  <c r="G793" i="3" l="1"/>
  <c r="F793" i="3"/>
  <c r="J1563" i="3"/>
  <c r="H793" i="3" l="1"/>
  <c r="I793" i="3" s="1"/>
  <c r="B794" i="3" s="1"/>
  <c r="J1564" i="3"/>
  <c r="G794" i="3" a="1"/>
  <c r="G794" i="3" l="1"/>
  <c r="F794" i="3"/>
  <c r="J1565" i="3"/>
  <c r="H794" i="3" l="1"/>
  <c r="I794" i="3" s="1"/>
  <c r="B795" i="3" s="1"/>
  <c r="J1566" i="3"/>
  <c r="G795" i="3" a="1"/>
  <c r="G795" i="3" l="1"/>
  <c r="F795" i="3"/>
  <c r="J1567" i="3"/>
  <c r="H795" i="3" l="1"/>
  <c r="I795" i="3" s="1"/>
  <c r="B796" i="3" s="1"/>
  <c r="J1568" i="3"/>
  <c r="G796" i="3" a="1"/>
  <c r="G796" i="3" l="1"/>
  <c r="F796" i="3"/>
  <c r="J1569" i="3"/>
  <c r="H796" i="3" l="1"/>
  <c r="I796" i="3" s="1"/>
  <c r="B797" i="3" s="1"/>
  <c r="J1570" i="3"/>
  <c r="G797" i="3" a="1"/>
  <c r="G797" i="3" l="1"/>
  <c r="F797" i="3"/>
  <c r="J1571" i="3"/>
  <c r="H797" i="3" l="1"/>
  <c r="I797" i="3" s="1"/>
  <c r="B798" i="3" s="1"/>
  <c r="J1572" i="3"/>
  <c r="G798" i="3" a="1"/>
  <c r="G798" i="3" l="1"/>
  <c r="F798" i="3"/>
  <c r="J1573" i="3"/>
  <c r="H798" i="3" l="1"/>
  <c r="I798" i="3" s="1"/>
  <c r="B799" i="3" s="1"/>
  <c r="J1574" i="3"/>
  <c r="G799" i="3" a="1"/>
  <c r="G799" i="3" l="1"/>
  <c r="F799" i="3"/>
  <c r="J1575" i="3"/>
  <c r="H799" i="3" l="1"/>
  <c r="I799" i="3" s="1"/>
  <c r="B800" i="3" s="1"/>
  <c r="J1576" i="3"/>
  <c r="G800" i="3" a="1"/>
  <c r="G800" i="3" l="1"/>
  <c r="F800" i="3"/>
  <c r="J1577" i="3"/>
  <c r="H800" i="3" l="1"/>
  <c r="I800" i="3" s="1"/>
  <c r="B801" i="3" s="1"/>
  <c r="J1578" i="3"/>
  <c r="G801" i="3" a="1"/>
  <c r="G801" i="3" l="1"/>
  <c r="F801" i="3"/>
  <c r="J1579" i="3"/>
  <c r="H801" i="3" l="1"/>
  <c r="I801" i="3" s="1"/>
  <c r="B802" i="3" s="1"/>
  <c r="J1580" i="3"/>
  <c r="G802" i="3" a="1"/>
  <c r="G802" i="3" l="1"/>
  <c r="F802" i="3"/>
  <c r="J1581" i="3"/>
  <c r="H802" i="3" l="1"/>
  <c r="I802" i="3" s="1"/>
  <c r="B803" i="3" s="1"/>
  <c r="J1582" i="3"/>
  <c r="G803" i="3" a="1"/>
  <c r="G803" i="3" l="1"/>
  <c r="F803" i="3"/>
  <c r="J1583" i="3"/>
  <c r="H803" i="3" l="1"/>
  <c r="I803" i="3" s="1"/>
  <c r="B804" i="3" s="1"/>
  <c r="J1584" i="3"/>
  <c r="G804" i="3" a="1"/>
  <c r="G804" i="3" l="1"/>
  <c r="F804" i="3"/>
  <c r="J1585" i="3"/>
  <c r="H804" i="3" l="1"/>
  <c r="I804" i="3" s="1"/>
  <c r="B805" i="3" s="1"/>
  <c r="J1586" i="3"/>
  <c r="G805" i="3" a="1"/>
  <c r="G805" i="3" l="1"/>
  <c r="F805" i="3"/>
  <c r="J1587" i="3"/>
  <c r="H805" i="3" l="1"/>
  <c r="I805" i="3" s="1"/>
  <c r="B806" i="3" s="1"/>
  <c r="J1588" i="3"/>
  <c r="G806" i="3" a="1"/>
  <c r="G806" i="3" l="1"/>
  <c r="F806" i="3"/>
  <c r="J1589" i="3"/>
  <c r="H806" i="3" l="1"/>
  <c r="I806" i="3" s="1"/>
  <c r="B807" i="3" s="1"/>
  <c r="J1590" i="3"/>
  <c r="G807" i="3" a="1"/>
  <c r="G807" i="3" l="1"/>
  <c r="F807" i="3"/>
  <c r="J1591" i="3"/>
  <c r="H807" i="3" l="1"/>
  <c r="I807" i="3" s="1"/>
  <c r="B808" i="3" s="1"/>
  <c r="J1592" i="3"/>
  <c r="G808" i="3" a="1"/>
  <c r="G808" i="3" l="1"/>
  <c r="F808" i="3"/>
  <c r="J1593" i="3"/>
  <c r="H808" i="3" l="1"/>
  <c r="I808" i="3" s="1"/>
  <c r="B809" i="3" s="1"/>
  <c r="J1594" i="3"/>
  <c r="G809" i="3" a="1"/>
  <c r="G809" i="3" l="1"/>
  <c r="F809" i="3"/>
  <c r="J1595" i="3"/>
  <c r="H809" i="3" l="1"/>
  <c r="I809" i="3" s="1"/>
  <c r="B810" i="3" s="1"/>
  <c r="J1596" i="3"/>
  <c r="G810" i="3" a="1"/>
  <c r="G810" i="3" l="1"/>
  <c r="F810" i="3"/>
  <c r="J1597" i="3"/>
  <c r="H810" i="3" l="1"/>
  <c r="I810" i="3" s="1"/>
  <c r="B811" i="3" s="1"/>
  <c r="J1598" i="3"/>
  <c r="G811" i="3" a="1"/>
  <c r="G811" i="3" l="1"/>
  <c r="F811" i="3"/>
  <c r="J1599" i="3"/>
  <c r="H811" i="3" l="1"/>
  <c r="I811" i="3" s="1"/>
  <c r="B812" i="3" s="1"/>
  <c r="J1600" i="3"/>
  <c r="G812" i="3" a="1"/>
  <c r="G812" i="3" l="1"/>
  <c r="F812" i="3"/>
  <c r="J1601" i="3"/>
  <c r="H812" i="3" l="1"/>
  <c r="I812" i="3" s="1"/>
  <c r="B813" i="3" s="1"/>
  <c r="J1602" i="3"/>
  <c r="G813" i="3" a="1"/>
  <c r="G813" i="3" l="1"/>
  <c r="F813" i="3"/>
  <c r="J1603" i="3"/>
  <c r="H813" i="3" l="1"/>
  <c r="I813" i="3" s="1"/>
  <c r="B814" i="3" s="1"/>
  <c r="J1604" i="3"/>
  <c r="G814" i="3" a="1"/>
  <c r="G814" i="3" l="1"/>
  <c r="F814" i="3"/>
  <c r="J1605" i="3"/>
  <c r="H814" i="3" l="1"/>
  <c r="I814" i="3" s="1"/>
  <c r="B815" i="3" s="1"/>
  <c r="J1606" i="3"/>
  <c r="G815" i="3" a="1"/>
  <c r="G815" i="3" l="1"/>
  <c r="F815" i="3"/>
  <c r="J1607" i="3"/>
  <c r="H815" i="3" l="1"/>
  <c r="I815" i="3" s="1"/>
  <c r="B816" i="3" s="1"/>
  <c r="J1608" i="3"/>
  <c r="G816" i="3" a="1"/>
  <c r="G816" i="3" l="1"/>
  <c r="F816" i="3"/>
  <c r="J1609" i="3"/>
  <c r="H816" i="3" l="1"/>
  <c r="I816" i="3" s="1"/>
  <c r="B817" i="3" s="1"/>
  <c r="J1610" i="3"/>
  <c r="G817" i="3" a="1"/>
  <c r="G817" i="3" l="1"/>
  <c r="F817" i="3"/>
  <c r="J1611" i="3"/>
  <c r="H817" i="3" l="1"/>
  <c r="I817" i="3" s="1"/>
  <c r="B818" i="3" s="1"/>
  <c r="J1612" i="3"/>
  <c r="G818" i="3" a="1"/>
  <c r="G818" i="3" l="1"/>
  <c r="F818" i="3"/>
  <c r="J1613" i="3"/>
  <c r="H818" i="3" l="1"/>
  <c r="I818" i="3" s="1"/>
  <c r="B819" i="3" s="1"/>
  <c r="J1614" i="3"/>
  <c r="G819" i="3" a="1"/>
  <c r="G819" i="3" l="1"/>
  <c r="F819" i="3"/>
  <c r="J1615" i="3"/>
  <c r="H819" i="3" l="1"/>
  <c r="I819" i="3" s="1"/>
  <c r="B820" i="3" s="1"/>
  <c r="J1616" i="3"/>
  <c r="G820" i="3" a="1"/>
  <c r="G820" i="3" l="1"/>
  <c r="F820" i="3"/>
  <c r="J1617" i="3"/>
  <c r="H820" i="3" l="1"/>
  <c r="I820" i="3" s="1"/>
  <c r="B821" i="3" s="1"/>
  <c r="J1618" i="3"/>
  <c r="G821" i="3" a="1"/>
  <c r="G821" i="3" l="1"/>
  <c r="F821" i="3"/>
  <c r="J1619" i="3"/>
  <c r="H821" i="3" l="1"/>
  <c r="I821" i="3" s="1"/>
  <c r="B822" i="3" s="1"/>
  <c r="J1620" i="3"/>
  <c r="G822" i="3" a="1"/>
  <c r="G822" i="3" l="1"/>
  <c r="F822" i="3"/>
  <c r="J1621" i="3"/>
  <c r="H822" i="3" l="1"/>
  <c r="I822" i="3" s="1"/>
  <c r="B823" i="3" s="1"/>
  <c r="J1622" i="3"/>
  <c r="G823" i="3" a="1"/>
  <c r="G823" i="3" l="1"/>
  <c r="F823" i="3"/>
  <c r="J1623" i="3"/>
  <c r="H823" i="3" l="1"/>
  <c r="I823" i="3" s="1"/>
  <c r="B824" i="3" s="1"/>
  <c r="J1624" i="3"/>
  <c r="G824" i="3" a="1"/>
  <c r="G824" i="3" l="1"/>
  <c r="F824" i="3"/>
  <c r="J1625" i="3"/>
  <c r="H824" i="3" l="1"/>
  <c r="I824" i="3" s="1"/>
  <c r="B825" i="3" s="1"/>
  <c r="J1626" i="3"/>
  <c r="G825" i="3" a="1"/>
  <c r="G825" i="3" l="1"/>
  <c r="F825" i="3"/>
  <c r="J1627" i="3"/>
  <c r="H825" i="3" l="1"/>
  <c r="I825" i="3" s="1"/>
  <c r="B826" i="3" s="1"/>
  <c r="J1628" i="3"/>
  <c r="G826" i="3" a="1"/>
  <c r="G826" i="3" l="1"/>
  <c r="F826" i="3"/>
  <c r="J1629" i="3"/>
  <c r="H826" i="3" l="1"/>
  <c r="I826" i="3" s="1"/>
  <c r="B827" i="3" s="1"/>
  <c r="J1630" i="3"/>
  <c r="G827" i="3" a="1"/>
  <c r="G827" i="3" l="1"/>
  <c r="F827" i="3"/>
  <c r="J1631" i="3"/>
  <c r="H827" i="3" l="1"/>
  <c r="I827" i="3" s="1"/>
  <c r="B828" i="3" s="1"/>
  <c r="J1632" i="3"/>
  <c r="G828" i="3" a="1"/>
  <c r="G828" i="3" l="1"/>
  <c r="F828" i="3"/>
  <c r="J1633" i="3"/>
  <c r="H828" i="3" l="1"/>
  <c r="I828" i="3" s="1"/>
  <c r="B829" i="3" s="1"/>
  <c r="J1634" i="3"/>
  <c r="G829" i="3" a="1"/>
  <c r="G829" i="3" l="1"/>
  <c r="F829" i="3"/>
  <c r="J1635" i="3"/>
  <c r="H829" i="3" l="1"/>
  <c r="I829" i="3" s="1"/>
  <c r="B830" i="3" s="1"/>
  <c r="J1636" i="3"/>
  <c r="G830" i="3" a="1"/>
  <c r="G830" i="3" l="1"/>
  <c r="F830" i="3"/>
  <c r="J1637" i="3"/>
  <c r="H830" i="3" l="1"/>
  <c r="I830" i="3" s="1"/>
  <c r="B831" i="3" s="1"/>
  <c r="J1638" i="3"/>
  <c r="G831" i="3" a="1"/>
  <c r="G831" i="3" l="1"/>
  <c r="F831" i="3"/>
  <c r="J1639" i="3"/>
  <c r="H831" i="3" l="1"/>
  <c r="I831" i="3" s="1"/>
  <c r="B832" i="3" s="1"/>
  <c r="J1640" i="3"/>
  <c r="G832" i="3" a="1"/>
  <c r="G832" i="3" l="1"/>
  <c r="F832" i="3"/>
  <c r="J1641" i="3"/>
  <c r="H832" i="3" l="1"/>
  <c r="I832" i="3" s="1"/>
  <c r="B833" i="3" s="1"/>
  <c r="J1642" i="3"/>
  <c r="G833" i="3" a="1"/>
  <c r="G833" i="3" l="1"/>
  <c r="F833" i="3"/>
  <c r="J1643" i="3"/>
  <c r="H833" i="3" l="1"/>
  <c r="I833" i="3" s="1"/>
  <c r="B834" i="3" s="1"/>
  <c r="J1644" i="3"/>
  <c r="G834" i="3" a="1"/>
  <c r="G834" i="3" l="1"/>
  <c r="F834" i="3"/>
  <c r="J1645" i="3"/>
  <c r="H834" i="3" l="1"/>
  <c r="I834" i="3" s="1"/>
  <c r="B835" i="3" s="1"/>
  <c r="J1646" i="3"/>
  <c r="G835" i="3" a="1"/>
  <c r="G835" i="3" l="1"/>
  <c r="F835" i="3"/>
  <c r="J1647" i="3"/>
  <c r="H835" i="3" l="1"/>
  <c r="I835" i="3" s="1"/>
  <c r="B836" i="3" s="1"/>
  <c r="J1648" i="3"/>
  <c r="G836" i="3" a="1"/>
  <c r="G836" i="3" l="1"/>
  <c r="F836" i="3"/>
  <c r="J1649" i="3"/>
  <c r="H836" i="3" l="1"/>
  <c r="I836" i="3" s="1"/>
  <c r="B837" i="3" s="1"/>
  <c r="J1650" i="3"/>
  <c r="G837" i="3" a="1"/>
  <c r="G837" i="3" l="1"/>
  <c r="F837" i="3"/>
  <c r="J1651" i="3"/>
  <c r="H837" i="3" l="1"/>
  <c r="I837" i="3" s="1"/>
  <c r="B838" i="3" s="1"/>
  <c r="J1652" i="3"/>
  <c r="G838" i="3" a="1"/>
  <c r="G838" i="3" l="1"/>
  <c r="F838" i="3"/>
  <c r="J1653" i="3"/>
  <c r="H838" i="3" l="1"/>
  <c r="I838" i="3" s="1"/>
  <c r="B839" i="3" s="1"/>
  <c r="J1654" i="3"/>
  <c r="G839" i="3" a="1"/>
  <c r="G839" i="3" l="1"/>
  <c r="F839" i="3"/>
  <c r="J1655" i="3"/>
  <c r="H839" i="3" l="1"/>
  <c r="I839" i="3" s="1"/>
  <c r="B840" i="3" s="1"/>
  <c r="J1656" i="3"/>
  <c r="G840" i="3" a="1"/>
  <c r="G840" i="3" l="1"/>
  <c r="F840" i="3"/>
  <c r="J1657" i="3"/>
  <c r="H840" i="3" l="1"/>
  <c r="I840" i="3" s="1"/>
  <c r="B841" i="3" s="1"/>
  <c r="J1658" i="3"/>
  <c r="G841" i="3" a="1"/>
  <c r="G841" i="3" l="1"/>
  <c r="F841" i="3"/>
  <c r="J1659" i="3"/>
  <c r="H841" i="3" l="1"/>
  <c r="I841" i="3" s="1"/>
  <c r="B842" i="3" s="1"/>
  <c r="J1660" i="3"/>
  <c r="G842" i="3" a="1"/>
  <c r="G842" i="3" l="1"/>
  <c r="F842" i="3"/>
  <c r="J1661" i="3"/>
  <c r="H842" i="3" l="1"/>
  <c r="I842" i="3" s="1"/>
  <c r="B843" i="3" s="1"/>
  <c r="J1662" i="3"/>
  <c r="G843" i="3" a="1"/>
  <c r="G843" i="3" l="1"/>
  <c r="F843" i="3"/>
  <c r="J1663" i="3"/>
  <c r="H843" i="3" l="1"/>
  <c r="I843" i="3" s="1"/>
  <c r="B844" i="3" s="1"/>
  <c r="J1664" i="3"/>
  <c r="G844" i="3" a="1"/>
  <c r="G844" i="3" l="1"/>
  <c r="F844" i="3"/>
  <c r="J1665" i="3"/>
  <c r="H844" i="3" l="1"/>
  <c r="I844" i="3" s="1"/>
  <c r="B845" i="3" s="1"/>
  <c r="J1666" i="3"/>
  <c r="G845" i="3" a="1"/>
  <c r="G845" i="3" l="1"/>
  <c r="F845" i="3"/>
  <c r="J1667" i="3"/>
  <c r="H845" i="3" l="1"/>
  <c r="I845" i="3" s="1"/>
  <c r="B846" i="3" s="1"/>
  <c r="J1668" i="3"/>
  <c r="G846" i="3" a="1"/>
  <c r="G846" i="3" l="1"/>
  <c r="F846" i="3"/>
  <c r="J1669" i="3"/>
  <c r="H846" i="3" l="1"/>
  <c r="I846" i="3" s="1"/>
  <c r="B847" i="3" s="1"/>
  <c r="J1670" i="3"/>
  <c r="G847" i="3" a="1"/>
  <c r="G847" i="3" l="1"/>
  <c r="F847" i="3"/>
  <c r="J1671" i="3"/>
  <c r="H847" i="3" l="1"/>
  <c r="I847" i="3" s="1"/>
  <c r="B848" i="3" s="1"/>
  <c r="J1672" i="3"/>
  <c r="G848" i="3" a="1"/>
  <c r="G848" i="3" l="1"/>
  <c r="F848" i="3"/>
  <c r="J1673" i="3"/>
  <c r="H848" i="3" l="1"/>
  <c r="I848" i="3" s="1"/>
  <c r="B849" i="3" s="1"/>
  <c r="J1674" i="3"/>
  <c r="G849" i="3" a="1"/>
  <c r="G849" i="3" l="1"/>
  <c r="F849" i="3"/>
  <c r="J1675" i="3"/>
  <c r="H849" i="3" l="1"/>
  <c r="I849" i="3" s="1"/>
  <c r="B850" i="3" s="1"/>
  <c r="J1676" i="3"/>
  <c r="G850" i="3" a="1"/>
  <c r="G850" i="3" l="1"/>
  <c r="F850" i="3"/>
  <c r="J1677" i="3"/>
  <c r="H850" i="3" l="1"/>
  <c r="I850" i="3" s="1"/>
  <c r="B851" i="3" s="1"/>
  <c r="J1678" i="3"/>
  <c r="G851" i="3" a="1"/>
  <c r="G851" i="3" l="1"/>
  <c r="F851" i="3"/>
  <c r="J1679" i="3"/>
  <c r="H851" i="3" l="1"/>
  <c r="I851" i="3" s="1"/>
  <c r="B852" i="3" s="1"/>
  <c r="J1680" i="3"/>
  <c r="G852" i="3" a="1"/>
  <c r="G852" i="3" l="1"/>
  <c r="F852" i="3"/>
  <c r="J1681" i="3"/>
  <c r="H852" i="3" l="1"/>
  <c r="I852" i="3" s="1"/>
  <c r="B853" i="3" s="1"/>
  <c r="J1682" i="3"/>
  <c r="G853" i="3" a="1"/>
  <c r="G853" i="3" l="1"/>
  <c r="F853" i="3"/>
  <c r="J1683" i="3"/>
  <c r="H853" i="3" l="1"/>
  <c r="I853" i="3" s="1"/>
  <c r="B854" i="3" s="1"/>
  <c r="J1684" i="3"/>
  <c r="G854" i="3" a="1"/>
  <c r="G854" i="3" l="1"/>
  <c r="F854" i="3"/>
  <c r="J1685" i="3"/>
  <c r="H854" i="3" l="1"/>
  <c r="I854" i="3" s="1"/>
  <c r="B855" i="3" s="1"/>
  <c r="J1686" i="3"/>
  <c r="G855" i="3" a="1"/>
  <c r="G855" i="3" l="1"/>
  <c r="F855" i="3"/>
  <c r="J1687" i="3"/>
  <c r="H855" i="3" l="1"/>
  <c r="I855" i="3" s="1"/>
  <c r="B856" i="3" s="1"/>
  <c r="J1688" i="3"/>
  <c r="G856" i="3" a="1"/>
  <c r="G856" i="3" l="1"/>
  <c r="F856" i="3"/>
  <c r="J1689" i="3"/>
  <c r="H856" i="3" l="1"/>
  <c r="I856" i="3" s="1"/>
  <c r="B857" i="3" s="1"/>
  <c r="J1690" i="3"/>
  <c r="G857" i="3" a="1"/>
  <c r="G857" i="3" l="1"/>
  <c r="F857" i="3"/>
  <c r="J1691" i="3"/>
  <c r="H857" i="3" l="1"/>
  <c r="I857" i="3" s="1"/>
  <c r="B858" i="3" s="1"/>
  <c r="J1692" i="3"/>
  <c r="G858" i="3" a="1"/>
  <c r="G858" i="3" l="1"/>
  <c r="F858" i="3"/>
  <c r="J1693" i="3"/>
  <c r="H858" i="3" l="1"/>
  <c r="I858" i="3" s="1"/>
  <c r="B859" i="3" s="1"/>
  <c r="J1694" i="3"/>
  <c r="G859" i="3" a="1"/>
  <c r="G859" i="3" l="1"/>
  <c r="F859" i="3"/>
  <c r="J1695" i="3"/>
  <c r="H859" i="3" l="1"/>
  <c r="I859" i="3" s="1"/>
  <c r="B860" i="3" s="1"/>
  <c r="J1696" i="3"/>
  <c r="G860" i="3" a="1"/>
  <c r="G860" i="3" l="1"/>
  <c r="F860" i="3"/>
  <c r="J1697" i="3"/>
  <c r="H860" i="3" l="1"/>
  <c r="I860" i="3" s="1"/>
  <c r="B861" i="3" s="1"/>
  <c r="J1698" i="3"/>
  <c r="G861" i="3" a="1"/>
  <c r="G861" i="3" l="1"/>
  <c r="F861" i="3"/>
  <c r="J1699" i="3"/>
  <c r="H861" i="3" l="1"/>
  <c r="I861" i="3" s="1"/>
  <c r="B862" i="3" s="1"/>
  <c r="J1700" i="3"/>
  <c r="G862" i="3" a="1"/>
  <c r="G862" i="3" l="1"/>
  <c r="F862" i="3"/>
  <c r="J1701" i="3"/>
  <c r="H862" i="3" l="1"/>
  <c r="I862" i="3" s="1"/>
  <c r="B863" i="3" s="1"/>
  <c r="J1702" i="3"/>
  <c r="G863" i="3" a="1"/>
  <c r="G863" i="3" l="1"/>
  <c r="F863" i="3"/>
  <c r="J1703" i="3"/>
  <c r="H863" i="3" l="1"/>
  <c r="I863" i="3" s="1"/>
  <c r="B864" i="3" s="1"/>
  <c r="J1704" i="3"/>
  <c r="G864" i="3" a="1"/>
  <c r="G864" i="3" l="1"/>
  <c r="F864" i="3"/>
  <c r="J1705" i="3"/>
  <c r="H864" i="3" l="1"/>
  <c r="I864" i="3" s="1"/>
  <c r="B865" i="3" s="1"/>
  <c r="J1706" i="3"/>
  <c r="G865" i="3" a="1"/>
  <c r="G865" i="3" l="1"/>
  <c r="F865" i="3"/>
  <c r="J1707" i="3"/>
  <c r="H865" i="3" l="1"/>
  <c r="I865" i="3" s="1"/>
  <c r="B866" i="3" s="1"/>
  <c r="J1708" i="3"/>
  <c r="G866" i="3" a="1"/>
  <c r="G866" i="3" l="1"/>
  <c r="F866" i="3"/>
  <c r="J1709" i="3"/>
  <c r="H866" i="3" l="1"/>
  <c r="I866" i="3" s="1"/>
  <c r="B867" i="3" s="1"/>
  <c r="J1710" i="3"/>
  <c r="G867" i="3" a="1"/>
  <c r="G867" i="3" l="1"/>
  <c r="F867" i="3"/>
  <c r="J1711" i="3"/>
  <c r="H867" i="3" l="1"/>
  <c r="I867" i="3" s="1"/>
  <c r="B868" i="3" s="1"/>
  <c r="J1712" i="3"/>
  <c r="G868" i="3" a="1"/>
  <c r="G868" i="3" l="1"/>
  <c r="F868" i="3"/>
  <c r="J1713" i="3"/>
  <c r="H868" i="3" l="1"/>
  <c r="I868" i="3" s="1"/>
  <c r="B869" i="3" s="1"/>
  <c r="J1714" i="3"/>
  <c r="G869" i="3" a="1"/>
  <c r="G869" i="3" l="1"/>
  <c r="F869" i="3"/>
  <c r="J1715" i="3"/>
  <c r="H869" i="3" l="1"/>
  <c r="I869" i="3" s="1"/>
  <c r="B870" i="3" s="1"/>
  <c r="J1716" i="3"/>
  <c r="G870" i="3" a="1"/>
  <c r="G870" i="3" l="1"/>
  <c r="F870" i="3"/>
  <c r="J1717" i="3"/>
  <c r="H870" i="3" l="1"/>
  <c r="I870" i="3" s="1"/>
  <c r="B871" i="3" s="1"/>
  <c r="J1718" i="3"/>
  <c r="G871" i="3" a="1"/>
  <c r="G871" i="3" l="1"/>
  <c r="F871" i="3"/>
  <c r="J1719" i="3"/>
  <c r="H871" i="3" l="1"/>
  <c r="I871" i="3" s="1"/>
  <c r="B872" i="3" s="1"/>
  <c r="J1720" i="3"/>
  <c r="G872" i="3" a="1"/>
  <c r="G872" i="3" l="1"/>
  <c r="F872" i="3"/>
  <c r="J1721" i="3"/>
  <c r="H872" i="3" l="1"/>
  <c r="I872" i="3" s="1"/>
  <c r="B873" i="3" s="1"/>
  <c r="J1722" i="3"/>
  <c r="G873" i="3" a="1"/>
  <c r="G873" i="3" l="1"/>
  <c r="F873" i="3"/>
  <c r="J1723" i="3"/>
  <c r="H873" i="3" l="1"/>
  <c r="I873" i="3" s="1"/>
  <c r="B874" i="3" s="1"/>
  <c r="J1724" i="3"/>
  <c r="G874" i="3" a="1"/>
  <c r="G874" i="3" l="1"/>
  <c r="F874" i="3"/>
  <c r="J1725" i="3"/>
  <c r="H874" i="3" l="1"/>
  <c r="I874" i="3" s="1"/>
  <c r="B875" i="3" s="1"/>
  <c r="J1726" i="3"/>
  <c r="G875" i="3" a="1"/>
  <c r="G875" i="3" l="1"/>
  <c r="F875" i="3"/>
  <c r="J1727" i="3"/>
  <c r="H875" i="3" l="1"/>
  <c r="I875" i="3" s="1"/>
  <c r="B876" i="3" s="1"/>
  <c r="J1728" i="3"/>
  <c r="G876" i="3" a="1"/>
  <c r="G876" i="3" l="1"/>
  <c r="F876" i="3"/>
  <c r="J1729" i="3"/>
  <c r="H876" i="3" l="1"/>
  <c r="I876" i="3" s="1"/>
  <c r="B877" i="3" s="1"/>
  <c r="J1730" i="3"/>
  <c r="G877" i="3" a="1"/>
  <c r="G877" i="3" l="1"/>
  <c r="F877" i="3"/>
  <c r="J1731" i="3"/>
  <c r="H877" i="3" l="1"/>
  <c r="I877" i="3" s="1"/>
  <c r="B878" i="3" s="1"/>
  <c r="J1732" i="3"/>
  <c r="G878" i="3" a="1"/>
  <c r="G878" i="3" l="1"/>
  <c r="F878" i="3"/>
  <c r="J1733" i="3"/>
  <c r="H878" i="3" l="1"/>
  <c r="I878" i="3" s="1"/>
  <c r="B879" i="3" s="1"/>
  <c r="J1734" i="3"/>
  <c r="G879" i="3" a="1"/>
  <c r="G879" i="3" l="1"/>
  <c r="F879" i="3"/>
  <c r="J1735" i="3"/>
  <c r="H879" i="3" l="1"/>
  <c r="I879" i="3" s="1"/>
  <c r="B880" i="3" s="1"/>
  <c r="J1736" i="3"/>
  <c r="G880" i="3" a="1"/>
  <c r="G880" i="3" l="1"/>
  <c r="F880" i="3"/>
  <c r="J1737" i="3"/>
  <c r="H880" i="3" l="1"/>
  <c r="I880" i="3" s="1"/>
  <c r="B881" i="3" s="1"/>
  <c r="J1738" i="3"/>
  <c r="G881" i="3" a="1"/>
  <c r="G881" i="3" l="1"/>
  <c r="F881" i="3"/>
  <c r="J1739" i="3"/>
  <c r="H881" i="3" l="1"/>
  <c r="I881" i="3" s="1"/>
  <c r="B882" i="3" s="1"/>
  <c r="J1740" i="3"/>
  <c r="G882" i="3" a="1"/>
  <c r="G882" i="3" l="1"/>
  <c r="F882" i="3"/>
  <c r="J1741" i="3"/>
  <c r="H882" i="3" l="1"/>
  <c r="I882" i="3" s="1"/>
  <c r="B883" i="3" s="1"/>
  <c r="J1742" i="3"/>
  <c r="G883" i="3" a="1"/>
  <c r="G883" i="3" l="1"/>
  <c r="F883" i="3"/>
  <c r="J1743" i="3"/>
  <c r="H883" i="3" l="1"/>
  <c r="I883" i="3" s="1"/>
  <c r="B884" i="3" s="1"/>
  <c r="J1744" i="3"/>
  <c r="G884" i="3" a="1"/>
  <c r="G884" i="3" l="1"/>
  <c r="F884" i="3"/>
  <c r="J1745" i="3"/>
  <c r="H884" i="3" l="1"/>
  <c r="I884" i="3" s="1"/>
  <c r="B885" i="3" s="1"/>
  <c r="J1746" i="3"/>
  <c r="G885" i="3" a="1"/>
  <c r="G885" i="3" l="1"/>
  <c r="F885" i="3"/>
  <c r="J1747" i="3"/>
  <c r="H885" i="3" l="1"/>
  <c r="I885" i="3" s="1"/>
  <c r="B886" i="3" s="1"/>
  <c r="J1748" i="3"/>
  <c r="G886" i="3" a="1"/>
  <c r="G886" i="3" l="1"/>
  <c r="F886" i="3"/>
  <c r="J1749" i="3"/>
  <c r="H886" i="3" l="1"/>
  <c r="I886" i="3" s="1"/>
  <c r="B887" i="3" s="1"/>
  <c r="J1750" i="3"/>
  <c r="G887" i="3" a="1"/>
  <c r="G887" i="3" l="1"/>
  <c r="F887" i="3"/>
  <c r="J1751" i="3"/>
  <c r="H887" i="3" l="1"/>
  <c r="I887" i="3" s="1"/>
  <c r="B888" i="3" s="1"/>
  <c r="J1752" i="3"/>
  <c r="G888" i="3" a="1"/>
  <c r="G888" i="3" l="1"/>
  <c r="F888" i="3"/>
  <c r="J1753" i="3"/>
  <c r="H888" i="3" l="1"/>
  <c r="I888" i="3" s="1"/>
  <c r="B889" i="3" s="1"/>
  <c r="J1754" i="3"/>
  <c r="G889" i="3" a="1"/>
  <c r="G889" i="3" l="1"/>
  <c r="F889" i="3"/>
  <c r="J1755" i="3"/>
  <c r="H889" i="3" l="1"/>
  <c r="I889" i="3" s="1"/>
  <c r="B890" i="3" s="1"/>
  <c r="J1756" i="3"/>
  <c r="G890" i="3" a="1"/>
  <c r="G890" i="3" l="1"/>
  <c r="F890" i="3"/>
  <c r="J1757" i="3"/>
  <c r="H890" i="3" l="1"/>
  <c r="I890" i="3" s="1"/>
  <c r="B891" i="3" s="1"/>
  <c r="J1758" i="3"/>
  <c r="G891" i="3" a="1"/>
  <c r="G891" i="3" l="1"/>
  <c r="F891" i="3"/>
  <c r="J1759" i="3"/>
  <c r="H891" i="3" l="1"/>
  <c r="I891" i="3" s="1"/>
  <c r="B892" i="3" s="1"/>
  <c r="J1760" i="3"/>
  <c r="G892" i="3" a="1"/>
  <c r="G892" i="3" l="1"/>
  <c r="F892" i="3"/>
  <c r="J1761" i="3"/>
  <c r="H892" i="3" l="1"/>
  <c r="I892" i="3" s="1"/>
  <c r="B893" i="3" s="1"/>
  <c r="J1762" i="3"/>
  <c r="G893" i="3" a="1"/>
  <c r="G893" i="3" l="1"/>
  <c r="F893" i="3"/>
  <c r="J1763" i="3"/>
  <c r="H893" i="3" l="1"/>
  <c r="I893" i="3" s="1"/>
  <c r="B894" i="3" s="1"/>
  <c r="J1764" i="3"/>
  <c r="G894" i="3" a="1"/>
  <c r="G894" i="3" l="1"/>
  <c r="F894" i="3"/>
  <c r="J1765" i="3"/>
  <c r="H894" i="3" l="1"/>
  <c r="I894" i="3" s="1"/>
  <c r="B895" i="3" s="1"/>
  <c r="J1766" i="3"/>
  <c r="G895" i="3" a="1"/>
  <c r="G895" i="3" l="1"/>
  <c r="F895" i="3"/>
  <c r="J1767" i="3"/>
  <c r="H895" i="3" l="1"/>
  <c r="I895" i="3" s="1"/>
  <c r="B896" i="3" s="1"/>
  <c r="J1768" i="3"/>
  <c r="G896" i="3" a="1"/>
  <c r="G896" i="3" l="1"/>
  <c r="F896" i="3"/>
  <c r="J1769" i="3"/>
  <c r="H896" i="3" l="1"/>
  <c r="I896" i="3" s="1"/>
  <c r="B897" i="3" s="1"/>
  <c r="J1770" i="3"/>
  <c r="G897" i="3" a="1"/>
  <c r="G897" i="3" l="1"/>
  <c r="F897" i="3"/>
  <c r="J1771" i="3"/>
  <c r="H897" i="3" l="1"/>
  <c r="I897" i="3" s="1"/>
  <c r="B898" i="3" s="1"/>
  <c r="J1772" i="3"/>
  <c r="G898" i="3" a="1"/>
  <c r="G898" i="3" l="1"/>
  <c r="F898" i="3"/>
  <c r="J1773" i="3"/>
  <c r="H898" i="3" l="1"/>
  <c r="I898" i="3" s="1"/>
  <c r="B899" i="3" s="1"/>
  <c r="J1774" i="3"/>
  <c r="G899" i="3" a="1"/>
  <c r="G899" i="3" l="1"/>
  <c r="F899" i="3"/>
  <c r="J1775" i="3"/>
  <c r="H899" i="3" l="1"/>
  <c r="I899" i="3" s="1"/>
  <c r="B900" i="3" s="1"/>
  <c r="J1776" i="3"/>
  <c r="G900" i="3" a="1"/>
  <c r="G900" i="3" l="1"/>
  <c r="F900" i="3"/>
  <c r="J1777" i="3"/>
  <c r="H900" i="3" l="1"/>
  <c r="I900" i="3" s="1"/>
  <c r="B901" i="3" s="1"/>
  <c r="J1778" i="3"/>
  <c r="G901" i="3" a="1"/>
  <c r="G901" i="3" l="1"/>
  <c r="F901" i="3"/>
  <c r="J1779" i="3"/>
  <c r="H901" i="3" l="1"/>
  <c r="I901" i="3" s="1"/>
  <c r="B902" i="3" s="1"/>
  <c r="J1780" i="3"/>
  <c r="G902" i="3" a="1"/>
  <c r="G902" i="3" l="1"/>
  <c r="F902" i="3"/>
  <c r="J1781" i="3"/>
  <c r="H902" i="3" l="1"/>
  <c r="I902" i="3" s="1"/>
  <c r="B903" i="3" s="1"/>
  <c r="J1782" i="3"/>
  <c r="G903" i="3" a="1"/>
  <c r="G903" i="3" l="1"/>
  <c r="F903" i="3"/>
  <c r="J1783" i="3"/>
  <c r="H903" i="3" l="1"/>
  <c r="I903" i="3" s="1"/>
  <c r="B904" i="3" s="1"/>
  <c r="J1784" i="3"/>
  <c r="G904" i="3" a="1"/>
  <c r="G904" i="3" l="1"/>
  <c r="F904" i="3"/>
  <c r="J1785" i="3"/>
  <c r="H904" i="3" l="1"/>
  <c r="I904" i="3" s="1"/>
  <c r="B905" i="3" s="1"/>
  <c r="J1786" i="3"/>
  <c r="G905" i="3" a="1"/>
  <c r="G905" i="3" l="1"/>
  <c r="F905" i="3"/>
  <c r="J1787" i="3"/>
  <c r="H905" i="3" l="1"/>
  <c r="I905" i="3" s="1"/>
  <c r="B906" i="3" s="1"/>
  <c r="J1788" i="3"/>
  <c r="G906" i="3" a="1"/>
  <c r="G906" i="3" l="1"/>
  <c r="F906" i="3"/>
  <c r="J1789" i="3"/>
  <c r="H906" i="3" l="1"/>
  <c r="I906" i="3" s="1"/>
  <c r="B907" i="3" s="1"/>
  <c r="J1790" i="3"/>
  <c r="G907" i="3" a="1"/>
  <c r="G907" i="3" l="1"/>
  <c r="F907" i="3"/>
  <c r="J1791" i="3"/>
  <c r="H907" i="3" l="1"/>
  <c r="I907" i="3" s="1"/>
  <c r="B908" i="3" s="1"/>
  <c r="J1792" i="3"/>
  <c r="G908" i="3" a="1"/>
  <c r="G908" i="3" l="1"/>
  <c r="F908" i="3"/>
  <c r="J1793" i="3"/>
  <c r="H908" i="3" l="1"/>
  <c r="I908" i="3" s="1"/>
  <c r="B909" i="3" s="1"/>
  <c r="J1794" i="3"/>
  <c r="G909" i="3" a="1"/>
  <c r="G909" i="3" l="1"/>
  <c r="F909" i="3"/>
  <c r="J1795" i="3"/>
  <c r="H909" i="3" l="1"/>
  <c r="I909" i="3" s="1"/>
  <c r="B910" i="3" s="1"/>
  <c r="J1796" i="3"/>
  <c r="G910" i="3" a="1"/>
  <c r="G910" i="3" l="1"/>
  <c r="F910" i="3"/>
  <c r="J1797" i="3"/>
  <c r="H910" i="3" l="1"/>
  <c r="I910" i="3" s="1"/>
  <c r="B911" i="3" s="1"/>
  <c r="J1798" i="3"/>
  <c r="G911" i="3" a="1"/>
  <c r="G911" i="3" l="1"/>
  <c r="F911" i="3"/>
  <c r="J1799" i="3"/>
  <c r="H911" i="3" l="1"/>
  <c r="I911" i="3" s="1"/>
  <c r="B912" i="3" s="1"/>
  <c r="J1800" i="3"/>
  <c r="G912" i="3" a="1"/>
  <c r="G912" i="3" l="1"/>
  <c r="F912" i="3"/>
  <c r="J1801" i="3"/>
  <c r="H912" i="3" l="1"/>
  <c r="I912" i="3" s="1"/>
  <c r="B913" i="3" s="1"/>
  <c r="J1802" i="3"/>
  <c r="G913" i="3" a="1"/>
  <c r="G913" i="3" l="1"/>
  <c r="F913" i="3"/>
  <c r="J1803" i="3"/>
  <c r="H913" i="3" l="1"/>
  <c r="I913" i="3" s="1"/>
  <c r="B914" i="3" s="1"/>
  <c r="J1804" i="3"/>
  <c r="G914" i="3" a="1"/>
  <c r="G914" i="3" l="1"/>
  <c r="F914" i="3"/>
  <c r="J1805" i="3"/>
  <c r="H914" i="3" l="1"/>
  <c r="I914" i="3" s="1"/>
  <c r="B915" i="3" s="1"/>
  <c r="J1806" i="3"/>
  <c r="G915" i="3" a="1"/>
  <c r="G915" i="3" l="1"/>
  <c r="F915" i="3"/>
  <c r="J1807" i="3"/>
  <c r="H915" i="3" l="1"/>
  <c r="I915" i="3" s="1"/>
  <c r="B916" i="3" s="1"/>
  <c r="J1808" i="3"/>
  <c r="G916" i="3" a="1"/>
  <c r="G916" i="3" l="1"/>
  <c r="F916" i="3"/>
  <c r="J1809" i="3"/>
  <c r="H916" i="3" l="1"/>
  <c r="I916" i="3" s="1"/>
  <c r="B917" i="3" s="1"/>
  <c r="J1810" i="3"/>
  <c r="G917" i="3" a="1"/>
  <c r="G917" i="3" l="1"/>
  <c r="F917" i="3"/>
  <c r="J1811" i="3"/>
  <c r="H917" i="3" l="1"/>
  <c r="I917" i="3" s="1"/>
  <c r="B918" i="3" s="1"/>
  <c r="J1812" i="3"/>
  <c r="G918" i="3" a="1"/>
  <c r="G918" i="3" l="1"/>
  <c r="F918" i="3"/>
  <c r="J1813" i="3"/>
  <c r="H918" i="3" l="1"/>
  <c r="I918" i="3" s="1"/>
  <c r="B919" i="3" s="1"/>
  <c r="J1814" i="3"/>
  <c r="G919" i="3" a="1"/>
  <c r="G919" i="3" l="1"/>
  <c r="F919" i="3"/>
  <c r="J1815" i="3"/>
  <c r="H919" i="3" l="1"/>
  <c r="I919" i="3" s="1"/>
  <c r="B920" i="3" s="1"/>
  <c r="J1816" i="3"/>
  <c r="G920" i="3" a="1"/>
  <c r="G920" i="3" l="1"/>
  <c r="F920" i="3"/>
  <c r="J1817" i="3"/>
  <c r="H920" i="3" l="1"/>
  <c r="I920" i="3" s="1"/>
  <c r="B921" i="3" s="1"/>
  <c r="J1818" i="3"/>
  <c r="G921" i="3" a="1"/>
  <c r="G921" i="3" l="1"/>
  <c r="F921" i="3"/>
  <c r="J1819" i="3"/>
  <c r="H921" i="3" l="1"/>
  <c r="I921" i="3" s="1"/>
  <c r="B922" i="3" s="1"/>
  <c r="J1820" i="3"/>
  <c r="G922" i="3" a="1"/>
  <c r="G922" i="3" l="1"/>
  <c r="F922" i="3"/>
  <c r="J1821" i="3"/>
  <c r="H922" i="3" l="1"/>
  <c r="I922" i="3" s="1"/>
  <c r="B923" i="3" s="1"/>
  <c r="J1822" i="3"/>
  <c r="G923" i="3" a="1"/>
  <c r="G923" i="3" l="1"/>
  <c r="F923" i="3"/>
  <c r="J1823" i="3"/>
  <c r="H923" i="3" l="1"/>
  <c r="I923" i="3" s="1"/>
  <c r="B924" i="3" s="1"/>
  <c r="J1824" i="3"/>
  <c r="G924" i="3" a="1"/>
  <c r="G924" i="3" l="1"/>
  <c r="F924" i="3"/>
  <c r="J1825" i="3"/>
  <c r="H924" i="3" l="1"/>
  <c r="I924" i="3" s="1"/>
  <c r="B925" i="3" s="1"/>
  <c r="J1826" i="3"/>
  <c r="G925" i="3" a="1"/>
  <c r="G925" i="3" l="1"/>
  <c r="F925" i="3"/>
  <c r="J1827" i="3"/>
  <c r="H925" i="3" l="1"/>
  <c r="I925" i="3" s="1"/>
  <c r="B926" i="3" s="1"/>
  <c r="J1828" i="3"/>
  <c r="G926" i="3" a="1"/>
  <c r="G926" i="3" l="1"/>
  <c r="F926" i="3"/>
  <c r="J1829" i="3"/>
  <c r="H926" i="3" l="1"/>
  <c r="I926" i="3" s="1"/>
  <c r="B927" i="3" s="1"/>
  <c r="J1830" i="3"/>
  <c r="G927" i="3" a="1"/>
  <c r="G927" i="3" l="1"/>
  <c r="F927" i="3"/>
  <c r="J1831" i="3"/>
  <c r="H927" i="3" l="1"/>
  <c r="I927" i="3" s="1"/>
  <c r="B928" i="3" s="1"/>
  <c r="J1832" i="3"/>
  <c r="G928" i="3" a="1"/>
  <c r="G928" i="3" l="1"/>
  <c r="F928" i="3"/>
  <c r="J1833" i="3"/>
  <c r="H928" i="3" l="1"/>
  <c r="I928" i="3" s="1"/>
  <c r="B929" i="3" s="1"/>
  <c r="J1834" i="3"/>
  <c r="G929" i="3" a="1"/>
  <c r="G929" i="3" l="1"/>
  <c r="F929" i="3"/>
  <c r="J1835" i="3"/>
  <c r="H929" i="3" l="1"/>
  <c r="I929" i="3" s="1"/>
  <c r="B930" i="3" s="1"/>
  <c r="J1836" i="3"/>
  <c r="G930" i="3" a="1"/>
  <c r="G930" i="3" l="1"/>
  <c r="F930" i="3"/>
  <c r="J1837" i="3"/>
  <c r="H930" i="3" l="1"/>
  <c r="I930" i="3" s="1"/>
  <c r="B931" i="3" s="1"/>
  <c r="J1838" i="3"/>
  <c r="G931" i="3" a="1"/>
  <c r="G931" i="3" l="1"/>
  <c r="F931" i="3"/>
  <c r="J1839" i="3"/>
  <c r="H931" i="3" l="1"/>
  <c r="I931" i="3" s="1"/>
  <c r="B932" i="3" s="1"/>
  <c r="J1840" i="3"/>
  <c r="G932" i="3" a="1"/>
  <c r="G932" i="3" l="1"/>
  <c r="F932" i="3"/>
  <c r="J1841" i="3"/>
  <c r="H932" i="3" l="1"/>
  <c r="I932" i="3" s="1"/>
  <c r="B933" i="3" s="1"/>
  <c r="J1842" i="3"/>
  <c r="G933" i="3" a="1"/>
  <c r="G933" i="3" l="1"/>
  <c r="F933" i="3"/>
  <c r="J1843" i="3"/>
  <c r="H933" i="3" l="1"/>
  <c r="I933" i="3" s="1"/>
  <c r="B934" i="3" s="1"/>
  <c r="J1844" i="3"/>
  <c r="G934" i="3" a="1"/>
  <c r="G934" i="3" l="1"/>
  <c r="F934" i="3"/>
  <c r="J1845" i="3"/>
  <c r="H934" i="3" l="1"/>
  <c r="I934" i="3" s="1"/>
  <c r="B935" i="3" s="1"/>
  <c r="J1846" i="3"/>
  <c r="G935" i="3" a="1"/>
  <c r="G935" i="3" l="1"/>
  <c r="F935" i="3"/>
  <c r="J1847" i="3"/>
  <c r="H935" i="3" l="1"/>
  <c r="I935" i="3" s="1"/>
  <c r="B936" i="3" s="1"/>
  <c r="J1848" i="3"/>
  <c r="G936" i="3" a="1"/>
  <c r="G936" i="3" l="1"/>
  <c r="F936" i="3"/>
  <c r="J1849" i="3"/>
  <c r="H936" i="3" l="1"/>
  <c r="I936" i="3" s="1"/>
  <c r="B937" i="3" s="1"/>
  <c r="J1850" i="3"/>
  <c r="G937" i="3" a="1"/>
  <c r="G937" i="3" l="1"/>
  <c r="F937" i="3"/>
  <c r="J1851" i="3"/>
  <c r="H937" i="3" l="1"/>
  <c r="I937" i="3" s="1"/>
  <c r="B938" i="3" s="1"/>
  <c r="J1852" i="3"/>
  <c r="G938" i="3" a="1"/>
  <c r="G938" i="3" l="1"/>
  <c r="F938" i="3"/>
  <c r="J1853" i="3"/>
  <c r="H938" i="3" l="1"/>
  <c r="I938" i="3" s="1"/>
  <c r="B939" i="3" s="1"/>
  <c r="J1854" i="3"/>
  <c r="G939" i="3" a="1"/>
  <c r="G939" i="3" l="1"/>
  <c r="F939" i="3"/>
  <c r="J1855" i="3"/>
  <c r="H939" i="3" l="1"/>
  <c r="I939" i="3" s="1"/>
  <c r="B940" i="3" s="1"/>
  <c r="J1856" i="3"/>
  <c r="G940" i="3" a="1"/>
  <c r="G940" i="3" l="1"/>
  <c r="F940" i="3"/>
  <c r="J1857" i="3"/>
  <c r="H940" i="3" l="1"/>
  <c r="I940" i="3" s="1"/>
  <c r="B941" i="3" s="1"/>
  <c r="J1858" i="3"/>
  <c r="G941" i="3" a="1"/>
  <c r="G941" i="3" l="1"/>
  <c r="F941" i="3"/>
  <c r="J1859" i="3"/>
  <c r="H941" i="3" l="1"/>
  <c r="I941" i="3" s="1"/>
  <c r="B942" i="3" s="1"/>
  <c r="J1860" i="3"/>
  <c r="G942" i="3" a="1"/>
  <c r="G942" i="3" l="1"/>
  <c r="F942" i="3"/>
  <c r="J1861" i="3"/>
  <c r="H942" i="3" l="1"/>
  <c r="I942" i="3" s="1"/>
  <c r="B943" i="3" s="1"/>
  <c r="J1862" i="3"/>
  <c r="G943" i="3" a="1"/>
  <c r="G943" i="3" l="1"/>
  <c r="F943" i="3"/>
  <c r="J1863" i="3"/>
  <c r="H943" i="3" l="1"/>
  <c r="I943" i="3" s="1"/>
  <c r="B944" i="3" s="1"/>
  <c r="J1864" i="3"/>
  <c r="G944" i="3" a="1"/>
  <c r="G944" i="3" l="1"/>
  <c r="F944" i="3"/>
  <c r="J1865" i="3"/>
  <c r="H944" i="3" l="1"/>
  <c r="I944" i="3" s="1"/>
  <c r="B945" i="3" s="1"/>
  <c r="J1866" i="3"/>
  <c r="G945" i="3" a="1"/>
  <c r="G945" i="3" l="1"/>
  <c r="F945" i="3"/>
  <c r="J1867" i="3"/>
  <c r="H945" i="3" l="1"/>
  <c r="I945" i="3" s="1"/>
  <c r="B946" i="3" s="1"/>
  <c r="J1868" i="3"/>
  <c r="G946" i="3" a="1"/>
  <c r="G946" i="3" l="1"/>
  <c r="F946" i="3"/>
  <c r="J1869" i="3"/>
  <c r="H946" i="3" l="1"/>
  <c r="I946" i="3" s="1"/>
  <c r="B947" i="3" s="1"/>
  <c r="J1870" i="3"/>
  <c r="G947" i="3" a="1"/>
  <c r="G947" i="3" l="1"/>
  <c r="F947" i="3"/>
  <c r="J1871" i="3"/>
  <c r="H947" i="3" l="1"/>
  <c r="I947" i="3" s="1"/>
  <c r="B948" i="3" s="1"/>
  <c r="J1872" i="3"/>
  <c r="G948" i="3" a="1"/>
  <c r="G948" i="3" l="1"/>
  <c r="F948" i="3"/>
  <c r="J1873" i="3"/>
  <c r="H948" i="3" l="1"/>
  <c r="I948" i="3" s="1"/>
  <c r="B949" i="3" s="1"/>
  <c r="J1874" i="3"/>
  <c r="G949" i="3" a="1"/>
  <c r="G949" i="3" l="1"/>
  <c r="F949" i="3"/>
  <c r="J1875" i="3"/>
  <c r="H949" i="3" l="1"/>
  <c r="I949" i="3" s="1"/>
  <c r="B950" i="3" s="1"/>
  <c r="J1876" i="3"/>
  <c r="G950" i="3" a="1"/>
  <c r="G950" i="3" l="1"/>
  <c r="F950" i="3"/>
  <c r="J1877" i="3"/>
  <c r="H950" i="3" l="1"/>
  <c r="I950" i="3" s="1"/>
  <c r="B951" i="3" s="1"/>
  <c r="J1878" i="3"/>
  <c r="G951" i="3" a="1"/>
  <c r="G951" i="3" l="1"/>
  <c r="F951" i="3"/>
  <c r="J1879" i="3"/>
  <c r="H951" i="3" l="1"/>
  <c r="I951" i="3" s="1"/>
  <c r="B952" i="3" s="1"/>
  <c r="J1880" i="3"/>
  <c r="G952" i="3" a="1"/>
  <c r="G952" i="3" l="1"/>
  <c r="F952" i="3"/>
  <c r="J1881" i="3"/>
  <c r="H952" i="3" l="1"/>
  <c r="I952" i="3" s="1"/>
  <c r="B953" i="3" s="1"/>
  <c r="J1882" i="3"/>
  <c r="G953" i="3" a="1"/>
  <c r="G953" i="3" l="1"/>
  <c r="F953" i="3"/>
  <c r="J1883" i="3"/>
  <c r="H953" i="3" l="1"/>
  <c r="I953" i="3" s="1"/>
  <c r="B954" i="3" s="1"/>
  <c r="J1884" i="3"/>
  <c r="G954" i="3" a="1"/>
  <c r="G954" i="3" l="1"/>
  <c r="F954" i="3"/>
  <c r="J1885" i="3"/>
  <c r="H954" i="3" l="1"/>
  <c r="I954" i="3" s="1"/>
  <c r="B955" i="3" s="1"/>
  <c r="J1886" i="3"/>
  <c r="G955" i="3" a="1"/>
  <c r="G955" i="3" l="1"/>
  <c r="F955" i="3"/>
  <c r="J1887" i="3"/>
  <c r="H955" i="3" l="1"/>
  <c r="I955" i="3" s="1"/>
  <c r="B956" i="3" s="1"/>
  <c r="J1888" i="3"/>
  <c r="G956" i="3" a="1"/>
  <c r="G956" i="3" l="1"/>
  <c r="F956" i="3"/>
  <c r="J1889" i="3"/>
  <c r="H956" i="3" l="1"/>
  <c r="I956" i="3" s="1"/>
  <c r="B957" i="3" s="1"/>
  <c r="J1890" i="3"/>
  <c r="G957" i="3" a="1"/>
  <c r="G957" i="3" l="1"/>
  <c r="F957" i="3"/>
  <c r="J1891" i="3"/>
  <c r="H957" i="3" l="1"/>
  <c r="I957" i="3" s="1"/>
  <c r="B958" i="3" s="1"/>
  <c r="J1892" i="3"/>
  <c r="G958" i="3" a="1"/>
  <c r="G958" i="3" l="1"/>
  <c r="F958" i="3"/>
  <c r="J1893" i="3"/>
  <c r="H958" i="3" l="1"/>
  <c r="I958" i="3" s="1"/>
  <c r="B959" i="3" s="1"/>
  <c r="J1894" i="3"/>
  <c r="G959" i="3" a="1"/>
  <c r="G959" i="3" l="1"/>
  <c r="F959" i="3"/>
  <c r="J1895" i="3"/>
  <c r="H959" i="3" l="1"/>
  <c r="I959" i="3" s="1"/>
  <c r="B960" i="3" s="1"/>
  <c r="J1896" i="3"/>
  <c r="G960" i="3" a="1"/>
  <c r="G960" i="3" l="1"/>
  <c r="F960" i="3"/>
  <c r="J1897" i="3"/>
  <c r="H960" i="3" l="1"/>
  <c r="I960" i="3" s="1"/>
  <c r="B961" i="3" s="1"/>
  <c r="J1898" i="3"/>
  <c r="G961" i="3" a="1"/>
  <c r="G961" i="3" l="1"/>
  <c r="F961" i="3"/>
  <c r="J1899" i="3"/>
  <c r="H961" i="3" l="1"/>
  <c r="I961" i="3" s="1"/>
  <c r="B962" i="3" s="1"/>
  <c r="J1900" i="3"/>
  <c r="G962" i="3" a="1"/>
  <c r="G962" i="3" l="1"/>
  <c r="F962" i="3"/>
  <c r="J1901" i="3"/>
  <c r="H962" i="3" l="1"/>
  <c r="I962" i="3" s="1"/>
  <c r="B963" i="3" s="1"/>
  <c r="J1902" i="3"/>
  <c r="G963" i="3" a="1"/>
  <c r="G963" i="3" l="1"/>
  <c r="F963" i="3"/>
  <c r="J1903" i="3"/>
  <c r="H963" i="3" l="1"/>
  <c r="I963" i="3" s="1"/>
  <c r="B964" i="3" s="1"/>
  <c r="J1904" i="3"/>
  <c r="G964" i="3" a="1"/>
  <c r="G964" i="3" l="1"/>
  <c r="F964" i="3"/>
  <c r="J1905" i="3"/>
  <c r="H964" i="3" l="1"/>
  <c r="I964" i="3" s="1"/>
  <c r="B965" i="3" s="1"/>
  <c r="J1906" i="3"/>
  <c r="G965" i="3" a="1"/>
  <c r="G965" i="3" l="1"/>
  <c r="F965" i="3"/>
  <c r="J1907" i="3"/>
  <c r="H965" i="3" l="1"/>
  <c r="I965" i="3" s="1"/>
  <c r="B966" i="3" s="1"/>
  <c r="J1908" i="3"/>
  <c r="G966" i="3" a="1"/>
  <c r="G966" i="3" l="1"/>
  <c r="F966" i="3"/>
  <c r="J1909" i="3"/>
  <c r="H966" i="3" l="1"/>
  <c r="I966" i="3" s="1"/>
  <c r="B967" i="3" s="1"/>
  <c r="J1910" i="3"/>
  <c r="G967" i="3" a="1"/>
  <c r="G967" i="3" l="1"/>
  <c r="F967" i="3"/>
  <c r="J1911" i="3"/>
  <c r="H967" i="3" l="1"/>
  <c r="I967" i="3" s="1"/>
  <c r="B968" i="3" s="1"/>
  <c r="J1912" i="3"/>
  <c r="G968" i="3" a="1"/>
  <c r="G968" i="3" l="1"/>
  <c r="F968" i="3"/>
  <c r="J1913" i="3"/>
  <c r="H968" i="3" l="1"/>
  <c r="I968" i="3" s="1"/>
  <c r="B969" i="3" s="1"/>
  <c r="J1914" i="3"/>
  <c r="G969" i="3" a="1"/>
  <c r="G969" i="3" l="1"/>
  <c r="F969" i="3"/>
  <c r="J1915" i="3"/>
  <c r="H969" i="3" l="1"/>
  <c r="I969" i="3" s="1"/>
  <c r="B970" i="3" s="1"/>
  <c r="J1916" i="3"/>
  <c r="G970" i="3" a="1"/>
  <c r="G970" i="3" l="1"/>
  <c r="F970" i="3"/>
  <c r="J1917" i="3"/>
  <c r="H970" i="3" l="1"/>
  <c r="I970" i="3" s="1"/>
  <c r="B971" i="3" s="1"/>
  <c r="J1918" i="3"/>
  <c r="G971" i="3" a="1"/>
  <c r="G971" i="3" l="1"/>
  <c r="F971" i="3"/>
  <c r="J1919" i="3"/>
  <c r="H971" i="3" l="1"/>
  <c r="I971" i="3" s="1"/>
  <c r="B972" i="3" s="1"/>
  <c r="J1920" i="3"/>
  <c r="G972" i="3" a="1"/>
  <c r="G972" i="3" l="1"/>
  <c r="F972" i="3"/>
  <c r="J1921" i="3"/>
  <c r="H972" i="3" l="1"/>
  <c r="I972" i="3" s="1"/>
  <c r="B973" i="3" s="1"/>
  <c r="J1922" i="3"/>
  <c r="G973" i="3" a="1"/>
  <c r="G973" i="3" l="1"/>
  <c r="F973" i="3"/>
  <c r="J1923" i="3"/>
  <c r="H973" i="3" l="1"/>
  <c r="I973" i="3" s="1"/>
  <c r="B974" i="3" s="1"/>
  <c r="J1924" i="3"/>
  <c r="G974" i="3" a="1"/>
  <c r="G974" i="3" l="1"/>
  <c r="F974" i="3"/>
  <c r="J1925" i="3"/>
  <c r="H974" i="3" l="1"/>
  <c r="I974" i="3" s="1"/>
  <c r="B975" i="3" s="1"/>
  <c r="J1926" i="3"/>
  <c r="G975" i="3" a="1"/>
  <c r="G975" i="3" l="1"/>
  <c r="F975" i="3"/>
  <c r="J1927" i="3"/>
  <c r="H975" i="3" l="1"/>
  <c r="I975" i="3" s="1"/>
  <c r="B976" i="3" s="1"/>
  <c r="J1928" i="3"/>
  <c r="G976" i="3" a="1"/>
  <c r="G976" i="3" l="1"/>
  <c r="F976" i="3"/>
  <c r="J1929" i="3"/>
  <c r="H976" i="3" l="1"/>
  <c r="I976" i="3" s="1"/>
  <c r="B977" i="3" s="1"/>
  <c r="J1930" i="3"/>
  <c r="G977" i="3" a="1"/>
  <c r="G977" i="3" l="1"/>
  <c r="F977" i="3"/>
  <c r="J1931" i="3"/>
  <c r="H977" i="3" l="1"/>
  <c r="I977" i="3" s="1"/>
  <c r="B978" i="3" s="1"/>
  <c r="J1932" i="3"/>
  <c r="G978" i="3" a="1"/>
  <c r="G978" i="3" l="1"/>
  <c r="F978" i="3"/>
  <c r="J1933" i="3"/>
  <c r="H978" i="3" l="1"/>
  <c r="I978" i="3" s="1"/>
  <c r="B979" i="3" s="1"/>
  <c r="J1934" i="3"/>
  <c r="G979" i="3" a="1"/>
  <c r="G979" i="3" l="1"/>
  <c r="F979" i="3"/>
  <c r="J1935" i="3"/>
  <c r="H979" i="3" l="1"/>
  <c r="I979" i="3" s="1"/>
  <c r="B980" i="3" s="1"/>
  <c r="P15" i="3"/>
  <c r="R14" i="3"/>
  <c r="R15" i="3" s="1"/>
  <c r="G980" i="3" a="1"/>
  <c r="G980" i="3" l="1"/>
  <c r="F980" i="3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H980" i="3" l="1"/>
  <c r="I980" i="3" s="1"/>
  <c r="B981" i="3" s="1"/>
  <c r="K17" i="3"/>
  <c r="G981" i="3" a="1"/>
  <c r="G981" i="3" l="1"/>
  <c r="F981" i="3"/>
  <c r="K18" i="3"/>
  <c r="H981" i="3" l="1"/>
  <c r="I981" i="3" s="1"/>
  <c r="B982" i="3" s="1"/>
  <c r="K19" i="3"/>
  <c r="G982" i="3" a="1"/>
  <c r="G982" i="3" l="1"/>
  <c r="F982" i="3"/>
  <c r="K20" i="3"/>
  <c r="H982" i="3" l="1"/>
  <c r="I982" i="3" s="1"/>
  <c r="B983" i="3" s="1"/>
  <c r="K21" i="3"/>
  <c r="G983" i="3" a="1"/>
  <c r="G983" i="3" l="1"/>
  <c r="F983" i="3"/>
  <c r="K22" i="3"/>
  <c r="H983" i="3" l="1"/>
  <c r="I983" i="3" s="1"/>
  <c r="B984" i="3" s="1"/>
  <c r="K23" i="3"/>
  <c r="G984" i="3" a="1"/>
  <c r="G984" i="3" l="1"/>
  <c r="F984" i="3"/>
  <c r="K24" i="3"/>
  <c r="H984" i="3" l="1"/>
  <c r="I984" i="3" s="1"/>
  <c r="B985" i="3" s="1"/>
  <c r="K25" i="3"/>
  <c r="G985" i="3" a="1"/>
  <c r="G985" i="3" l="1"/>
  <c r="F985" i="3"/>
  <c r="K26" i="3"/>
  <c r="H985" i="3" l="1"/>
  <c r="I985" i="3" s="1"/>
  <c r="B986" i="3" s="1"/>
  <c r="K27" i="3"/>
  <c r="G986" i="3" a="1"/>
  <c r="G986" i="3" l="1"/>
  <c r="F986" i="3"/>
  <c r="K28" i="3"/>
  <c r="H986" i="3" l="1"/>
  <c r="I986" i="3" s="1"/>
  <c r="B987" i="3" s="1"/>
  <c r="K29" i="3"/>
  <c r="G987" i="3" a="1"/>
  <c r="G987" i="3" l="1"/>
  <c r="F987" i="3"/>
  <c r="K30" i="3"/>
  <c r="H987" i="3" l="1"/>
  <c r="I987" i="3" s="1"/>
  <c r="B988" i="3" s="1"/>
  <c r="K31" i="3"/>
  <c r="G988" i="3" a="1"/>
  <c r="G988" i="3" l="1"/>
  <c r="F988" i="3"/>
  <c r="K32" i="3"/>
  <c r="H988" i="3" l="1"/>
  <c r="I988" i="3" s="1"/>
  <c r="B989" i="3" s="1"/>
  <c r="K33" i="3"/>
  <c r="G989" i="3" a="1"/>
  <c r="G989" i="3" l="1"/>
  <c r="F989" i="3"/>
  <c r="K34" i="3"/>
  <c r="H989" i="3" l="1"/>
  <c r="I989" i="3" s="1"/>
  <c r="B990" i="3" s="1"/>
  <c r="K35" i="3"/>
  <c r="G990" i="3" a="1"/>
  <c r="G990" i="3" l="1"/>
  <c r="F990" i="3"/>
  <c r="K36" i="3"/>
  <c r="H990" i="3" l="1"/>
  <c r="I990" i="3" s="1"/>
  <c r="B991" i="3" s="1"/>
  <c r="K37" i="3"/>
  <c r="G991" i="3" a="1"/>
  <c r="G991" i="3" l="1"/>
  <c r="F991" i="3"/>
  <c r="K38" i="3"/>
  <c r="H991" i="3" l="1"/>
  <c r="I991" i="3" s="1"/>
  <c r="B992" i="3" s="1"/>
  <c r="K39" i="3"/>
  <c r="G992" i="3" a="1"/>
  <c r="G992" i="3" l="1"/>
  <c r="F992" i="3"/>
  <c r="K40" i="3"/>
  <c r="H992" i="3" l="1"/>
  <c r="I992" i="3" s="1"/>
  <c r="B993" i="3" s="1"/>
  <c r="K41" i="3"/>
  <c r="G993" i="3" a="1"/>
  <c r="G993" i="3" l="1"/>
  <c r="F993" i="3"/>
  <c r="K42" i="3"/>
  <c r="H993" i="3" l="1"/>
  <c r="I993" i="3" s="1"/>
  <c r="B994" i="3" s="1"/>
  <c r="K43" i="3"/>
  <c r="G994" i="3" a="1"/>
  <c r="G994" i="3" l="1"/>
  <c r="F994" i="3"/>
  <c r="K44" i="3"/>
  <c r="H994" i="3" l="1"/>
  <c r="I994" i="3" s="1"/>
  <c r="B995" i="3" s="1"/>
  <c r="K45" i="3"/>
  <c r="G995" i="3" a="1"/>
  <c r="G995" i="3" l="1"/>
  <c r="F995" i="3"/>
  <c r="K46" i="3"/>
  <c r="H995" i="3" l="1"/>
  <c r="I995" i="3" s="1"/>
  <c r="B996" i="3" s="1"/>
  <c r="K47" i="3"/>
  <c r="G996" i="3" a="1"/>
  <c r="G996" i="3" l="1"/>
  <c r="F996" i="3"/>
  <c r="K48" i="3"/>
  <c r="H996" i="3" l="1"/>
  <c r="I996" i="3" s="1"/>
  <c r="B997" i="3" s="1"/>
  <c r="K49" i="3"/>
  <c r="G997" i="3" a="1"/>
  <c r="G997" i="3" l="1"/>
  <c r="F997" i="3"/>
  <c r="K50" i="3"/>
  <c r="H997" i="3" l="1"/>
  <c r="I997" i="3" s="1"/>
  <c r="B998" i="3" s="1"/>
  <c r="K51" i="3"/>
  <c r="G998" i="3" a="1"/>
  <c r="G998" i="3" l="1"/>
  <c r="F998" i="3"/>
  <c r="K52" i="3"/>
  <c r="H998" i="3" l="1"/>
  <c r="I998" i="3" s="1"/>
  <c r="B999" i="3" s="1"/>
  <c r="K53" i="3"/>
  <c r="G999" i="3" a="1"/>
  <c r="G999" i="3" l="1"/>
  <c r="F999" i="3"/>
  <c r="K54" i="3"/>
  <c r="H999" i="3" l="1"/>
  <c r="I999" i="3" s="1"/>
  <c r="B1000" i="3" s="1"/>
  <c r="K55" i="3"/>
  <c r="G1000" i="3" a="1"/>
  <c r="G1000" i="3" l="1"/>
  <c r="F1000" i="3"/>
  <c r="K56" i="3"/>
  <c r="H1000" i="3" l="1"/>
  <c r="I1000" i="3" s="1"/>
  <c r="B1001" i="3" s="1"/>
  <c r="K57" i="3"/>
  <c r="G1001" i="3" a="1"/>
  <c r="G1001" i="3" l="1"/>
  <c r="F1001" i="3"/>
  <c r="K58" i="3"/>
  <c r="H1001" i="3" l="1"/>
  <c r="I1001" i="3" s="1"/>
  <c r="B1002" i="3" s="1"/>
  <c r="K59" i="3"/>
  <c r="G1002" i="3" a="1"/>
  <c r="G1002" i="3" l="1"/>
  <c r="F1002" i="3"/>
  <c r="K60" i="3"/>
  <c r="H1002" i="3" l="1"/>
  <c r="I1002" i="3" s="1"/>
  <c r="B1003" i="3" s="1"/>
  <c r="K61" i="3"/>
  <c r="G1003" i="3" a="1"/>
  <c r="G1003" i="3" l="1"/>
  <c r="F1003" i="3"/>
  <c r="K62" i="3"/>
  <c r="H1003" i="3" l="1"/>
  <c r="I1003" i="3" s="1"/>
  <c r="B1004" i="3" s="1"/>
  <c r="K63" i="3"/>
  <c r="G1004" i="3" a="1"/>
  <c r="G1004" i="3" l="1"/>
  <c r="F1004" i="3"/>
  <c r="K64" i="3"/>
  <c r="H1004" i="3" l="1"/>
  <c r="I1004" i="3" s="1"/>
  <c r="B1005" i="3" s="1"/>
  <c r="K65" i="3"/>
  <c r="G1005" i="3" a="1"/>
  <c r="G1005" i="3" l="1"/>
  <c r="F1005" i="3"/>
  <c r="K66" i="3"/>
  <c r="H1005" i="3" l="1"/>
  <c r="I1005" i="3" s="1"/>
  <c r="B1006" i="3" s="1"/>
  <c r="K67" i="3"/>
  <c r="G1006" i="3" a="1"/>
  <c r="G1006" i="3" l="1"/>
  <c r="F1006" i="3"/>
  <c r="K68" i="3"/>
  <c r="H1006" i="3" l="1"/>
  <c r="I1006" i="3" s="1"/>
  <c r="B1007" i="3" s="1"/>
  <c r="K69" i="3"/>
  <c r="G1007" i="3" a="1"/>
  <c r="G1007" i="3" l="1"/>
  <c r="F1007" i="3"/>
  <c r="K70" i="3"/>
  <c r="H1007" i="3" l="1"/>
  <c r="I1007" i="3" s="1"/>
  <c r="B1008" i="3" s="1"/>
  <c r="K71" i="3"/>
  <c r="G1008" i="3" a="1"/>
  <c r="G1008" i="3" l="1"/>
  <c r="F1008" i="3"/>
  <c r="K72" i="3"/>
  <c r="H1008" i="3" l="1"/>
  <c r="I1008" i="3" s="1"/>
  <c r="B1009" i="3" s="1"/>
  <c r="K73" i="3"/>
  <c r="G1009" i="3" a="1"/>
  <c r="G1009" i="3" l="1"/>
  <c r="F1009" i="3"/>
  <c r="K74" i="3"/>
  <c r="H1009" i="3" l="1"/>
  <c r="I1009" i="3" s="1"/>
  <c r="B1010" i="3" s="1"/>
  <c r="K75" i="3"/>
  <c r="G1010" i="3" a="1"/>
  <c r="G1010" i="3" l="1"/>
  <c r="F1010" i="3"/>
  <c r="K76" i="3"/>
  <c r="H1010" i="3" l="1"/>
  <c r="I1010" i="3" s="1"/>
  <c r="B1011" i="3" s="1"/>
  <c r="K77" i="3"/>
  <c r="G1011" i="3" a="1"/>
  <c r="G1011" i="3" l="1"/>
  <c r="F1011" i="3"/>
  <c r="K78" i="3"/>
  <c r="H1011" i="3" l="1"/>
  <c r="I1011" i="3" s="1"/>
  <c r="B1012" i="3" s="1"/>
  <c r="K79" i="3"/>
  <c r="G1012" i="3" a="1"/>
  <c r="G1012" i="3" l="1"/>
  <c r="F1012" i="3"/>
  <c r="K80" i="3"/>
  <c r="H1012" i="3" l="1"/>
  <c r="I1012" i="3" s="1"/>
  <c r="B1013" i="3" s="1"/>
  <c r="K81" i="3"/>
  <c r="G1013" i="3" a="1"/>
  <c r="G1013" i="3" l="1"/>
  <c r="F1013" i="3"/>
  <c r="K82" i="3"/>
  <c r="H1013" i="3" l="1"/>
  <c r="I1013" i="3" s="1"/>
  <c r="B1014" i="3" s="1"/>
  <c r="K83" i="3"/>
  <c r="G1014" i="3" a="1"/>
  <c r="G1014" i="3" l="1"/>
  <c r="F1014" i="3"/>
  <c r="K84" i="3"/>
  <c r="H1014" i="3" l="1"/>
  <c r="I1014" i="3" s="1"/>
  <c r="B1015" i="3" s="1"/>
  <c r="K85" i="3"/>
  <c r="G1015" i="3" a="1"/>
  <c r="G1015" i="3" l="1"/>
  <c r="F1015" i="3"/>
  <c r="K86" i="3"/>
  <c r="H1015" i="3" l="1"/>
  <c r="I1015" i="3" s="1"/>
  <c r="B1016" i="3" s="1"/>
  <c r="K87" i="3"/>
  <c r="G1016" i="3" a="1"/>
  <c r="G1016" i="3" l="1"/>
  <c r="F1016" i="3"/>
  <c r="K88" i="3"/>
  <c r="H1016" i="3" l="1"/>
  <c r="I1016" i="3" s="1"/>
  <c r="B1017" i="3" s="1"/>
  <c r="K89" i="3"/>
  <c r="G1017" i="3" a="1"/>
  <c r="G1017" i="3" l="1"/>
  <c r="F1017" i="3"/>
  <c r="K90" i="3"/>
  <c r="H1017" i="3" l="1"/>
  <c r="I1017" i="3" s="1"/>
  <c r="B1018" i="3" s="1"/>
  <c r="K91" i="3"/>
  <c r="G1018" i="3" a="1"/>
  <c r="G1018" i="3" l="1"/>
  <c r="F1018" i="3"/>
  <c r="K92" i="3"/>
  <c r="H1018" i="3" l="1"/>
  <c r="I1018" i="3" s="1"/>
  <c r="B1019" i="3" s="1"/>
  <c r="F1019" i="3" s="1"/>
  <c r="K93" i="3"/>
  <c r="G1019" i="3" a="1"/>
  <c r="G1019" i="3" l="1"/>
  <c r="H1019" i="3"/>
  <c r="I1019" i="3" s="1"/>
  <c r="B1020" i="3" s="1"/>
  <c r="K94" i="3"/>
  <c r="G1020" i="3" a="1"/>
  <c r="G1020" i="3" l="1"/>
  <c r="F1020" i="3"/>
  <c r="K95" i="3"/>
  <c r="H1020" i="3" l="1"/>
  <c r="I1020" i="3" s="1"/>
  <c r="B1021" i="3" s="1"/>
  <c r="K96" i="3"/>
  <c r="G1021" i="3" a="1"/>
  <c r="G1021" i="3" l="1"/>
  <c r="F1021" i="3"/>
  <c r="K97" i="3"/>
  <c r="H1021" i="3" l="1"/>
  <c r="I1021" i="3" s="1"/>
  <c r="B1022" i="3" s="1"/>
  <c r="K98" i="3"/>
  <c r="G1022" i="3" a="1"/>
  <c r="G1022" i="3" l="1"/>
  <c r="F1022" i="3"/>
  <c r="K99" i="3"/>
  <c r="H1022" i="3" l="1"/>
  <c r="I1022" i="3" s="1"/>
  <c r="B1023" i="3" s="1"/>
  <c r="K100" i="3"/>
  <c r="G1023" i="3" a="1"/>
  <c r="G1023" i="3" l="1"/>
  <c r="F1023" i="3"/>
  <c r="K101" i="3"/>
  <c r="H1023" i="3" l="1"/>
  <c r="I1023" i="3" s="1"/>
  <c r="B1024" i="3" s="1"/>
  <c r="K102" i="3"/>
  <c r="G1024" i="3" a="1"/>
  <c r="G1024" i="3" l="1"/>
  <c r="F1024" i="3"/>
  <c r="K103" i="3"/>
  <c r="H1024" i="3" l="1"/>
  <c r="I1024" i="3" s="1"/>
  <c r="B1025" i="3" s="1"/>
  <c r="K104" i="3"/>
  <c r="G1025" i="3" a="1"/>
  <c r="G1025" i="3" l="1"/>
  <c r="F1025" i="3"/>
  <c r="K105" i="3"/>
  <c r="H1025" i="3" l="1"/>
  <c r="I1025" i="3" s="1"/>
  <c r="B1026" i="3" s="1"/>
  <c r="K106" i="3"/>
  <c r="G1026" i="3" a="1"/>
  <c r="G1026" i="3" l="1"/>
  <c r="F1026" i="3"/>
  <c r="K107" i="3"/>
  <c r="H1026" i="3" l="1"/>
  <c r="I1026" i="3" s="1"/>
  <c r="B1027" i="3" s="1"/>
  <c r="K108" i="3"/>
  <c r="G1027" i="3" a="1"/>
  <c r="G1027" i="3" l="1"/>
  <c r="F1027" i="3"/>
  <c r="K109" i="3"/>
  <c r="H1027" i="3" l="1"/>
  <c r="I1027" i="3" s="1"/>
  <c r="B1028" i="3" s="1"/>
  <c r="K110" i="3"/>
  <c r="G1028" i="3" a="1"/>
  <c r="G1028" i="3" l="1"/>
  <c r="F1028" i="3"/>
  <c r="K111" i="3"/>
  <c r="H1028" i="3" l="1"/>
  <c r="I1028" i="3" s="1"/>
  <c r="B1029" i="3" s="1"/>
  <c r="K112" i="3"/>
  <c r="G1029" i="3" a="1"/>
  <c r="G1029" i="3" l="1"/>
  <c r="F1029" i="3"/>
  <c r="K113" i="3"/>
  <c r="H1029" i="3" l="1"/>
  <c r="I1029" i="3" s="1"/>
  <c r="B1030" i="3" s="1"/>
  <c r="K114" i="3"/>
  <c r="G1030" i="3" a="1"/>
  <c r="G1030" i="3" l="1"/>
  <c r="F1030" i="3"/>
  <c r="K115" i="3"/>
  <c r="H1030" i="3" l="1"/>
  <c r="I1030" i="3" s="1"/>
  <c r="B1031" i="3" s="1"/>
  <c r="K116" i="3"/>
  <c r="G1031" i="3" a="1"/>
  <c r="G1031" i="3" l="1"/>
  <c r="F1031" i="3"/>
  <c r="K117" i="3"/>
  <c r="H1031" i="3" l="1"/>
  <c r="I1031" i="3" s="1"/>
  <c r="B1032" i="3" s="1"/>
  <c r="K118" i="3"/>
  <c r="G1032" i="3" a="1"/>
  <c r="G1032" i="3" l="1"/>
  <c r="F1032" i="3"/>
  <c r="K119" i="3"/>
  <c r="H1032" i="3" l="1"/>
  <c r="I1032" i="3" s="1"/>
  <c r="B1033" i="3" s="1"/>
  <c r="K120" i="3"/>
  <c r="G1033" i="3" a="1"/>
  <c r="G1033" i="3" l="1"/>
  <c r="F1033" i="3"/>
  <c r="K121" i="3"/>
  <c r="H1033" i="3" l="1"/>
  <c r="I1033" i="3" s="1"/>
  <c r="B1034" i="3" s="1"/>
  <c r="K122" i="3"/>
  <c r="G1034" i="3" a="1"/>
  <c r="G1034" i="3" l="1"/>
  <c r="F1034" i="3"/>
  <c r="K123" i="3"/>
  <c r="H1034" i="3" l="1"/>
  <c r="I1034" i="3" s="1"/>
  <c r="B1035" i="3" s="1"/>
  <c r="K124" i="3"/>
  <c r="G1035" i="3" a="1"/>
  <c r="G1035" i="3" l="1"/>
  <c r="F1035" i="3"/>
  <c r="K125" i="3"/>
  <c r="H1035" i="3" l="1"/>
  <c r="I1035" i="3" s="1"/>
  <c r="B1036" i="3" s="1"/>
  <c r="K126" i="3"/>
  <c r="G1036" i="3" a="1"/>
  <c r="G1036" i="3" l="1"/>
  <c r="F1036" i="3"/>
  <c r="K127" i="3"/>
  <c r="H1036" i="3" l="1"/>
  <c r="I1036" i="3" s="1"/>
  <c r="B1037" i="3" s="1"/>
  <c r="K128" i="3"/>
  <c r="G1037" i="3" a="1"/>
  <c r="G1037" i="3" l="1"/>
  <c r="F1037" i="3"/>
  <c r="K129" i="3"/>
  <c r="H1037" i="3" l="1"/>
  <c r="I1037" i="3" s="1"/>
  <c r="B1038" i="3" s="1"/>
  <c r="K130" i="3"/>
  <c r="G1038" i="3" a="1"/>
  <c r="G1038" i="3" l="1"/>
  <c r="F1038" i="3"/>
  <c r="K131" i="3"/>
  <c r="H1038" i="3" l="1"/>
  <c r="I1038" i="3" s="1"/>
  <c r="B1039" i="3" s="1"/>
  <c r="K132" i="3"/>
  <c r="G1039" i="3" a="1"/>
  <c r="G1039" i="3" l="1"/>
  <c r="F1039" i="3"/>
  <c r="K133" i="3"/>
  <c r="H1039" i="3" l="1"/>
  <c r="I1039" i="3" s="1"/>
  <c r="B1040" i="3" s="1"/>
  <c r="K134" i="3"/>
  <c r="G1040" i="3" a="1"/>
  <c r="G1040" i="3" l="1"/>
  <c r="F1040" i="3"/>
  <c r="K135" i="3"/>
  <c r="H1040" i="3" l="1"/>
  <c r="I1040" i="3" s="1"/>
  <c r="B1041" i="3" s="1"/>
  <c r="K136" i="3"/>
  <c r="G1041" i="3" a="1"/>
  <c r="G1041" i="3" l="1"/>
  <c r="F1041" i="3"/>
  <c r="K137" i="3"/>
  <c r="H1041" i="3" l="1"/>
  <c r="I1041" i="3" s="1"/>
  <c r="B1042" i="3" s="1"/>
  <c r="K138" i="3"/>
  <c r="G1042" i="3" a="1"/>
  <c r="G1042" i="3" l="1"/>
  <c r="F1042" i="3"/>
  <c r="K139" i="3"/>
  <c r="H1042" i="3" l="1"/>
  <c r="I1042" i="3" s="1"/>
  <c r="B1043" i="3" s="1"/>
  <c r="K140" i="3"/>
  <c r="G1043" i="3" a="1"/>
  <c r="G1043" i="3" l="1"/>
  <c r="F1043" i="3"/>
  <c r="K141" i="3"/>
  <c r="H1043" i="3" l="1"/>
  <c r="I1043" i="3" s="1"/>
  <c r="B1044" i="3" s="1"/>
  <c r="K142" i="3"/>
  <c r="G1044" i="3" a="1"/>
  <c r="G1044" i="3" l="1"/>
  <c r="F1044" i="3"/>
  <c r="K143" i="3"/>
  <c r="H1044" i="3" l="1"/>
  <c r="I1044" i="3" s="1"/>
  <c r="B1045" i="3" s="1"/>
  <c r="K144" i="3"/>
  <c r="G1045" i="3" a="1"/>
  <c r="G1045" i="3" l="1"/>
  <c r="F1045" i="3"/>
  <c r="K145" i="3"/>
  <c r="H1045" i="3" l="1"/>
  <c r="I1045" i="3" s="1"/>
  <c r="B1046" i="3" s="1"/>
  <c r="K146" i="3"/>
  <c r="G1046" i="3" a="1"/>
  <c r="G1046" i="3" l="1"/>
  <c r="F1046" i="3"/>
  <c r="K147" i="3"/>
  <c r="H1046" i="3" l="1"/>
  <c r="I1046" i="3" s="1"/>
  <c r="B1047" i="3" s="1"/>
  <c r="K148" i="3"/>
  <c r="G1047" i="3" a="1"/>
  <c r="G1047" i="3" l="1"/>
  <c r="F1047" i="3"/>
  <c r="K149" i="3"/>
  <c r="H1047" i="3" l="1"/>
  <c r="I1047" i="3" s="1"/>
  <c r="B1048" i="3" s="1"/>
  <c r="K150" i="3"/>
  <c r="G1048" i="3" a="1"/>
  <c r="G1048" i="3" l="1"/>
  <c r="F1048" i="3"/>
  <c r="K151" i="3"/>
  <c r="H1048" i="3" l="1"/>
  <c r="I1048" i="3" s="1"/>
  <c r="B1049" i="3" s="1"/>
  <c r="K152" i="3"/>
  <c r="G1049" i="3" a="1"/>
  <c r="G1049" i="3" l="1"/>
  <c r="F1049" i="3"/>
  <c r="K153" i="3"/>
  <c r="H1049" i="3" l="1"/>
  <c r="I1049" i="3" s="1"/>
  <c r="B1050" i="3" s="1"/>
  <c r="K154" i="3"/>
  <c r="G1050" i="3" a="1"/>
  <c r="G1050" i="3" l="1"/>
  <c r="F1050" i="3"/>
  <c r="K155" i="3"/>
  <c r="H1050" i="3" l="1"/>
  <c r="I1050" i="3" s="1"/>
  <c r="B1051" i="3" s="1"/>
  <c r="K156" i="3"/>
  <c r="G1051" i="3" a="1"/>
  <c r="G1051" i="3" l="1"/>
  <c r="F1051" i="3"/>
  <c r="K157" i="3"/>
  <c r="H1051" i="3" l="1"/>
  <c r="I1051" i="3" s="1"/>
  <c r="B1052" i="3" s="1"/>
  <c r="K158" i="3"/>
  <c r="G1052" i="3" a="1"/>
  <c r="G1052" i="3" l="1"/>
  <c r="F1052" i="3"/>
  <c r="K159" i="3"/>
  <c r="H1052" i="3" l="1"/>
  <c r="I1052" i="3" s="1"/>
  <c r="B1053" i="3" s="1"/>
  <c r="K160" i="3"/>
  <c r="G1053" i="3" a="1"/>
  <c r="G1053" i="3" l="1"/>
  <c r="F1053" i="3"/>
  <c r="K161" i="3"/>
  <c r="H1053" i="3" l="1"/>
  <c r="I1053" i="3" s="1"/>
  <c r="B1054" i="3" s="1"/>
  <c r="K162" i="3"/>
  <c r="G1054" i="3" a="1"/>
  <c r="G1054" i="3" l="1"/>
  <c r="F1054" i="3"/>
  <c r="K163" i="3"/>
  <c r="H1054" i="3" l="1"/>
  <c r="I1054" i="3" s="1"/>
  <c r="B1055" i="3" s="1"/>
  <c r="K164" i="3"/>
  <c r="G1055" i="3" a="1"/>
  <c r="G1055" i="3" l="1"/>
  <c r="F1055" i="3"/>
  <c r="K165" i="3"/>
  <c r="H1055" i="3" l="1"/>
  <c r="I1055" i="3" s="1"/>
  <c r="B1056" i="3" s="1"/>
  <c r="K166" i="3"/>
  <c r="G1056" i="3" a="1"/>
  <c r="G1056" i="3" l="1"/>
  <c r="F1056" i="3"/>
  <c r="K167" i="3"/>
  <c r="H1056" i="3" l="1"/>
  <c r="I1056" i="3" s="1"/>
  <c r="B1057" i="3" s="1"/>
  <c r="K168" i="3"/>
  <c r="G1057" i="3" a="1"/>
  <c r="G1057" i="3" l="1"/>
  <c r="F1057" i="3"/>
  <c r="K169" i="3"/>
  <c r="H1057" i="3" l="1"/>
  <c r="I1057" i="3" s="1"/>
  <c r="B1058" i="3" s="1"/>
  <c r="K170" i="3"/>
  <c r="G1058" i="3" a="1"/>
  <c r="G1058" i="3" l="1"/>
  <c r="F1058" i="3"/>
  <c r="K171" i="3"/>
  <c r="H1058" i="3" l="1"/>
  <c r="I1058" i="3" s="1"/>
  <c r="B1059" i="3" s="1"/>
  <c r="K172" i="3"/>
  <c r="G1059" i="3" a="1"/>
  <c r="G1059" i="3" l="1"/>
  <c r="F1059" i="3"/>
  <c r="K173" i="3"/>
  <c r="H1059" i="3" l="1"/>
  <c r="I1059" i="3" s="1"/>
  <c r="B1060" i="3" s="1"/>
  <c r="K174" i="3"/>
  <c r="G1060" i="3" a="1"/>
  <c r="G1060" i="3" l="1"/>
  <c r="F1060" i="3"/>
  <c r="K175" i="3"/>
  <c r="H1060" i="3" l="1"/>
  <c r="I1060" i="3" s="1"/>
  <c r="B1061" i="3" s="1"/>
  <c r="K176" i="3"/>
  <c r="G1061" i="3" a="1"/>
  <c r="G1061" i="3" l="1"/>
  <c r="F1061" i="3"/>
  <c r="K177" i="3"/>
  <c r="H1061" i="3" l="1"/>
  <c r="I1061" i="3" s="1"/>
  <c r="B1062" i="3" s="1"/>
  <c r="K178" i="3"/>
  <c r="G1062" i="3" a="1"/>
  <c r="G1062" i="3" l="1"/>
  <c r="F1062" i="3"/>
  <c r="K179" i="3"/>
  <c r="H1062" i="3" l="1"/>
  <c r="I1062" i="3" s="1"/>
  <c r="B1063" i="3" s="1"/>
  <c r="K180" i="3"/>
  <c r="G1063" i="3" a="1"/>
  <c r="G1063" i="3" l="1"/>
  <c r="F1063" i="3"/>
  <c r="K181" i="3"/>
  <c r="H1063" i="3" l="1"/>
  <c r="I1063" i="3" s="1"/>
  <c r="B1064" i="3" s="1"/>
  <c r="K182" i="3"/>
  <c r="G1064" i="3" a="1"/>
  <c r="G1064" i="3" l="1"/>
  <c r="F1064" i="3"/>
  <c r="K183" i="3"/>
  <c r="H1064" i="3" l="1"/>
  <c r="I1064" i="3" s="1"/>
  <c r="B1065" i="3" s="1"/>
  <c r="K184" i="3"/>
  <c r="G1065" i="3" a="1"/>
  <c r="G1065" i="3" l="1"/>
  <c r="F1065" i="3"/>
  <c r="K185" i="3"/>
  <c r="H1065" i="3" l="1"/>
  <c r="I1065" i="3" s="1"/>
  <c r="B1066" i="3" s="1"/>
  <c r="K186" i="3"/>
  <c r="G1066" i="3" a="1"/>
  <c r="G1066" i="3" l="1"/>
  <c r="F1066" i="3"/>
  <c r="K187" i="3"/>
  <c r="H1066" i="3" l="1"/>
  <c r="I1066" i="3" s="1"/>
  <c r="B1067" i="3" s="1"/>
  <c r="K188" i="3"/>
  <c r="G1067" i="3" a="1"/>
  <c r="G1067" i="3" l="1"/>
  <c r="F1067" i="3"/>
  <c r="K189" i="3"/>
  <c r="H1067" i="3" l="1"/>
  <c r="I1067" i="3" s="1"/>
  <c r="B1068" i="3" s="1"/>
  <c r="K190" i="3"/>
  <c r="G1068" i="3" a="1"/>
  <c r="G1068" i="3" l="1"/>
  <c r="F1068" i="3"/>
  <c r="K191" i="3"/>
  <c r="H1068" i="3" l="1"/>
  <c r="I1068" i="3" s="1"/>
  <c r="B1069" i="3" s="1"/>
  <c r="K192" i="3"/>
  <c r="G1069" i="3" a="1"/>
  <c r="G1069" i="3" l="1"/>
  <c r="F1069" i="3"/>
  <c r="K193" i="3"/>
  <c r="H1069" i="3" l="1"/>
  <c r="I1069" i="3" s="1"/>
  <c r="B1070" i="3" s="1"/>
  <c r="K194" i="3"/>
  <c r="G1070" i="3" a="1"/>
  <c r="G1070" i="3" l="1"/>
  <c r="F1070" i="3"/>
  <c r="K195" i="3"/>
  <c r="H1070" i="3" l="1"/>
  <c r="I1070" i="3" s="1"/>
  <c r="B1071" i="3" s="1"/>
  <c r="K196" i="3"/>
  <c r="G1071" i="3" a="1"/>
  <c r="G1071" i="3" l="1"/>
  <c r="F1071" i="3"/>
  <c r="K197" i="3"/>
  <c r="H1071" i="3" l="1"/>
  <c r="I1071" i="3" s="1"/>
  <c r="B1072" i="3" s="1"/>
  <c r="K198" i="3"/>
  <c r="G1072" i="3" a="1"/>
  <c r="G1072" i="3" l="1"/>
  <c r="F1072" i="3"/>
  <c r="K199" i="3"/>
  <c r="H1072" i="3" l="1"/>
  <c r="I1072" i="3" s="1"/>
  <c r="B1073" i="3" s="1"/>
  <c r="K200" i="3"/>
  <c r="G1073" i="3" a="1"/>
  <c r="G1073" i="3" l="1"/>
  <c r="F1073" i="3"/>
  <c r="K201" i="3"/>
  <c r="H1073" i="3" l="1"/>
  <c r="I1073" i="3" s="1"/>
  <c r="B1074" i="3" s="1"/>
  <c r="K202" i="3"/>
  <c r="G1074" i="3" a="1"/>
  <c r="G1074" i="3" l="1"/>
  <c r="F1074" i="3"/>
  <c r="K203" i="3"/>
  <c r="H1074" i="3" l="1"/>
  <c r="I1074" i="3" s="1"/>
  <c r="B1075" i="3" s="1"/>
  <c r="K204" i="3"/>
  <c r="G1075" i="3" a="1"/>
  <c r="G1075" i="3" l="1"/>
  <c r="F1075" i="3"/>
  <c r="K205" i="3"/>
  <c r="H1075" i="3" l="1"/>
  <c r="I1075" i="3" s="1"/>
  <c r="B1076" i="3" s="1"/>
  <c r="K206" i="3"/>
  <c r="G1076" i="3" a="1"/>
  <c r="G1076" i="3" l="1"/>
  <c r="F1076" i="3"/>
  <c r="K207" i="3"/>
  <c r="H1076" i="3" l="1"/>
  <c r="I1076" i="3" s="1"/>
  <c r="B1077" i="3" s="1"/>
  <c r="K208" i="3"/>
  <c r="G1077" i="3" a="1"/>
  <c r="G1077" i="3" l="1"/>
  <c r="F1077" i="3"/>
  <c r="K209" i="3"/>
  <c r="H1077" i="3" l="1"/>
  <c r="I1077" i="3" s="1"/>
  <c r="B1078" i="3" s="1"/>
  <c r="K210" i="3"/>
  <c r="G1078" i="3" a="1"/>
  <c r="G1078" i="3" l="1"/>
  <c r="F1078" i="3"/>
  <c r="K211" i="3"/>
  <c r="H1078" i="3" l="1"/>
  <c r="I1078" i="3" s="1"/>
  <c r="B1079" i="3" s="1"/>
  <c r="K212" i="3"/>
  <c r="G1079" i="3" a="1"/>
  <c r="G1079" i="3" l="1"/>
  <c r="F1079" i="3"/>
  <c r="K213" i="3"/>
  <c r="H1079" i="3" l="1"/>
  <c r="I1079" i="3" s="1"/>
  <c r="B1080" i="3" s="1"/>
  <c r="K214" i="3"/>
  <c r="G1080" i="3" a="1"/>
  <c r="G1080" i="3" l="1"/>
  <c r="F1080" i="3"/>
  <c r="K215" i="3"/>
  <c r="H1080" i="3" l="1"/>
  <c r="I1080" i="3" s="1"/>
  <c r="B1081" i="3" s="1"/>
  <c r="K216" i="3"/>
  <c r="G1081" i="3" a="1"/>
  <c r="G1081" i="3" l="1"/>
  <c r="F1081" i="3"/>
  <c r="K217" i="3"/>
  <c r="H1081" i="3" l="1"/>
  <c r="I1081" i="3" s="1"/>
  <c r="B1082" i="3" s="1"/>
  <c r="K218" i="3"/>
  <c r="G1082" i="3" a="1"/>
  <c r="G1082" i="3" l="1"/>
  <c r="F1082" i="3"/>
  <c r="K219" i="3"/>
  <c r="H1082" i="3" l="1"/>
  <c r="I1082" i="3" s="1"/>
  <c r="B1083" i="3" s="1"/>
  <c r="K220" i="3"/>
  <c r="G1083" i="3" a="1"/>
  <c r="G1083" i="3" l="1"/>
  <c r="F1083" i="3"/>
  <c r="K221" i="3"/>
  <c r="H1083" i="3" l="1"/>
  <c r="I1083" i="3" s="1"/>
  <c r="B1084" i="3" s="1"/>
  <c r="K222" i="3"/>
  <c r="G1084" i="3" a="1"/>
  <c r="G1084" i="3" l="1"/>
  <c r="F1084" i="3"/>
  <c r="K223" i="3"/>
  <c r="H1084" i="3" l="1"/>
  <c r="I1084" i="3" s="1"/>
  <c r="B1085" i="3" s="1"/>
  <c r="K224" i="3"/>
  <c r="G1085" i="3" a="1"/>
  <c r="G1085" i="3" l="1"/>
  <c r="F1085" i="3"/>
  <c r="K225" i="3"/>
  <c r="H1085" i="3" l="1"/>
  <c r="I1085" i="3" s="1"/>
  <c r="B1086" i="3" s="1"/>
  <c r="K226" i="3"/>
  <c r="G1086" i="3" a="1"/>
  <c r="G1086" i="3" l="1"/>
  <c r="F1086" i="3"/>
  <c r="K227" i="3"/>
  <c r="H1086" i="3" l="1"/>
  <c r="I1086" i="3" s="1"/>
  <c r="B1087" i="3" s="1"/>
  <c r="K228" i="3"/>
  <c r="G1087" i="3" a="1"/>
  <c r="G1087" i="3" l="1"/>
  <c r="F1087" i="3"/>
  <c r="K229" i="3"/>
  <c r="H1087" i="3" l="1"/>
  <c r="I1087" i="3" s="1"/>
  <c r="B1088" i="3" s="1"/>
  <c r="K230" i="3"/>
  <c r="G1088" i="3" a="1"/>
  <c r="G1088" i="3" l="1"/>
  <c r="F1088" i="3"/>
  <c r="K231" i="3"/>
  <c r="H1088" i="3" l="1"/>
  <c r="I1088" i="3" s="1"/>
  <c r="B1089" i="3" s="1"/>
  <c r="K232" i="3"/>
  <c r="G1089" i="3" a="1"/>
  <c r="G1089" i="3" l="1"/>
  <c r="F1089" i="3"/>
  <c r="K233" i="3"/>
  <c r="H1089" i="3" l="1"/>
  <c r="I1089" i="3" s="1"/>
  <c r="B1090" i="3" s="1"/>
  <c r="K234" i="3"/>
  <c r="G1090" i="3" a="1"/>
  <c r="G1090" i="3" l="1"/>
  <c r="F1090" i="3"/>
  <c r="K235" i="3"/>
  <c r="H1090" i="3" l="1"/>
  <c r="I1090" i="3" s="1"/>
  <c r="B1091" i="3" s="1"/>
  <c r="K236" i="3"/>
  <c r="G1091" i="3" a="1"/>
  <c r="G1091" i="3" l="1"/>
  <c r="F1091" i="3"/>
  <c r="K237" i="3"/>
  <c r="H1091" i="3" l="1"/>
  <c r="I1091" i="3" s="1"/>
  <c r="B1092" i="3" s="1"/>
  <c r="K238" i="3"/>
  <c r="G1092" i="3" a="1"/>
  <c r="G1092" i="3" l="1"/>
  <c r="F1092" i="3"/>
  <c r="K239" i="3"/>
  <c r="H1092" i="3" l="1"/>
  <c r="I1092" i="3" s="1"/>
  <c r="B1093" i="3" s="1"/>
  <c r="K240" i="3"/>
  <c r="G1093" i="3" a="1"/>
  <c r="G1093" i="3" l="1"/>
  <c r="F1093" i="3"/>
  <c r="K241" i="3"/>
  <c r="H1093" i="3" l="1"/>
  <c r="I1093" i="3" s="1"/>
  <c r="B1094" i="3" s="1"/>
  <c r="K242" i="3"/>
  <c r="G1094" i="3" a="1"/>
  <c r="G1094" i="3" l="1"/>
  <c r="F1094" i="3"/>
  <c r="K243" i="3"/>
  <c r="H1094" i="3" l="1"/>
  <c r="I1094" i="3" s="1"/>
  <c r="B1095" i="3" s="1"/>
  <c r="K244" i="3"/>
  <c r="G1095" i="3" a="1"/>
  <c r="G1095" i="3" l="1"/>
  <c r="F1095" i="3"/>
  <c r="K245" i="3"/>
  <c r="H1095" i="3" l="1"/>
  <c r="I1095" i="3" s="1"/>
  <c r="B1096" i="3" s="1"/>
  <c r="K246" i="3"/>
  <c r="G1096" i="3" a="1"/>
  <c r="G1096" i="3" l="1"/>
  <c r="F1096" i="3"/>
  <c r="K247" i="3"/>
  <c r="H1096" i="3" l="1"/>
  <c r="I1096" i="3" s="1"/>
  <c r="B1097" i="3" s="1"/>
  <c r="K248" i="3"/>
  <c r="G1097" i="3" a="1"/>
  <c r="G1097" i="3" l="1"/>
  <c r="F1097" i="3"/>
  <c r="K249" i="3"/>
  <c r="H1097" i="3" l="1"/>
  <c r="I1097" i="3" s="1"/>
  <c r="B1098" i="3" s="1"/>
  <c r="K250" i="3"/>
  <c r="G1098" i="3" a="1"/>
  <c r="G1098" i="3" l="1"/>
  <c r="F1098" i="3"/>
  <c r="K251" i="3"/>
  <c r="H1098" i="3" l="1"/>
  <c r="I1098" i="3" s="1"/>
  <c r="B1099" i="3" s="1"/>
  <c r="K252" i="3"/>
  <c r="G1099" i="3" a="1"/>
  <c r="G1099" i="3" l="1"/>
  <c r="F1099" i="3"/>
  <c r="K253" i="3"/>
  <c r="H1099" i="3" l="1"/>
  <c r="I1099" i="3" s="1"/>
  <c r="B1100" i="3" s="1"/>
  <c r="K254" i="3"/>
  <c r="G1100" i="3" a="1"/>
  <c r="G1100" i="3" l="1"/>
  <c r="F1100" i="3"/>
  <c r="K255" i="3"/>
  <c r="H1100" i="3" l="1"/>
  <c r="I1100" i="3" s="1"/>
  <c r="B1101" i="3" s="1"/>
  <c r="K256" i="3"/>
  <c r="G1101" i="3" a="1"/>
  <c r="G1101" i="3" l="1"/>
  <c r="F1101" i="3"/>
  <c r="K257" i="3"/>
  <c r="H1101" i="3" l="1"/>
  <c r="I1101" i="3" s="1"/>
  <c r="B1102" i="3" s="1"/>
  <c r="K258" i="3"/>
  <c r="G1102" i="3" a="1"/>
  <c r="G1102" i="3" l="1"/>
  <c r="F1102" i="3"/>
  <c r="K259" i="3"/>
  <c r="H1102" i="3" l="1"/>
  <c r="I1102" i="3" s="1"/>
  <c r="B1103" i="3" s="1"/>
  <c r="K260" i="3"/>
  <c r="G1103" i="3" a="1"/>
  <c r="G1103" i="3" l="1"/>
  <c r="F1103" i="3"/>
  <c r="K261" i="3"/>
  <c r="H1103" i="3" l="1"/>
  <c r="I1103" i="3" s="1"/>
  <c r="B1104" i="3" s="1"/>
  <c r="K262" i="3"/>
  <c r="G1104" i="3" a="1"/>
  <c r="G1104" i="3" l="1"/>
  <c r="F1104" i="3"/>
  <c r="K263" i="3"/>
  <c r="H1104" i="3" l="1"/>
  <c r="I1104" i="3" s="1"/>
  <c r="B1105" i="3" s="1"/>
  <c r="K264" i="3"/>
  <c r="G1105" i="3" a="1"/>
  <c r="G1105" i="3" l="1"/>
  <c r="F1105" i="3"/>
  <c r="K265" i="3"/>
  <c r="H1105" i="3" l="1"/>
  <c r="I1105" i="3" s="1"/>
  <c r="B1106" i="3" s="1"/>
  <c r="K266" i="3"/>
  <c r="G1106" i="3" a="1"/>
  <c r="G1106" i="3" l="1"/>
  <c r="F1106" i="3"/>
  <c r="K267" i="3"/>
  <c r="H1106" i="3" l="1"/>
  <c r="I1106" i="3" s="1"/>
  <c r="B1107" i="3" s="1"/>
  <c r="K268" i="3"/>
  <c r="G1107" i="3" a="1"/>
  <c r="G1107" i="3" l="1"/>
  <c r="F1107" i="3"/>
  <c r="K269" i="3"/>
  <c r="H1107" i="3" l="1"/>
  <c r="I1107" i="3" s="1"/>
  <c r="B1108" i="3" s="1"/>
  <c r="K270" i="3"/>
  <c r="G1108" i="3" a="1"/>
  <c r="G1108" i="3" l="1"/>
  <c r="F1108" i="3"/>
  <c r="K271" i="3"/>
  <c r="H1108" i="3" l="1"/>
  <c r="I1108" i="3" s="1"/>
  <c r="B1109" i="3" s="1"/>
  <c r="K272" i="3"/>
  <c r="G1109" i="3" a="1"/>
  <c r="G1109" i="3" l="1"/>
  <c r="F1109" i="3"/>
  <c r="K273" i="3"/>
  <c r="H1109" i="3" l="1"/>
  <c r="I1109" i="3" s="1"/>
  <c r="B1110" i="3" s="1"/>
  <c r="K274" i="3"/>
  <c r="G1110" i="3" a="1"/>
  <c r="G1110" i="3" l="1"/>
  <c r="F1110" i="3"/>
  <c r="K275" i="3"/>
  <c r="H1110" i="3" l="1"/>
  <c r="I1110" i="3" s="1"/>
  <c r="B1111" i="3" s="1"/>
  <c r="K276" i="3"/>
  <c r="G1111" i="3" a="1"/>
  <c r="G1111" i="3" l="1"/>
  <c r="F1111" i="3"/>
  <c r="K277" i="3"/>
  <c r="H1111" i="3" l="1"/>
  <c r="I1111" i="3" s="1"/>
  <c r="B1112" i="3" s="1"/>
  <c r="K278" i="3"/>
  <c r="G1112" i="3" a="1"/>
  <c r="G1112" i="3" l="1"/>
  <c r="F1112" i="3"/>
  <c r="K279" i="3"/>
  <c r="H1112" i="3" l="1"/>
  <c r="I1112" i="3" s="1"/>
  <c r="B1113" i="3" s="1"/>
  <c r="K280" i="3"/>
  <c r="G1113" i="3" a="1"/>
  <c r="G1113" i="3" l="1"/>
  <c r="F1113" i="3"/>
  <c r="K281" i="3"/>
  <c r="H1113" i="3" l="1"/>
  <c r="I1113" i="3" s="1"/>
  <c r="B1114" i="3" s="1"/>
  <c r="K282" i="3"/>
  <c r="G1114" i="3" a="1"/>
  <c r="G1114" i="3" l="1"/>
  <c r="F1114" i="3"/>
  <c r="K283" i="3"/>
  <c r="H1114" i="3" l="1"/>
  <c r="I1114" i="3" s="1"/>
  <c r="B1115" i="3" s="1"/>
  <c r="K284" i="3"/>
  <c r="G1115" i="3" a="1"/>
  <c r="G1115" i="3" l="1"/>
  <c r="F1115" i="3"/>
  <c r="K285" i="3"/>
  <c r="H1115" i="3" l="1"/>
  <c r="I1115" i="3" s="1"/>
  <c r="B1116" i="3" s="1"/>
  <c r="K286" i="3"/>
  <c r="G1116" i="3" a="1"/>
  <c r="G1116" i="3" l="1"/>
  <c r="F1116" i="3"/>
  <c r="K287" i="3"/>
  <c r="H1116" i="3" l="1"/>
  <c r="I1116" i="3" s="1"/>
  <c r="B1117" i="3" s="1"/>
  <c r="K288" i="3"/>
  <c r="G1117" i="3" a="1"/>
  <c r="G1117" i="3" l="1"/>
  <c r="F1117" i="3"/>
  <c r="K289" i="3"/>
  <c r="H1117" i="3" l="1"/>
  <c r="I1117" i="3" s="1"/>
  <c r="B1118" i="3" s="1"/>
  <c r="K290" i="3"/>
  <c r="G1118" i="3" a="1"/>
  <c r="G1118" i="3" l="1"/>
  <c r="F1118" i="3"/>
  <c r="K291" i="3"/>
  <c r="H1118" i="3" l="1"/>
  <c r="I1118" i="3" s="1"/>
  <c r="B1119" i="3" s="1"/>
  <c r="K292" i="3"/>
  <c r="G1119" i="3" a="1"/>
  <c r="G1119" i="3" l="1"/>
  <c r="F1119" i="3"/>
  <c r="K293" i="3"/>
  <c r="H1119" i="3" l="1"/>
  <c r="I1119" i="3" s="1"/>
  <c r="B1120" i="3" s="1"/>
  <c r="K294" i="3"/>
  <c r="G1120" i="3" a="1"/>
  <c r="G1120" i="3" l="1"/>
  <c r="F1120" i="3"/>
  <c r="K295" i="3"/>
  <c r="H1120" i="3" l="1"/>
  <c r="I1120" i="3" s="1"/>
  <c r="B1121" i="3" s="1"/>
  <c r="K296" i="3"/>
  <c r="G1121" i="3" a="1"/>
  <c r="G1121" i="3" l="1"/>
  <c r="F1121" i="3"/>
  <c r="K297" i="3"/>
  <c r="H1121" i="3" l="1"/>
  <c r="I1121" i="3" s="1"/>
  <c r="B1122" i="3" s="1"/>
  <c r="K298" i="3"/>
  <c r="G1122" i="3" a="1"/>
  <c r="G1122" i="3" l="1"/>
  <c r="F1122" i="3"/>
  <c r="K299" i="3"/>
  <c r="H1122" i="3" l="1"/>
  <c r="I1122" i="3" s="1"/>
  <c r="B1123" i="3" s="1"/>
  <c r="K300" i="3"/>
  <c r="G1123" i="3" a="1"/>
  <c r="G1123" i="3" l="1"/>
  <c r="F1123" i="3"/>
  <c r="K301" i="3"/>
  <c r="H1123" i="3" l="1"/>
  <c r="I1123" i="3" s="1"/>
  <c r="B1124" i="3" s="1"/>
  <c r="K302" i="3"/>
  <c r="G1124" i="3" a="1"/>
  <c r="G1124" i="3" l="1"/>
  <c r="F1124" i="3"/>
  <c r="K303" i="3"/>
  <c r="H1124" i="3" l="1"/>
  <c r="I1124" i="3" s="1"/>
  <c r="B1125" i="3" s="1"/>
  <c r="K304" i="3"/>
  <c r="G1125" i="3" a="1"/>
  <c r="G1125" i="3" l="1"/>
  <c r="F1125" i="3"/>
  <c r="K305" i="3"/>
  <c r="H1125" i="3" l="1"/>
  <c r="I1125" i="3" s="1"/>
  <c r="B1126" i="3" s="1"/>
  <c r="K306" i="3"/>
  <c r="G1126" i="3" a="1"/>
  <c r="G1126" i="3" l="1"/>
  <c r="F1126" i="3"/>
  <c r="K307" i="3"/>
  <c r="H1126" i="3" l="1"/>
  <c r="I1126" i="3" s="1"/>
  <c r="B1127" i="3" s="1"/>
  <c r="K308" i="3"/>
  <c r="G1127" i="3" a="1"/>
  <c r="G1127" i="3" l="1"/>
  <c r="F1127" i="3"/>
  <c r="K309" i="3"/>
  <c r="H1127" i="3" l="1"/>
  <c r="I1127" i="3" s="1"/>
  <c r="B1128" i="3" s="1"/>
  <c r="K310" i="3"/>
  <c r="G1128" i="3" a="1"/>
  <c r="G1128" i="3" l="1"/>
  <c r="F1128" i="3"/>
  <c r="K311" i="3"/>
  <c r="H1128" i="3" l="1"/>
  <c r="I1128" i="3" s="1"/>
  <c r="B1129" i="3" s="1"/>
  <c r="K312" i="3"/>
  <c r="G1129" i="3" a="1"/>
  <c r="G1129" i="3" l="1"/>
  <c r="F1129" i="3"/>
  <c r="K313" i="3"/>
  <c r="H1129" i="3" l="1"/>
  <c r="I1129" i="3" s="1"/>
  <c r="B1130" i="3" s="1"/>
  <c r="K314" i="3"/>
  <c r="G1130" i="3" a="1"/>
  <c r="G1130" i="3" l="1"/>
  <c r="F1130" i="3"/>
  <c r="K315" i="3"/>
  <c r="H1130" i="3" l="1"/>
  <c r="I1130" i="3" s="1"/>
  <c r="B1131" i="3" s="1"/>
  <c r="K316" i="3"/>
  <c r="G1131" i="3" a="1"/>
  <c r="G1131" i="3" l="1"/>
  <c r="F1131" i="3"/>
  <c r="K317" i="3"/>
  <c r="H1131" i="3" l="1"/>
  <c r="I1131" i="3" s="1"/>
  <c r="B1132" i="3" s="1"/>
  <c r="K318" i="3"/>
  <c r="G1132" i="3" a="1"/>
  <c r="G1132" i="3" l="1"/>
  <c r="F1132" i="3"/>
  <c r="K319" i="3"/>
  <c r="H1132" i="3" l="1"/>
  <c r="I1132" i="3" s="1"/>
  <c r="B1133" i="3" s="1"/>
  <c r="K320" i="3"/>
  <c r="G1133" i="3" a="1"/>
  <c r="G1133" i="3" l="1"/>
  <c r="F1133" i="3"/>
  <c r="K321" i="3"/>
  <c r="H1133" i="3" l="1"/>
  <c r="I1133" i="3" s="1"/>
  <c r="B1134" i="3" s="1"/>
  <c r="K322" i="3"/>
  <c r="G1134" i="3" a="1"/>
  <c r="G1134" i="3" l="1"/>
  <c r="F1134" i="3"/>
  <c r="K323" i="3"/>
  <c r="H1134" i="3" l="1"/>
  <c r="I1134" i="3" s="1"/>
  <c r="B1135" i="3" s="1"/>
  <c r="K324" i="3"/>
  <c r="G1135" i="3" a="1"/>
  <c r="G1135" i="3" l="1"/>
  <c r="F1135" i="3"/>
  <c r="K325" i="3"/>
  <c r="H1135" i="3" l="1"/>
  <c r="I1135" i="3" s="1"/>
  <c r="B1136" i="3" s="1"/>
  <c r="K326" i="3"/>
  <c r="G1136" i="3" a="1"/>
  <c r="G1136" i="3" l="1"/>
  <c r="F1136" i="3"/>
  <c r="K327" i="3"/>
  <c r="H1136" i="3" l="1"/>
  <c r="I1136" i="3" s="1"/>
  <c r="B1137" i="3" s="1"/>
  <c r="K328" i="3"/>
  <c r="G1137" i="3" a="1"/>
  <c r="G1137" i="3" l="1"/>
  <c r="F1137" i="3"/>
  <c r="K329" i="3"/>
  <c r="H1137" i="3" l="1"/>
  <c r="I1137" i="3" s="1"/>
  <c r="B1138" i="3" s="1"/>
  <c r="K330" i="3"/>
  <c r="G1138" i="3" a="1"/>
  <c r="G1138" i="3" l="1"/>
  <c r="F1138" i="3"/>
  <c r="K331" i="3"/>
  <c r="H1138" i="3" l="1"/>
  <c r="I1138" i="3" s="1"/>
  <c r="B1139" i="3" s="1"/>
  <c r="K332" i="3"/>
  <c r="G1139" i="3" a="1"/>
  <c r="G1139" i="3" l="1"/>
  <c r="F1139" i="3"/>
  <c r="K333" i="3"/>
  <c r="H1139" i="3" l="1"/>
  <c r="I1139" i="3" s="1"/>
  <c r="B1140" i="3" s="1"/>
  <c r="K334" i="3"/>
  <c r="G1140" i="3" a="1"/>
  <c r="G1140" i="3" l="1"/>
  <c r="F1140" i="3"/>
  <c r="K335" i="3"/>
  <c r="H1140" i="3" l="1"/>
  <c r="I1140" i="3" s="1"/>
  <c r="B1141" i="3" s="1"/>
  <c r="K336" i="3"/>
  <c r="G1141" i="3" a="1"/>
  <c r="G1141" i="3" l="1"/>
  <c r="F1141" i="3"/>
  <c r="K337" i="3"/>
  <c r="H1141" i="3" l="1"/>
  <c r="I1141" i="3" s="1"/>
  <c r="B1142" i="3" s="1"/>
  <c r="K338" i="3"/>
  <c r="G1142" i="3" a="1"/>
  <c r="G1142" i="3" l="1"/>
  <c r="F1142" i="3"/>
  <c r="K339" i="3"/>
  <c r="H1142" i="3" l="1"/>
  <c r="I1142" i="3" s="1"/>
  <c r="B1143" i="3" s="1"/>
  <c r="K340" i="3"/>
  <c r="G1143" i="3" a="1"/>
  <c r="G1143" i="3" l="1"/>
  <c r="F1143" i="3"/>
  <c r="K341" i="3"/>
  <c r="H1143" i="3" l="1"/>
  <c r="I1143" i="3" s="1"/>
  <c r="B1144" i="3" s="1"/>
  <c r="K342" i="3"/>
  <c r="G1144" i="3" a="1"/>
  <c r="G1144" i="3" l="1"/>
  <c r="F1144" i="3"/>
  <c r="K343" i="3"/>
  <c r="H1144" i="3" l="1"/>
  <c r="I1144" i="3" s="1"/>
  <c r="B1145" i="3" s="1"/>
  <c r="K344" i="3"/>
  <c r="G1145" i="3" a="1"/>
  <c r="G1145" i="3" l="1"/>
  <c r="F1145" i="3"/>
  <c r="K345" i="3"/>
  <c r="H1145" i="3" l="1"/>
  <c r="I1145" i="3" s="1"/>
  <c r="B1146" i="3" s="1"/>
  <c r="K346" i="3"/>
  <c r="G1146" i="3" a="1"/>
  <c r="G1146" i="3" l="1"/>
  <c r="F1146" i="3"/>
  <c r="K347" i="3"/>
  <c r="H1146" i="3" l="1"/>
  <c r="I1146" i="3" s="1"/>
  <c r="B1147" i="3" s="1"/>
  <c r="K348" i="3"/>
  <c r="G1147" i="3" a="1"/>
  <c r="G1147" i="3" l="1"/>
  <c r="F1147" i="3"/>
  <c r="K349" i="3"/>
  <c r="H1147" i="3" l="1"/>
  <c r="I1147" i="3" s="1"/>
  <c r="B1148" i="3" s="1"/>
  <c r="K350" i="3"/>
  <c r="G1148" i="3" a="1"/>
  <c r="G1148" i="3" l="1"/>
  <c r="F1148" i="3"/>
  <c r="K351" i="3"/>
  <c r="H1148" i="3" l="1"/>
  <c r="I1148" i="3" s="1"/>
  <c r="B1149" i="3" s="1"/>
  <c r="K352" i="3"/>
  <c r="G1149" i="3" a="1"/>
  <c r="G1149" i="3" l="1"/>
  <c r="F1149" i="3"/>
  <c r="K353" i="3"/>
  <c r="H1149" i="3" l="1"/>
  <c r="I1149" i="3" s="1"/>
  <c r="B1150" i="3" s="1"/>
  <c r="K354" i="3"/>
  <c r="G1150" i="3" a="1"/>
  <c r="G1150" i="3" l="1"/>
  <c r="F1150" i="3"/>
  <c r="K355" i="3"/>
  <c r="H1150" i="3" l="1"/>
  <c r="I1150" i="3" s="1"/>
  <c r="B1151" i="3" s="1"/>
  <c r="K356" i="3"/>
  <c r="G1151" i="3" a="1"/>
  <c r="G1151" i="3" l="1"/>
  <c r="F1151" i="3"/>
  <c r="K357" i="3"/>
  <c r="H1151" i="3" l="1"/>
  <c r="I1151" i="3" s="1"/>
  <c r="B1152" i="3" s="1"/>
  <c r="K358" i="3"/>
  <c r="G1152" i="3" a="1"/>
  <c r="G1152" i="3" l="1"/>
  <c r="F1152" i="3"/>
  <c r="K359" i="3"/>
  <c r="H1152" i="3" l="1"/>
  <c r="I1152" i="3" s="1"/>
  <c r="B1153" i="3" s="1"/>
  <c r="K360" i="3"/>
  <c r="G1153" i="3" a="1"/>
  <c r="G1153" i="3" l="1"/>
  <c r="F1153" i="3"/>
  <c r="K361" i="3"/>
  <c r="H1153" i="3" l="1"/>
  <c r="I1153" i="3" s="1"/>
  <c r="B1154" i="3" s="1"/>
  <c r="K362" i="3"/>
  <c r="G1154" i="3" a="1"/>
  <c r="G1154" i="3" l="1"/>
  <c r="F1154" i="3"/>
  <c r="K363" i="3"/>
  <c r="H1154" i="3" l="1"/>
  <c r="I1154" i="3" s="1"/>
  <c r="B1155" i="3" s="1"/>
  <c r="K364" i="3"/>
  <c r="G1155" i="3" a="1"/>
  <c r="G1155" i="3" l="1"/>
  <c r="F1155" i="3"/>
  <c r="K365" i="3"/>
  <c r="H1155" i="3" l="1"/>
  <c r="I1155" i="3" s="1"/>
  <c r="B1156" i="3" s="1"/>
  <c r="K366" i="3"/>
  <c r="G1156" i="3" a="1"/>
  <c r="G1156" i="3" l="1"/>
  <c r="F1156" i="3"/>
  <c r="K367" i="3"/>
  <c r="H1156" i="3" l="1"/>
  <c r="I1156" i="3" s="1"/>
  <c r="B1157" i="3" s="1"/>
  <c r="K368" i="3"/>
  <c r="G1157" i="3" a="1"/>
  <c r="G1157" i="3" l="1"/>
  <c r="F1157" i="3"/>
  <c r="K369" i="3"/>
  <c r="H1157" i="3" l="1"/>
  <c r="I1157" i="3" s="1"/>
  <c r="B1158" i="3" s="1"/>
  <c r="K370" i="3"/>
  <c r="G1158" i="3" a="1"/>
  <c r="G1158" i="3" l="1"/>
  <c r="F1158" i="3"/>
  <c r="K371" i="3"/>
  <c r="H1158" i="3" l="1"/>
  <c r="I1158" i="3" s="1"/>
  <c r="B1159" i="3" s="1"/>
  <c r="K372" i="3"/>
  <c r="G1159" i="3" a="1"/>
  <c r="G1159" i="3" l="1"/>
  <c r="F1159" i="3"/>
  <c r="K373" i="3"/>
  <c r="H1159" i="3" l="1"/>
  <c r="I1159" i="3" s="1"/>
  <c r="B1160" i="3" s="1"/>
  <c r="K374" i="3"/>
  <c r="G1160" i="3" a="1"/>
  <c r="G1160" i="3" l="1"/>
  <c r="F1160" i="3"/>
  <c r="K375" i="3"/>
  <c r="H1160" i="3" l="1"/>
  <c r="I1160" i="3" s="1"/>
  <c r="B1161" i="3" s="1"/>
  <c r="K376" i="3"/>
  <c r="G1161" i="3" a="1"/>
  <c r="G1161" i="3" l="1"/>
  <c r="F1161" i="3"/>
  <c r="K377" i="3"/>
  <c r="H1161" i="3" l="1"/>
  <c r="I1161" i="3" s="1"/>
  <c r="B1162" i="3" s="1"/>
  <c r="K378" i="3"/>
  <c r="G1162" i="3" a="1"/>
  <c r="G1162" i="3" l="1"/>
  <c r="F1162" i="3"/>
  <c r="K379" i="3"/>
  <c r="H1162" i="3" l="1"/>
  <c r="I1162" i="3" s="1"/>
  <c r="B1163" i="3" s="1"/>
  <c r="K380" i="3"/>
  <c r="G1163" i="3" a="1"/>
  <c r="G1163" i="3" l="1"/>
  <c r="F1163" i="3"/>
  <c r="K381" i="3"/>
  <c r="H1163" i="3" l="1"/>
  <c r="I1163" i="3" s="1"/>
  <c r="B1164" i="3" s="1"/>
  <c r="K382" i="3"/>
  <c r="G1164" i="3" a="1"/>
  <c r="G1164" i="3" l="1"/>
  <c r="F1164" i="3"/>
  <c r="K383" i="3"/>
  <c r="H1164" i="3" l="1"/>
  <c r="I1164" i="3" s="1"/>
  <c r="B1165" i="3" s="1"/>
  <c r="K384" i="3"/>
  <c r="G1165" i="3" a="1"/>
  <c r="G1165" i="3" l="1"/>
  <c r="F1165" i="3"/>
  <c r="K385" i="3"/>
  <c r="H1165" i="3" l="1"/>
  <c r="I1165" i="3" s="1"/>
  <c r="B1166" i="3" s="1"/>
  <c r="K386" i="3"/>
  <c r="G1166" i="3" a="1"/>
  <c r="G1166" i="3" l="1"/>
  <c r="F1166" i="3"/>
  <c r="K387" i="3"/>
  <c r="H1166" i="3" l="1"/>
  <c r="I1166" i="3" s="1"/>
  <c r="B1167" i="3" s="1"/>
  <c r="K388" i="3"/>
  <c r="G1167" i="3" a="1"/>
  <c r="G1167" i="3" l="1"/>
  <c r="F1167" i="3"/>
  <c r="K389" i="3"/>
  <c r="H1167" i="3" l="1"/>
  <c r="I1167" i="3" s="1"/>
  <c r="B1168" i="3" s="1"/>
  <c r="K390" i="3"/>
  <c r="G1168" i="3" a="1"/>
  <c r="G1168" i="3" l="1"/>
  <c r="F1168" i="3"/>
  <c r="K391" i="3"/>
  <c r="H1168" i="3" l="1"/>
  <c r="I1168" i="3" s="1"/>
  <c r="B1169" i="3" s="1"/>
  <c r="K392" i="3"/>
  <c r="G1169" i="3" a="1"/>
  <c r="G1169" i="3" l="1"/>
  <c r="F1169" i="3"/>
  <c r="K393" i="3"/>
  <c r="H1169" i="3" l="1"/>
  <c r="I1169" i="3" s="1"/>
  <c r="B1170" i="3" s="1"/>
  <c r="K394" i="3"/>
  <c r="G1170" i="3" a="1"/>
  <c r="G1170" i="3" l="1"/>
  <c r="F1170" i="3"/>
  <c r="K395" i="3"/>
  <c r="H1170" i="3" l="1"/>
  <c r="I1170" i="3" s="1"/>
  <c r="B1171" i="3" s="1"/>
  <c r="K396" i="3"/>
  <c r="G1171" i="3" a="1"/>
  <c r="G1171" i="3" l="1"/>
  <c r="F1171" i="3"/>
  <c r="K397" i="3"/>
  <c r="H1171" i="3" l="1"/>
  <c r="I1171" i="3" s="1"/>
  <c r="B1172" i="3" s="1"/>
  <c r="K398" i="3"/>
  <c r="G1172" i="3" a="1"/>
  <c r="G1172" i="3" l="1"/>
  <c r="F1172" i="3"/>
  <c r="K399" i="3"/>
  <c r="H1172" i="3" l="1"/>
  <c r="I1172" i="3" s="1"/>
  <c r="B1173" i="3" s="1"/>
  <c r="K400" i="3"/>
  <c r="G1173" i="3" a="1"/>
  <c r="G1173" i="3" l="1"/>
  <c r="F1173" i="3"/>
  <c r="K401" i="3"/>
  <c r="H1173" i="3" l="1"/>
  <c r="I1173" i="3" s="1"/>
  <c r="B1174" i="3" s="1"/>
  <c r="K402" i="3"/>
  <c r="G1174" i="3" a="1"/>
  <c r="G1174" i="3" l="1"/>
  <c r="F1174" i="3"/>
  <c r="K403" i="3"/>
  <c r="H1174" i="3" l="1"/>
  <c r="I1174" i="3" s="1"/>
  <c r="B1175" i="3" s="1"/>
  <c r="K404" i="3"/>
  <c r="G1175" i="3" a="1"/>
  <c r="G1175" i="3" l="1"/>
  <c r="F1175" i="3"/>
  <c r="K405" i="3"/>
  <c r="H1175" i="3" l="1"/>
  <c r="I1175" i="3" s="1"/>
  <c r="B1176" i="3" s="1"/>
  <c r="K406" i="3"/>
  <c r="G1176" i="3" a="1"/>
  <c r="G1176" i="3" l="1"/>
  <c r="F1176" i="3"/>
  <c r="K407" i="3"/>
  <c r="H1176" i="3" l="1"/>
  <c r="I1176" i="3" s="1"/>
  <c r="B1177" i="3" s="1"/>
  <c r="K408" i="3"/>
  <c r="G1177" i="3" a="1"/>
  <c r="G1177" i="3" l="1"/>
  <c r="F1177" i="3"/>
  <c r="K409" i="3"/>
  <c r="H1177" i="3" l="1"/>
  <c r="I1177" i="3" s="1"/>
  <c r="B1178" i="3" s="1"/>
  <c r="K410" i="3"/>
  <c r="G1178" i="3" a="1"/>
  <c r="G1178" i="3" l="1"/>
  <c r="F1178" i="3"/>
  <c r="K411" i="3"/>
  <c r="H1178" i="3" l="1"/>
  <c r="I1178" i="3" s="1"/>
  <c r="B1179" i="3" s="1"/>
  <c r="K412" i="3"/>
  <c r="G1179" i="3" a="1"/>
  <c r="G1179" i="3" l="1"/>
  <c r="F1179" i="3"/>
  <c r="K413" i="3"/>
  <c r="H1179" i="3" l="1"/>
  <c r="I1179" i="3" s="1"/>
  <c r="B1180" i="3" s="1"/>
  <c r="F1180" i="3" s="1"/>
  <c r="K414" i="3"/>
  <c r="G1180" i="3" a="1"/>
  <c r="G1180" i="3" l="1"/>
  <c r="H1180" i="3" s="1"/>
  <c r="I1180" i="3" s="1"/>
  <c r="B1181" i="3" s="1"/>
  <c r="K415" i="3"/>
  <c r="G1181" i="3" a="1"/>
  <c r="G1181" i="3" l="1"/>
  <c r="F1181" i="3"/>
  <c r="K416" i="3"/>
  <c r="H1181" i="3" l="1"/>
  <c r="I1181" i="3" s="1"/>
  <c r="B1182" i="3" s="1"/>
  <c r="K417" i="3"/>
  <c r="G1182" i="3" a="1"/>
  <c r="G1182" i="3" l="1"/>
  <c r="F1182" i="3"/>
  <c r="K418" i="3"/>
  <c r="H1182" i="3" l="1"/>
  <c r="I1182" i="3" s="1"/>
  <c r="B1183" i="3" s="1"/>
  <c r="K419" i="3"/>
  <c r="G1183" i="3" a="1"/>
  <c r="G1183" i="3" l="1"/>
  <c r="F1183" i="3"/>
  <c r="K420" i="3"/>
  <c r="H1183" i="3" l="1"/>
  <c r="I1183" i="3" s="1"/>
  <c r="B1184" i="3" s="1"/>
  <c r="K421" i="3"/>
  <c r="G1184" i="3" a="1"/>
  <c r="G1184" i="3" l="1"/>
  <c r="F1184" i="3"/>
  <c r="K422" i="3"/>
  <c r="H1184" i="3" l="1"/>
  <c r="I1184" i="3" s="1"/>
  <c r="B1185" i="3" s="1"/>
  <c r="K423" i="3"/>
  <c r="G1185" i="3" a="1"/>
  <c r="G1185" i="3" l="1"/>
  <c r="F1185" i="3"/>
  <c r="K424" i="3"/>
  <c r="H1185" i="3" l="1"/>
  <c r="I1185" i="3" s="1"/>
  <c r="B1186" i="3" s="1"/>
  <c r="K425" i="3"/>
  <c r="G1186" i="3" a="1"/>
  <c r="G1186" i="3" l="1"/>
  <c r="F1186" i="3"/>
  <c r="K426" i="3"/>
  <c r="H1186" i="3" l="1"/>
  <c r="I1186" i="3" s="1"/>
  <c r="B1187" i="3" s="1"/>
  <c r="K427" i="3"/>
  <c r="G1187" i="3" a="1"/>
  <c r="G1187" i="3" l="1"/>
  <c r="F1187" i="3"/>
  <c r="K428" i="3"/>
  <c r="H1187" i="3" l="1"/>
  <c r="I1187" i="3" s="1"/>
  <c r="B1188" i="3" s="1"/>
  <c r="K429" i="3"/>
  <c r="G1188" i="3" a="1"/>
  <c r="G1188" i="3" l="1"/>
  <c r="F1188" i="3"/>
  <c r="K430" i="3"/>
  <c r="H1188" i="3" l="1"/>
  <c r="I1188" i="3" s="1"/>
  <c r="B1189" i="3" s="1"/>
  <c r="K431" i="3"/>
  <c r="G1189" i="3" a="1"/>
  <c r="G1189" i="3" l="1"/>
  <c r="F1189" i="3"/>
  <c r="K432" i="3"/>
  <c r="H1189" i="3" l="1"/>
  <c r="I1189" i="3" s="1"/>
  <c r="B1190" i="3" s="1"/>
  <c r="K433" i="3"/>
  <c r="G1190" i="3" a="1"/>
  <c r="G1190" i="3" l="1"/>
  <c r="F1190" i="3"/>
  <c r="K434" i="3"/>
  <c r="H1190" i="3" l="1"/>
  <c r="I1190" i="3" s="1"/>
  <c r="B1191" i="3" s="1"/>
  <c r="K435" i="3"/>
  <c r="G1191" i="3" a="1"/>
  <c r="G1191" i="3" l="1"/>
  <c r="F1191" i="3"/>
  <c r="K436" i="3"/>
  <c r="H1191" i="3" l="1"/>
  <c r="I1191" i="3" s="1"/>
  <c r="B1192" i="3" s="1"/>
  <c r="K437" i="3"/>
  <c r="G1192" i="3" a="1"/>
  <c r="G1192" i="3" l="1"/>
  <c r="F1192" i="3"/>
  <c r="K438" i="3"/>
  <c r="H1192" i="3" l="1"/>
  <c r="I1192" i="3" s="1"/>
  <c r="B1193" i="3" s="1"/>
  <c r="K439" i="3"/>
  <c r="G1193" i="3" a="1"/>
  <c r="G1193" i="3" l="1"/>
  <c r="F1193" i="3"/>
  <c r="K440" i="3"/>
  <c r="H1193" i="3" l="1"/>
  <c r="I1193" i="3" s="1"/>
  <c r="B1194" i="3" s="1"/>
  <c r="K441" i="3"/>
  <c r="G1194" i="3" a="1"/>
  <c r="G1194" i="3" l="1"/>
  <c r="F1194" i="3"/>
  <c r="K442" i="3"/>
  <c r="H1194" i="3" l="1"/>
  <c r="I1194" i="3" s="1"/>
  <c r="B1195" i="3" s="1"/>
  <c r="K443" i="3"/>
  <c r="G1195" i="3" a="1"/>
  <c r="G1195" i="3" l="1"/>
  <c r="F1195" i="3"/>
  <c r="K444" i="3"/>
  <c r="H1195" i="3" l="1"/>
  <c r="I1195" i="3" s="1"/>
  <c r="B1196" i="3" s="1"/>
  <c r="K445" i="3"/>
  <c r="G1196" i="3" a="1"/>
  <c r="G1196" i="3" l="1"/>
  <c r="F1196" i="3"/>
  <c r="K446" i="3"/>
  <c r="H1196" i="3" l="1"/>
  <c r="I1196" i="3" s="1"/>
  <c r="B1197" i="3" s="1"/>
  <c r="K447" i="3"/>
  <c r="G1197" i="3" a="1"/>
  <c r="G1197" i="3" l="1"/>
  <c r="F1197" i="3"/>
  <c r="K448" i="3"/>
  <c r="H1197" i="3" l="1"/>
  <c r="I1197" i="3" s="1"/>
  <c r="B1198" i="3" s="1"/>
  <c r="K449" i="3"/>
  <c r="G1198" i="3" a="1"/>
  <c r="G1198" i="3" l="1"/>
  <c r="F1198" i="3"/>
  <c r="K450" i="3"/>
  <c r="H1198" i="3" l="1"/>
  <c r="I1198" i="3" s="1"/>
  <c r="B1199" i="3" s="1"/>
  <c r="K451" i="3"/>
  <c r="G1199" i="3" a="1"/>
  <c r="G1199" i="3" l="1"/>
  <c r="F1199" i="3"/>
  <c r="K452" i="3"/>
  <c r="H1199" i="3" l="1"/>
  <c r="I1199" i="3" s="1"/>
  <c r="B1200" i="3" s="1"/>
  <c r="K453" i="3"/>
  <c r="G1200" i="3" a="1"/>
  <c r="G1200" i="3" l="1"/>
  <c r="F1200" i="3"/>
  <c r="K454" i="3"/>
  <c r="H1200" i="3" l="1"/>
  <c r="I1200" i="3" s="1"/>
  <c r="B1201" i="3" s="1"/>
  <c r="K455" i="3"/>
  <c r="G1201" i="3" a="1"/>
  <c r="G1201" i="3" l="1"/>
  <c r="F1201" i="3"/>
  <c r="K456" i="3"/>
  <c r="H1201" i="3" l="1"/>
  <c r="I1201" i="3" s="1"/>
  <c r="B1202" i="3" s="1"/>
  <c r="K457" i="3"/>
  <c r="G1202" i="3" a="1"/>
  <c r="G1202" i="3" l="1"/>
  <c r="F1202" i="3"/>
  <c r="K458" i="3"/>
  <c r="H1202" i="3" l="1"/>
  <c r="I1202" i="3" s="1"/>
  <c r="B1203" i="3" s="1"/>
  <c r="K459" i="3"/>
  <c r="G1203" i="3" a="1"/>
  <c r="G1203" i="3" l="1"/>
  <c r="F1203" i="3"/>
  <c r="K460" i="3"/>
  <c r="H1203" i="3" l="1"/>
  <c r="I1203" i="3" s="1"/>
  <c r="B1204" i="3" s="1"/>
  <c r="K461" i="3"/>
  <c r="G1204" i="3" a="1"/>
  <c r="G1204" i="3" l="1"/>
  <c r="F1204" i="3"/>
  <c r="K462" i="3"/>
  <c r="H1204" i="3" l="1"/>
  <c r="I1204" i="3" s="1"/>
  <c r="B1205" i="3" s="1"/>
  <c r="K463" i="3"/>
  <c r="G1205" i="3" a="1"/>
  <c r="G1205" i="3" l="1"/>
  <c r="F1205" i="3"/>
  <c r="K464" i="3"/>
  <c r="H1205" i="3" l="1"/>
  <c r="I1205" i="3" s="1"/>
  <c r="B1206" i="3" s="1"/>
  <c r="K465" i="3"/>
  <c r="G1206" i="3" a="1"/>
  <c r="G1206" i="3" l="1"/>
  <c r="F1206" i="3"/>
  <c r="K466" i="3"/>
  <c r="H1206" i="3" l="1"/>
  <c r="I1206" i="3" s="1"/>
  <c r="B1207" i="3" s="1"/>
  <c r="K467" i="3"/>
  <c r="G1207" i="3" a="1"/>
  <c r="G1207" i="3" l="1"/>
  <c r="F1207" i="3"/>
  <c r="K468" i="3"/>
  <c r="H1207" i="3" l="1"/>
  <c r="I1207" i="3" s="1"/>
  <c r="B1208" i="3" s="1"/>
  <c r="K469" i="3"/>
  <c r="G1208" i="3" a="1"/>
  <c r="G1208" i="3" l="1"/>
  <c r="F1208" i="3"/>
  <c r="K470" i="3"/>
  <c r="H1208" i="3" l="1"/>
  <c r="I1208" i="3" s="1"/>
  <c r="B1209" i="3" s="1"/>
  <c r="K471" i="3"/>
  <c r="G1209" i="3" a="1"/>
  <c r="G1209" i="3" l="1"/>
  <c r="F1209" i="3"/>
  <c r="K472" i="3"/>
  <c r="H1209" i="3" l="1"/>
  <c r="I1209" i="3" s="1"/>
  <c r="B1210" i="3" s="1"/>
  <c r="K473" i="3"/>
  <c r="G1210" i="3" a="1"/>
  <c r="G1210" i="3" l="1"/>
  <c r="F1210" i="3"/>
  <c r="K474" i="3"/>
  <c r="H1210" i="3" l="1"/>
  <c r="I1210" i="3" s="1"/>
  <c r="B1211" i="3" s="1"/>
  <c r="K475" i="3"/>
  <c r="G1211" i="3" a="1"/>
  <c r="G1211" i="3" l="1"/>
  <c r="F1211" i="3"/>
  <c r="K476" i="3"/>
  <c r="H1211" i="3" l="1"/>
  <c r="I1211" i="3" s="1"/>
  <c r="B1212" i="3" s="1"/>
  <c r="K477" i="3"/>
  <c r="G1212" i="3" a="1"/>
  <c r="G1212" i="3" l="1"/>
  <c r="F1212" i="3"/>
  <c r="K478" i="3"/>
  <c r="H1212" i="3" l="1"/>
  <c r="I1212" i="3" s="1"/>
  <c r="B1213" i="3" s="1"/>
  <c r="K479" i="3"/>
  <c r="G1213" i="3" a="1"/>
  <c r="G1213" i="3" l="1"/>
  <c r="F1213" i="3"/>
  <c r="K480" i="3"/>
  <c r="H1213" i="3" l="1"/>
  <c r="I1213" i="3" s="1"/>
  <c r="B1214" i="3" s="1"/>
  <c r="K481" i="3"/>
  <c r="G1214" i="3" a="1"/>
  <c r="G1214" i="3" l="1"/>
  <c r="F1214" i="3"/>
  <c r="K482" i="3"/>
  <c r="H1214" i="3" l="1"/>
  <c r="I1214" i="3" s="1"/>
  <c r="B1215" i="3" s="1"/>
  <c r="K483" i="3"/>
  <c r="G1215" i="3" a="1"/>
  <c r="G1215" i="3" l="1"/>
  <c r="F1215" i="3"/>
  <c r="K484" i="3"/>
  <c r="H1215" i="3" l="1"/>
  <c r="I1215" i="3" s="1"/>
  <c r="B1216" i="3" s="1"/>
  <c r="K485" i="3"/>
  <c r="G1216" i="3" a="1"/>
  <c r="G1216" i="3" l="1"/>
  <c r="F1216" i="3"/>
  <c r="K486" i="3"/>
  <c r="H1216" i="3" l="1"/>
  <c r="I1216" i="3" s="1"/>
  <c r="B1217" i="3" s="1"/>
  <c r="K487" i="3"/>
  <c r="G1217" i="3" a="1"/>
  <c r="G1217" i="3" l="1"/>
  <c r="F1217" i="3"/>
  <c r="K488" i="3"/>
  <c r="H1217" i="3" l="1"/>
  <c r="I1217" i="3" s="1"/>
  <c r="B1218" i="3" s="1"/>
  <c r="K489" i="3"/>
  <c r="G1218" i="3" a="1"/>
  <c r="G1218" i="3" l="1"/>
  <c r="F1218" i="3"/>
  <c r="K490" i="3"/>
  <c r="H1218" i="3" l="1"/>
  <c r="I1218" i="3" s="1"/>
  <c r="B1219" i="3" s="1"/>
  <c r="K491" i="3"/>
  <c r="G1219" i="3" a="1"/>
  <c r="G1219" i="3" l="1"/>
  <c r="F1219" i="3"/>
  <c r="K492" i="3"/>
  <c r="H1219" i="3" l="1"/>
  <c r="I1219" i="3" s="1"/>
  <c r="B1220" i="3" s="1"/>
  <c r="K493" i="3"/>
  <c r="G1220" i="3" a="1"/>
  <c r="G1220" i="3" l="1"/>
  <c r="F1220" i="3"/>
  <c r="K494" i="3"/>
  <c r="H1220" i="3" l="1"/>
  <c r="I1220" i="3" s="1"/>
  <c r="B1221" i="3" s="1"/>
  <c r="K495" i="3"/>
  <c r="G1221" i="3" a="1"/>
  <c r="G1221" i="3" l="1"/>
  <c r="F1221" i="3"/>
  <c r="K496" i="3"/>
  <c r="H1221" i="3" l="1"/>
  <c r="I1221" i="3" s="1"/>
  <c r="B1222" i="3" s="1"/>
  <c r="K497" i="3"/>
  <c r="G1222" i="3" a="1"/>
  <c r="G1222" i="3" l="1"/>
  <c r="F1222" i="3"/>
  <c r="K498" i="3"/>
  <c r="H1222" i="3" l="1"/>
  <c r="I1222" i="3" s="1"/>
  <c r="B1223" i="3" s="1"/>
  <c r="K499" i="3"/>
  <c r="G1223" i="3" a="1"/>
  <c r="G1223" i="3" l="1"/>
  <c r="F1223" i="3"/>
  <c r="K500" i="3"/>
  <c r="H1223" i="3" l="1"/>
  <c r="I1223" i="3" s="1"/>
  <c r="B1224" i="3" s="1"/>
  <c r="K501" i="3"/>
  <c r="G1224" i="3" a="1"/>
  <c r="G1224" i="3" l="1"/>
  <c r="F1224" i="3"/>
  <c r="K502" i="3"/>
  <c r="H1224" i="3" l="1"/>
  <c r="I1224" i="3" s="1"/>
  <c r="B1225" i="3" s="1"/>
  <c r="K503" i="3"/>
  <c r="G1225" i="3" a="1"/>
  <c r="G1225" i="3" l="1"/>
  <c r="F1225" i="3"/>
  <c r="K504" i="3"/>
  <c r="H1225" i="3" l="1"/>
  <c r="I1225" i="3" s="1"/>
  <c r="B1226" i="3" s="1"/>
  <c r="K505" i="3"/>
  <c r="G1226" i="3" a="1"/>
  <c r="G1226" i="3" l="1"/>
  <c r="F1226" i="3"/>
  <c r="K506" i="3"/>
  <c r="H1226" i="3" l="1"/>
  <c r="I1226" i="3" s="1"/>
  <c r="B1227" i="3" s="1"/>
  <c r="K507" i="3"/>
  <c r="G1227" i="3" a="1"/>
  <c r="G1227" i="3" l="1"/>
  <c r="F1227" i="3"/>
  <c r="K508" i="3"/>
  <c r="H1227" i="3" l="1"/>
  <c r="I1227" i="3" s="1"/>
  <c r="B1228" i="3" s="1"/>
  <c r="K509" i="3"/>
  <c r="G1228" i="3" a="1"/>
  <c r="G1228" i="3" l="1"/>
  <c r="F1228" i="3"/>
  <c r="K510" i="3"/>
  <c r="H1228" i="3" l="1"/>
  <c r="I1228" i="3" s="1"/>
  <c r="B1229" i="3" s="1"/>
  <c r="K511" i="3"/>
  <c r="G1229" i="3" a="1"/>
  <c r="G1229" i="3" l="1"/>
  <c r="F1229" i="3"/>
  <c r="K512" i="3"/>
  <c r="H1229" i="3" l="1"/>
  <c r="I1229" i="3" s="1"/>
  <c r="B1230" i="3" s="1"/>
  <c r="K513" i="3"/>
  <c r="G1230" i="3" a="1"/>
  <c r="G1230" i="3" l="1"/>
  <c r="F1230" i="3"/>
  <c r="K514" i="3"/>
  <c r="H1230" i="3" l="1"/>
  <c r="I1230" i="3" s="1"/>
  <c r="B1231" i="3" s="1"/>
  <c r="K515" i="3"/>
  <c r="G1231" i="3" a="1"/>
  <c r="G1231" i="3" l="1"/>
  <c r="F1231" i="3"/>
  <c r="K516" i="3"/>
  <c r="H1231" i="3" l="1"/>
  <c r="I1231" i="3" s="1"/>
  <c r="B1232" i="3" s="1"/>
  <c r="K517" i="3"/>
  <c r="G1232" i="3" a="1"/>
  <c r="G1232" i="3" l="1"/>
  <c r="F1232" i="3"/>
  <c r="K518" i="3"/>
  <c r="H1232" i="3" l="1"/>
  <c r="I1232" i="3" s="1"/>
  <c r="B1233" i="3" s="1"/>
  <c r="K519" i="3"/>
  <c r="G1233" i="3" a="1"/>
  <c r="G1233" i="3" l="1"/>
  <c r="F1233" i="3"/>
  <c r="K520" i="3"/>
  <c r="H1233" i="3" l="1"/>
  <c r="I1233" i="3" s="1"/>
  <c r="B1234" i="3" s="1"/>
  <c r="K521" i="3"/>
  <c r="G1234" i="3" a="1"/>
  <c r="G1234" i="3" l="1"/>
  <c r="F1234" i="3"/>
  <c r="K522" i="3"/>
  <c r="H1234" i="3" l="1"/>
  <c r="I1234" i="3" s="1"/>
  <c r="B1235" i="3" s="1"/>
  <c r="K523" i="3"/>
  <c r="G1235" i="3" a="1"/>
  <c r="G1235" i="3" l="1"/>
  <c r="F1235" i="3"/>
  <c r="K524" i="3"/>
  <c r="H1235" i="3" l="1"/>
  <c r="I1235" i="3" s="1"/>
  <c r="B1236" i="3" s="1"/>
  <c r="K525" i="3"/>
  <c r="G1236" i="3" a="1"/>
  <c r="G1236" i="3" l="1"/>
  <c r="F1236" i="3"/>
  <c r="K526" i="3"/>
  <c r="H1236" i="3" l="1"/>
  <c r="I1236" i="3" s="1"/>
  <c r="B1237" i="3" s="1"/>
  <c r="K527" i="3"/>
  <c r="G1237" i="3" a="1"/>
  <c r="G1237" i="3" l="1"/>
  <c r="F1237" i="3"/>
  <c r="K528" i="3"/>
  <c r="H1237" i="3" l="1"/>
  <c r="I1237" i="3" s="1"/>
  <c r="B1238" i="3" s="1"/>
  <c r="K529" i="3"/>
  <c r="G1238" i="3" a="1"/>
  <c r="G1238" i="3" l="1"/>
  <c r="F1238" i="3"/>
  <c r="K530" i="3"/>
  <c r="H1238" i="3" l="1"/>
  <c r="I1238" i="3" s="1"/>
  <c r="B1239" i="3" s="1"/>
  <c r="K531" i="3"/>
  <c r="G1239" i="3" a="1"/>
  <c r="G1239" i="3" l="1"/>
  <c r="F1239" i="3"/>
  <c r="K532" i="3"/>
  <c r="H1239" i="3" l="1"/>
  <c r="I1239" i="3" s="1"/>
  <c r="B1240" i="3" s="1"/>
  <c r="K533" i="3"/>
  <c r="G1240" i="3" a="1"/>
  <c r="G1240" i="3" l="1"/>
  <c r="F1240" i="3"/>
  <c r="K534" i="3"/>
  <c r="H1240" i="3" l="1"/>
  <c r="I1240" i="3" s="1"/>
  <c r="B1241" i="3" s="1"/>
  <c r="K535" i="3"/>
  <c r="G1241" i="3" a="1"/>
  <c r="G1241" i="3" l="1"/>
  <c r="F1241" i="3"/>
  <c r="K536" i="3"/>
  <c r="H1241" i="3" l="1"/>
  <c r="I1241" i="3" s="1"/>
  <c r="B1242" i="3" s="1"/>
  <c r="K537" i="3"/>
  <c r="G1242" i="3" a="1"/>
  <c r="G1242" i="3" l="1"/>
  <c r="F1242" i="3"/>
  <c r="K538" i="3"/>
  <c r="H1242" i="3" l="1"/>
  <c r="I1242" i="3" s="1"/>
  <c r="B1243" i="3" s="1"/>
  <c r="K539" i="3"/>
  <c r="G1243" i="3" a="1"/>
  <c r="G1243" i="3" l="1"/>
  <c r="F1243" i="3"/>
  <c r="K540" i="3"/>
  <c r="H1243" i="3" l="1"/>
  <c r="I1243" i="3" s="1"/>
  <c r="B1244" i="3" s="1"/>
  <c r="K541" i="3"/>
  <c r="G1244" i="3" a="1"/>
  <c r="G1244" i="3" l="1"/>
  <c r="F1244" i="3"/>
  <c r="K542" i="3"/>
  <c r="H1244" i="3" l="1"/>
  <c r="I1244" i="3" s="1"/>
  <c r="B1245" i="3" s="1"/>
  <c r="K543" i="3"/>
  <c r="G1245" i="3" a="1"/>
  <c r="G1245" i="3" l="1"/>
  <c r="F1245" i="3"/>
  <c r="K544" i="3"/>
  <c r="H1245" i="3" l="1"/>
  <c r="I1245" i="3" s="1"/>
  <c r="B1246" i="3" s="1"/>
  <c r="K545" i="3"/>
  <c r="G1246" i="3" a="1"/>
  <c r="G1246" i="3" l="1"/>
  <c r="F1246" i="3"/>
  <c r="K546" i="3"/>
  <c r="H1246" i="3" l="1"/>
  <c r="I1246" i="3" s="1"/>
  <c r="B1247" i="3" s="1"/>
  <c r="K547" i="3"/>
  <c r="G1247" i="3" a="1"/>
  <c r="G1247" i="3" l="1"/>
  <c r="F1247" i="3"/>
  <c r="K548" i="3"/>
  <c r="H1247" i="3" l="1"/>
  <c r="I1247" i="3" s="1"/>
  <c r="B1248" i="3" s="1"/>
  <c r="K549" i="3"/>
  <c r="G1248" i="3" a="1"/>
  <c r="G1248" i="3" l="1"/>
  <c r="F1248" i="3"/>
  <c r="K550" i="3"/>
  <c r="H1248" i="3" l="1"/>
  <c r="I1248" i="3" s="1"/>
  <c r="B1249" i="3" s="1"/>
  <c r="K551" i="3"/>
  <c r="G1249" i="3" a="1"/>
  <c r="G1249" i="3" l="1"/>
  <c r="F1249" i="3"/>
  <c r="K552" i="3"/>
  <c r="H1249" i="3" l="1"/>
  <c r="I1249" i="3" s="1"/>
  <c r="B1250" i="3" s="1"/>
  <c r="K553" i="3"/>
  <c r="G1250" i="3" a="1"/>
  <c r="G1250" i="3" l="1"/>
  <c r="F1250" i="3"/>
  <c r="K554" i="3"/>
  <c r="H1250" i="3" l="1"/>
  <c r="I1250" i="3" s="1"/>
  <c r="B1251" i="3" s="1"/>
  <c r="K555" i="3"/>
  <c r="G1251" i="3" a="1"/>
  <c r="G1251" i="3" l="1"/>
  <c r="F1251" i="3"/>
  <c r="K556" i="3"/>
  <c r="H1251" i="3" l="1"/>
  <c r="I1251" i="3" s="1"/>
  <c r="B1252" i="3" s="1"/>
  <c r="K557" i="3"/>
  <c r="G1252" i="3" a="1"/>
  <c r="G1252" i="3" l="1"/>
  <c r="F1252" i="3"/>
  <c r="K558" i="3"/>
  <c r="H1252" i="3" l="1"/>
  <c r="I1252" i="3" s="1"/>
  <c r="B1253" i="3" s="1"/>
  <c r="K559" i="3"/>
  <c r="G1253" i="3" a="1"/>
  <c r="G1253" i="3" l="1"/>
  <c r="F1253" i="3"/>
  <c r="K560" i="3"/>
  <c r="H1253" i="3" l="1"/>
  <c r="I1253" i="3" s="1"/>
  <c r="B1254" i="3" s="1"/>
  <c r="K561" i="3"/>
  <c r="G1254" i="3" a="1"/>
  <c r="G1254" i="3" l="1"/>
  <c r="F1254" i="3"/>
  <c r="K562" i="3"/>
  <c r="H1254" i="3" l="1"/>
  <c r="I1254" i="3" s="1"/>
  <c r="B1255" i="3" s="1"/>
  <c r="K563" i="3"/>
  <c r="G1255" i="3" a="1"/>
  <c r="G1255" i="3" l="1"/>
  <c r="F1255" i="3"/>
  <c r="K564" i="3"/>
  <c r="H1255" i="3" l="1"/>
  <c r="I1255" i="3" s="1"/>
  <c r="B1256" i="3" s="1"/>
  <c r="K565" i="3"/>
  <c r="G1256" i="3" a="1"/>
  <c r="G1256" i="3" l="1"/>
  <c r="F1256" i="3"/>
  <c r="K566" i="3"/>
  <c r="H1256" i="3" l="1"/>
  <c r="I1256" i="3" s="1"/>
  <c r="B1257" i="3" s="1"/>
  <c r="K567" i="3"/>
  <c r="G1257" i="3" a="1"/>
  <c r="G1257" i="3" l="1"/>
  <c r="F1257" i="3"/>
  <c r="K568" i="3"/>
  <c r="H1257" i="3" l="1"/>
  <c r="I1257" i="3" s="1"/>
  <c r="B1258" i="3" s="1"/>
  <c r="K569" i="3"/>
  <c r="G1258" i="3" a="1"/>
  <c r="G1258" i="3" l="1"/>
  <c r="F1258" i="3"/>
  <c r="K570" i="3"/>
  <c r="H1258" i="3" l="1"/>
  <c r="I1258" i="3" s="1"/>
  <c r="B1259" i="3" s="1"/>
  <c r="K571" i="3"/>
  <c r="G1259" i="3" a="1"/>
  <c r="G1259" i="3" l="1"/>
  <c r="F1259" i="3"/>
  <c r="K572" i="3"/>
  <c r="H1259" i="3" l="1"/>
  <c r="I1259" i="3" s="1"/>
  <c r="B1260" i="3" s="1"/>
  <c r="K573" i="3"/>
  <c r="G1260" i="3" a="1"/>
  <c r="G1260" i="3" l="1"/>
  <c r="F1260" i="3"/>
  <c r="K574" i="3"/>
  <c r="H1260" i="3" l="1"/>
  <c r="I1260" i="3" s="1"/>
  <c r="B1261" i="3" s="1"/>
  <c r="K575" i="3"/>
  <c r="G1261" i="3" a="1"/>
  <c r="G1261" i="3" l="1"/>
  <c r="F1261" i="3"/>
  <c r="K576" i="3"/>
  <c r="H1261" i="3" l="1"/>
  <c r="I1261" i="3" s="1"/>
  <c r="B1262" i="3" s="1"/>
  <c r="K577" i="3"/>
  <c r="G1262" i="3" a="1"/>
  <c r="G1262" i="3" l="1"/>
  <c r="F1262" i="3"/>
  <c r="K578" i="3"/>
  <c r="H1262" i="3" l="1"/>
  <c r="I1262" i="3" s="1"/>
  <c r="B1263" i="3" s="1"/>
  <c r="K579" i="3"/>
  <c r="G1263" i="3" a="1"/>
  <c r="G1263" i="3" l="1"/>
  <c r="F1263" i="3"/>
  <c r="K580" i="3"/>
  <c r="H1263" i="3" l="1"/>
  <c r="I1263" i="3" s="1"/>
  <c r="B1264" i="3" s="1"/>
  <c r="K581" i="3"/>
  <c r="G1264" i="3" a="1"/>
  <c r="G1264" i="3" l="1"/>
  <c r="F1264" i="3"/>
  <c r="K582" i="3"/>
  <c r="H1264" i="3" l="1"/>
  <c r="I1264" i="3" s="1"/>
  <c r="B1265" i="3" s="1"/>
  <c r="K583" i="3"/>
  <c r="G1265" i="3" a="1"/>
  <c r="G1265" i="3" l="1"/>
  <c r="F1265" i="3"/>
  <c r="K584" i="3"/>
  <c r="H1265" i="3" l="1"/>
  <c r="I1265" i="3" s="1"/>
  <c r="B1266" i="3" s="1"/>
  <c r="K585" i="3"/>
  <c r="G1266" i="3" a="1"/>
  <c r="G1266" i="3" l="1"/>
  <c r="F1266" i="3"/>
  <c r="K586" i="3"/>
  <c r="H1266" i="3" l="1"/>
  <c r="I1266" i="3" s="1"/>
  <c r="B1267" i="3" s="1"/>
  <c r="K587" i="3"/>
  <c r="G1267" i="3" a="1"/>
  <c r="G1267" i="3" l="1"/>
  <c r="F1267" i="3"/>
  <c r="K588" i="3"/>
  <c r="H1267" i="3" l="1"/>
  <c r="I1267" i="3" s="1"/>
  <c r="B1268" i="3" s="1"/>
  <c r="K589" i="3"/>
  <c r="G1268" i="3" a="1"/>
  <c r="G1268" i="3" l="1"/>
  <c r="F1268" i="3"/>
  <c r="K590" i="3"/>
  <c r="H1268" i="3" l="1"/>
  <c r="I1268" i="3" s="1"/>
  <c r="B1269" i="3" s="1"/>
  <c r="K591" i="3"/>
  <c r="G1269" i="3" a="1"/>
  <c r="G1269" i="3" l="1"/>
  <c r="F1269" i="3"/>
  <c r="K592" i="3"/>
  <c r="H1269" i="3" l="1"/>
  <c r="I1269" i="3" s="1"/>
  <c r="B1270" i="3" s="1"/>
  <c r="K593" i="3"/>
  <c r="G1270" i="3" a="1"/>
  <c r="G1270" i="3" l="1"/>
  <c r="F1270" i="3"/>
  <c r="K594" i="3"/>
  <c r="H1270" i="3" l="1"/>
  <c r="I1270" i="3" s="1"/>
  <c r="B1271" i="3" s="1"/>
  <c r="K595" i="3"/>
  <c r="G1271" i="3" a="1"/>
  <c r="G1271" i="3" l="1"/>
  <c r="F1271" i="3"/>
  <c r="K596" i="3"/>
  <c r="H1271" i="3" l="1"/>
  <c r="I1271" i="3" s="1"/>
  <c r="B1272" i="3" s="1"/>
  <c r="K597" i="3"/>
  <c r="G1272" i="3" a="1"/>
  <c r="G1272" i="3" l="1"/>
  <c r="F1272" i="3"/>
  <c r="K598" i="3"/>
  <c r="H1272" i="3" l="1"/>
  <c r="I1272" i="3" s="1"/>
  <c r="B1273" i="3" s="1"/>
  <c r="K599" i="3"/>
  <c r="G1273" i="3" a="1"/>
  <c r="G1273" i="3" l="1"/>
  <c r="F1273" i="3"/>
  <c r="K600" i="3"/>
  <c r="H1273" i="3" l="1"/>
  <c r="I1273" i="3" s="1"/>
  <c r="B1274" i="3" s="1"/>
  <c r="K601" i="3"/>
  <c r="G1274" i="3" a="1"/>
  <c r="G1274" i="3" l="1"/>
  <c r="F1274" i="3"/>
  <c r="K602" i="3"/>
  <c r="H1274" i="3" l="1"/>
  <c r="I1274" i="3" s="1"/>
  <c r="B1275" i="3" s="1"/>
  <c r="K603" i="3"/>
  <c r="G1275" i="3" a="1"/>
  <c r="G1275" i="3" l="1"/>
  <c r="F1275" i="3"/>
  <c r="K604" i="3"/>
  <c r="H1275" i="3" l="1"/>
  <c r="I1275" i="3" s="1"/>
  <c r="B1276" i="3" s="1"/>
  <c r="K605" i="3"/>
  <c r="G1276" i="3" a="1"/>
  <c r="G1276" i="3" l="1"/>
  <c r="F1276" i="3"/>
  <c r="K606" i="3"/>
  <c r="H1276" i="3" l="1"/>
  <c r="I1276" i="3" s="1"/>
  <c r="B1277" i="3" s="1"/>
  <c r="K607" i="3"/>
  <c r="G1277" i="3" a="1"/>
  <c r="G1277" i="3" l="1"/>
  <c r="F1277" i="3"/>
  <c r="K608" i="3"/>
  <c r="H1277" i="3" l="1"/>
  <c r="I1277" i="3" s="1"/>
  <c r="B1278" i="3" s="1"/>
  <c r="K609" i="3"/>
  <c r="G1278" i="3" a="1"/>
  <c r="G1278" i="3" l="1"/>
  <c r="F1278" i="3"/>
  <c r="K610" i="3"/>
  <c r="H1278" i="3" l="1"/>
  <c r="I1278" i="3" s="1"/>
  <c r="B1279" i="3" s="1"/>
  <c r="K611" i="3"/>
  <c r="G1279" i="3" a="1"/>
  <c r="G1279" i="3" l="1"/>
  <c r="F1279" i="3"/>
  <c r="K612" i="3"/>
  <c r="H1279" i="3" l="1"/>
  <c r="I1279" i="3" s="1"/>
  <c r="B1280" i="3" s="1"/>
  <c r="K613" i="3"/>
  <c r="G1280" i="3" a="1"/>
  <c r="G1280" i="3" l="1"/>
  <c r="F1280" i="3"/>
  <c r="K614" i="3"/>
  <c r="H1280" i="3" l="1"/>
  <c r="I1280" i="3" s="1"/>
  <c r="B1281" i="3" s="1"/>
  <c r="K615" i="3"/>
  <c r="G1281" i="3" a="1"/>
  <c r="G1281" i="3" l="1"/>
  <c r="F1281" i="3"/>
  <c r="K616" i="3"/>
  <c r="H1281" i="3" l="1"/>
  <c r="I1281" i="3" s="1"/>
  <c r="B1282" i="3" s="1"/>
  <c r="K617" i="3"/>
  <c r="G1282" i="3" a="1"/>
  <c r="G1282" i="3" l="1"/>
  <c r="F1282" i="3"/>
  <c r="K618" i="3"/>
  <c r="H1282" i="3" l="1"/>
  <c r="I1282" i="3" s="1"/>
  <c r="B1283" i="3" s="1"/>
  <c r="K619" i="3"/>
  <c r="G1283" i="3" a="1"/>
  <c r="G1283" i="3" l="1"/>
  <c r="F1283" i="3"/>
  <c r="K620" i="3"/>
  <c r="H1283" i="3" l="1"/>
  <c r="I1283" i="3" s="1"/>
  <c r="B1284" i="3" s="1"/>
  <c r="K621" i="3"/>
  <c r="G1284" i="3" a="1"/>
  <c r="G1284" i="3" l="1"/>
  <c r="F1284" i="3"/>
  <c r="K622" i="3"/>
  <c r="H1284" i="3" l="1"/>
  <c r="I1284" i="3" s="1"/>
  <c r="B1285" i="3" s="1"/>
  <c r="K623" i="3"/>
  <c r="G1285" i="3" a="1"/>
  <c r="G1285" i="3" l="1"/>
  <c r="F1285" i="3"/>
  <c r="K624" i="3"/>
  <c r="H1285" i="3" l="1"/>
  <c r="I1285" i="3" s="1"/>
  <c r="B1286" i="3" s="1"/>
  <c r="K625" i="3"/>
  <c r="G1286" i="3" a="1"/>
  <c r="G1286" i="3" l="1"/>
  <c r="F1286" i="3"/>
  <c r="K626" i="3"/>
  <c r="H1286" i="3" l="1"/>
  <c r="I1286" i="3" s="1"/>
  <c r="B1287" i="3" s="1"/>
  <c r="K627" i="3"/>
  <c r="G1287" i="3" a="1"/>
  <c r="G1287" i="3" l="1"/>
  <c r="F1287" i="3"/>
  <c r="K628" i="3"/>
  <c r="H1287" i="3" l="1"/>
  <c r="I1287" i="3" s="1"/>
  <c r="B1288" i="3" s="1"/>
  <c r="K629" i="3"/>
  <c r="G1288" i="3" a="1"/>
  <c r="G1288" i="3" l="1"/>
  <c r="F1288" i="3"/>
  <c r="K630" i="3"/>
  <c r="H1288" i="3" l="1"/>
  <c r="I1288" i="3" s="1"/>
  <c r="B1289" i="3" s="1"/>
  <c r="K631" i="3"/>
  <c r="G1289" i="3" a="1"/>
  <c r="G1289" i="3" l="1"/>
  <c r="F1289" i="3"/>
  <c r="K632" i="3"/>
  <c r="H1289" i="3" l="1"/>
  <c r="I1289" i="3" s="1"/>
  <c r="B1290" i="3" s="1"/>
  <c r="K633" i="3"/>
  <c r="G1290" i="3" a="1"/>
  <c r="G1290" i="3" l="1"/>
  <c r="F1290" i="3"/>
  <c r="K634" i="3"/>
  <c r="H1290" i="3" l="1"/>
  <c r="I1290" i="3" s="1"/>
  <c r="B1291" i="3" s="1"/>
  <c r="K635" i="3"/>
  <c r="G1291" i="3" a="1"/>
  <c r="G1291" i="3" l="1"/>
  <c r="F1291" i="3"/>
  <c r="K636" i="3"/>
  <c r="H1291" i="3" l="1"/>
  <c r="I1291" i="3" s="1"/>
  <c r="B1292" i="3" s="1"/>
  <c r="K637" i="3"/>
  <c r="G1292" i="3" a="1"/>
  <c r="G1292" i="3" l="1"/>
  <c r="F1292" i="3"/>
  <c r="K638" i="3"/>
  <c r="H1292" i="3" l="1"/>
  <c r="I1292" i="3" s="1"/>
  <c r="B1293" i="3" s="1"/>
  <c r="K639" i="3"/>
  <c r="G1293" i="3" a="1"/>
  <c r="G1293" i="3" l="1"/>
  <c r="F1293" i="3"/>
  <c r="K640" i="3"/>
  <c r="H1293" i="3" l="1"/>
  <c r="I1293" i="3" s="1"/>
  <c r="B1294" i="3" s="1"/>
  <c r="K641" i="3"/>
  <c r="G1294" i="3" a="1"/>
  <c r="G1294" i="3" l="1"/>
  <c r="F1294" i="3"/>
  <c r="K642" i="3"/>
  <c r="H1294" i="3" l="1"/>
  <c r="I1294" i="3" s="1"/>
  <c r="B1295" i="3" s="1"/>
  <c r="K643" i="3"/>
  <c r="G1295" i="3" a="1"/>
  <c r="G1295" i="3" l="1"/>
  <c r="F1295" i="3"/>
  <c r="K644" i="3"/>
  <c r="H1295" i="3" l="1"/>
  <c r="I1295" i="3" s="1"/>
  <c r="B1296" i="3" s="1"/>
  <c r="K645" i="3"/>
  <c r="G1296" i="3" a="1"/>
  <c r="G1296" i="3" l="1"/>
  <c r="F1296" i="3"/>
  <c r="K646" i="3"/>
  <c r="H1296" i="3" l="1"/>
  <c r="I1296" i="3" s="1"/>
  <c r="B1297" i="3" s="1"/>
  <c r="K647" i="3"/>
  <c r="G1297" i="3" a="1"/>
  <c r="G1297" i="3" l="1"/>
  <c r="F1297" i="3"/>
  <c r="K648" i="3"/>
  <c r="H1297" i="3" l="1"/>
  <c r="I1297" i="3" s="1"/>
  <c r="B1298" i="3" s="1"/>
  <c r="K649" i="3"/>
  <c r="G1298" i="3" a="1"/>
  <c r="G1298" i="3" l="1"/>
  <c r="F1298" i="3"/>
  <c r="K650" i="3"/>
  <c r="H1298" i="3" l="1"/>
  <c r="I1298" i="3" s="1"/>
  <c r="B1299" i="3" s="1"/>
  <c r="K651" i="3"/>
  <c r="G1299" i="3" a="1"/>
  <c r="G1299" i="3" l="1"/>
  <c r="F1299" i="3"/>
  <c r="K652" i="3"/>
  <c r="H1299" i="3" l="1"/>
  <c r="I1299" i="3" s="1"/>
  <c r="B1300" i="3" s="1"/>
  <c r="K653" i="3"/>
  <c r="G1300" i="3" a="1"/>
  <c r="G1300" i="3" l="1"/>
  <c r="F1300" i="3"/>
  <c r="K654" i="3"/>
  <c r="H1300" i="3" l="1"/>
  <c r="I1300" i="3" s="1"/>
  <c r="B1301" i="3" s="1"/>
  <c r="K655" i="3"/>
  <c r="G1301" i="3" a="1"/>
  <c r="G1301" i="3" l="1"/>
  <c r="F1301" i="3"/>
  <c r="K656" i="3"/>
  <c r="H1301" i="3" l="1"/>
  <c r="I1301" i="3" s="1"/>
  <c r="B1302" i="3" s="1"/>
  <c r="K657" i="3"/>
  <c r="G1302" i="3" a="1"/>
  <c r="G1302" i="3" l="1"/>
  <c r="F1302" i="3"/>
  <c r="K658" i="3"/>
  <c r="H1302" i="3" l="1"/>
  <c r="I1302" i="3" s="1"/>
  <c r="B1303" i="3" s="1"/>
  <c r="K659" i="3"/>
  <c r="G1303" i="3" a="1"/>
  <c r="G1303" i="3" l="1"/>
  <c r="F1303" i="3"/>
  <c r="K660" i="3"/>
  <c r="H1303" i="3" l="1"/>
  <c r="I1303" i="3" s="1"/>
  <c r="B1304" i="3" s="1"/>
  <c r="K661" i="3"/>
  <c r="G1304" i="3" a="1"/>
  <c r="G1304" i="3" l="1"/>
  <c r="F1304" i="3"/>
  <c r="K662" i="3"/>
  <c r="H1304" i="3" l="1"/>
  <c r="I1304" i="3" s="1"/>
  <c r="B1305" i="3" s="1"/>
  <c r="K663" i="3"/>
  <c r="G1305" i="3" a="1"/>
  <c r="G1305" i="3" l="1"/>
  <c r="F1305" i="3"/>
  <c r="K664" i="3"/>
  <c r="H1305" i="3" l="1"/>
  <c r="I1305" i="3" s="1"/>
  <c r="B1306" i="3" s="1"/>
  <c r="K665" i="3"/>
  <c r="G1306" i="3" a="1"/>
  <c r="G1306" i="3" l="1"/>
  <c r="F1306" i="3"/>
  <c r="K666" i="3"/>
  <c r="H1306" i="3" l="1"/>
  <c r="I1306" i="3" s="1"/>
  <c r="B1307" i="3" s="1"/>
  <c r="K667" i="3"/>
  <c r="G1307" i="3" a="1"/>
  <c r="G1307" i="3" l="1"/>
  <c r="F1307" i="3"/>
  <c r="K668" i="3"/>
  <c r="H1307" i="3" l="1"/>
  <c r="I1307" i="3" s="1"/>
  <c r="B1308" i="3" s="1"/>
  <c r="K669" i="3"/>
  <c r="G1308" i="3" a="1"/>
  <c r="G1308" i="3" l="1"/>
  <c r="F1308" i="3"/>
  <c r="K670" i="3"/>
  <c r="H1308" i="3" l="1"/>
  <c r="I1308" i="3" s="1"/>
  <c r="B1309" i="3" s="1"/>
  <c r="K671" i="3"/>
  <c r="G1309" i="3" a="1"/>
  <c r="G1309" i="3" l="1"/>
  <c r="F1309" i="3"/>
  <c r="K672" i="3"/>
  <c r="H1309" i="3" l="1"/>
  <c r="I1309" i="3" s="1"/>
  <c r="B1310" i="3" s="1"/>
  <c r="K673" i="3"/>
  <c r="G1310" i="3" a="1"/>
  <c r="G1310" i="3" l="1"/>
  <c r="F1310" i="3"/>
  <c r="K674" i="3"/>
  <c r="H1310" i="3" l="1"/>
  <c r="I1310" i="3" s="1"/>
  <c r="B1311" i="3" s="1"/>
  <c r="K675" i="3"/>
  <c r="G1311" i="3" a="1"/>
  <c r="G1311" i="3" l="1"/>
  <c r="F1311" i="3"/>
  <c r="K676" i="3"/>
  <c r="H1311" i="3" l="1"/>
  <c r="I1311" i="3" s="1"/>
  <c r="B1312" i="3" s="1"/>
  <c r="K677" i="3"/>
  <c r="G1312" i="3" a="1"/>
  <c r="G1312" i="3" l="1"/>
  <c r="F1312" i="3"/>
  <c r="K678" i="3"/>
  <c r="H1312" i="3" l="1"/>
  <c r="I1312" i="3" s="1"/>
  <c r="B1313" i="3" s="1"/>
  <c r="K679" i="3"/>
  <c r="G1313" i="3" a="1"/>
  <c r="G1313" i="3" l="1"/>
  <c r="F1313" i="3"/>
  <c r="K680" i="3"/>
  <c r="H1313" i="3" l="1"/>
  <c r="I1313" i="3" s="1"/>
  <c r="B1314" i="3" s="1"/>
  <c r="K681" i="3"/>
  <c r="G1314" i="3" a="1"/>
  <c r="G1314" i="3" l="1"/>
  <c r="F1314" i="3"/>
  <c r="K682" i="3"/>
  <c r="H1314" i="3" l="1"/>
  <c r="I1314" i="3" s="1"/>
  <c r="B1315" i="3" s="1"/>
  <c r="K683" i="3"/>
  <c r="G1315" i="3" a="1"/>
  <c r="G1315" i="3" l="1"/>
  <c r="F1315" i="3"/>
  <c r="K684" i="3"/>
  <c r="H1315" i="3" l="1"/>
  <c r="I1315" i="3" s="1"/>
  <c r="B1316" i="3" s="1"/>
  <c r="K685" i="3"/>
  <c r="G1316" i="3" a="1"/>
  <c r="G1316" i="3" l="1"/>
  <c r="F1316" i="3"/>
  <c r="K686" i="3"/>
  <c r="H1316" i="3" l="1"/>
  <c r="I1316" i="3" s="1"/>
  <c r="B1317" i="3" s="1"/>
  <c r="K687" i="3"/>
  <c r="G1317" i="3" a="1"/>
  <c r="G1317" i="3" l="1"/>
  <c r="F1317" i="3"/>
  <c r="K688" i="3"/>
  <c r="H1317" i="3" l="1"/>
  <c r="I1317" i="3" s="1"/>
  <c r="B1318" i="3" s="1"/>
  <c r="K689" i="3"/>
  <c r="G1318" i="3" a="1"/>
  <c r="G1318" i="3" l="1"/>
  <c r="F1318" i="3"/>
  <c r="K690" i="3"/>
  <c r="H1318" i="3" l="1"/>
  <c r="I1318" i="3" s="1"/>
  <c r="B1319" i="3" s="1"/>
  <c r="K691" i="3"/>
  <c r="G1319" i="3" a="1"/>
  <c r="G1319" i="3" l="1"/>
  <c r="F1319" i="3"/>
  <c r="K692" i="3"/>
  <c r="H1319" i="3" l="1"/>
  <c r="I1319" i="3" s="1"/>
  <c r="B1320" i="3" s="1"/>
  <c r="K693" i="3"/>
  <c r="G1320" i="3" a="1"/>
  <c r="G1320" i="3" l="1"/>
  <c r="F1320" i="3"/>
  <c r="K694" i="3"/>
  <c r="H1320" i="3" l="1"/>
  <c r="I1320" i="3" s="1"/>
  <c r="B1321" i="3" s="1"/>
  <c r="K695" i="3"/>
  <c r="G1321" i="3" a="1"/>
  <c r="G1321" i="3" l="1"/>
  <c r="F1321" i="3"/>
  <c r="K696" i="3"/>
  <c r="H1321" i="3" l="1"/>
  <c r="I1321" i="3" s="1"/>
  <c r="B1322" i="3" s="1"/>
  <c r="K697" i="3"/>
  <c r="G1322" i="3" a="1"/>
  <c r="G1322" i="3" l="1"/>
  <c r="F1322" i="3"/>
  <c r="K698" i="3"/>
  <c r="H1322" i="3" l="1"/>
  <c r="I1322" i="3" s="1"/>
  <c r="B1323" i="3" s="1"/>
  <c r="K699" i="3"/>
  <c r="G1323" i="3" a="1"/>
  <c r="G1323" i="3" l="1"/>
  <c r="F1323" i="3"/>
  <c r="K700" i="3"/>
  <c r="H1323" i="3" l="1"/>
  <c r="I1323" i="3" s="1"/>
  <c r="B1324" i="3" s="1"/>
  <c r="K701" i="3"/>
  <c r="G1324" i="3" a="1"/>
  <c r="G1324" i="3" l="1"/>
  <c r="F1324" i="3"/>
  <c r="K702" i="3"/>
  <c r="H1324" i="3" l="1"/>
  <c r="I1324" i="3" s="1"/>
  <c r="B1325" i="3" s="1"/>
  <c r="K703" i="3"/>
  <c r="G1325" i="3" a="1"/>
  <c r="G1325" i="3" l="1"/>
  <c r="F1325" i="3"/>
  <c r="K704" i="3"/>
  <c r="H1325" i="3" l="1"/>
  <c r="I1325" i="3" s="1"/>
  <c r="B1326" i="3" s="1"/>
  <c r="K705" i="3"/>
  <c r="G1326" i="3" a="1"/>
  <c r="G1326" i="3" l="1"/>
  <c r="F1326" i="3"/>
  <c r="K706" i="3"/>
  <c r="H1326" i="3" l="1"/>
  <c r="I1326" i="3" s="1"/>
  <c r="B1327" i="3" s="1"/>
  <c r="K707" i="3"/>
  <c r="G1327" i="3" a="1"/>
  <c r="G1327" i="3" l="1"/>
  <c r="F1327" i="3"/>
  <c r="K708" i="3"/>
  <c r="H1327" i="3" l="1"/>
  <c r="I1327" i="3" s="1"/>
  <c r="B1328" i="3" s="1"/>
  <c r="K709" i="3"/>
  <c r="G1328" i="3" a="1"/>
  <c r="G1328" i="3" l="1"/>
  <c r="F1328" i="3"/>
  <c r="K710" i="3"/>
  <c r="H1328" i="3" l="1"/>
  <c r="I1328" i="3" s="1"/>
  <c r="B1329" i="3" s="1"/>
  <c r="K711" i="3"/>
  <c r="G1329" i="3" a="1"/>
  <c r="G1329" i="3" l="1"/>
  <c r="F1329" i="3"/>
  <c r="K712" i="3"/>
  <c r="H1329" i="3" l="1"/>
  <c r="I1329" i="3" s="1"/>
  <c r="B1330" i="3" s="1"/>
  <c r="K713" i="3"/>
  <c r="G1330" i="3" a="1"/>
  <c r="G1330" i="3" l="1"/>
  <c r="F1330" i="3"/>
  <c r="K714" i="3"/>
  <c r="H1330" i="3" l="1"/>
  <c r="I1330" i="3" s="1"/>
  <c r="B1331" i="3" s="1"/>
  <c r="K715" i="3"/>
  <c r="G1331" i="3" a="1"/>
  <c r="G1331" i="3" l="1"/>
  <c r="F1331" i="3"/>
  <c r="K716" i="3"/>
  <c r="H1331" i="3" l="1"/>
  <c r="I1331" i="3" s="1"/>
  <c r="B1332" i="3" s="1"/>
  <c r="K717" i="3"/>
  <c r="G1332" i="3" a="1"/>
  <c r="G1332" i="3" l="1"/>
  <c r="F1332" i="3"/>
  <c r="K718" i="3"/>
  <c r="H1332" i="3" l="1"/>
  <c r="I1332" i="3" s="1"/>
  <c r="B1333" i="3" s="1"/>
  <c r="K719" i="3"/>
  <c r="G1333" i="3" a="1"/>
  <c r="G1333" i="3" l="1"/>
  <c r="F1333" i="3"/>
  <c r="K720" i="3"/>
  <c r="H1333" i="3" l="1"/>
  <c r="I1333" i="3" s="1"/>
  <c r="B1334" i="3" s="1"/>
  <c r="K721" i="3"/>
  <c r="G1334" i="3" a="1"/>
  <c r="G1334" i="3" l="1"/>
  <c r="F1334" i="3"/>
  <c r="K722" i="3"/>
  <c r="H1334" i="3" l="1"/>
  <c r="I1334" i="3" s="1"/>
  <c r="B1335" i="3" s="1"/>
  <c r="K723" i="3"/>
  <c r="G1335" i="3" a="1"/>
  <c r="G1335" i="3" l="1"/>
  <c r="F1335" i="3"/>
  <c r="K724" i="3"/>
  <c r="H1335" i="3" l="1"/>
  <c r="I1335" i="3" s="1"/>
  <c r="B1336" i="3" s="1"/>
  <c r="K725" i="3"/>
  <c r="G1336" i="3" a="1"/>
  <c r="G1336" i="3" l="1"/>
  <c r="F1336" i="3"/>
  <c r="K726" i="3"/>
  <c r="H1336" i="3" l="1"/>
  <c r="I1336" i="3" s="1"/>
  <c r="B1337" i="3" s="1"/>
  <c r="K727" i="3"/>
  <c r="G1337" i="3" a="1"/>
  <c r="G1337" i="3" l="1"/>
  <c r="F1337" i="3"/>
  <c r="K728" i="3"/>
  <c r="H1337" i="3" l="1"/>
  <c r="I1337" i="3" s="1"/>
  <c r="B1338" i="3" s="1"/>
  <c r="K729" i="3"/>
  <c r="G1338" i="3" a="1"/>
  <c r="G1338" i="3" l="1"/>
  <c r="F1338" i="3"/>
  <c r="K730" i="3"/>
  <c r="H1338" i="3" l="1"/>
  <c r="I1338" i="3" s="1"/>
  <c r="B1339" i="3" s="1"/>
  <c r="K731" i="3"/>
  <c r="G1339" i="3" a="1"/>
  <c r="G1339" i="3" l="1"/>
  <c r="F1339" i="3"/>
  <c r="K732" i="3"/>
  <c r="H1339" i="3" l="1"/>
  <c r="I1339" i="3" s="1"/>
  <c r="B1340" i="3" s="1"/>
  <c r="K733" i="3"/>
  <c r="G1340" i="3" a="1"/>
  <c r="G1340" i="3" l="1"/>
  <c r="F1340" i="3"/>
  <c r="K734" i="3"/>
  <c r="H1340" i="3" l="1"/>
  <c r="I1340" i="3" s="1"/>
  <c r="B1341" i="3" s="1"/>
  <c r="K735" i="3"/>
  <c r="G1341" i="3" a="1"/>
  <c r="G1341" i="3" l="1"/>
  <c r="F1341" i="3"/>
  <c r="K736" i="3"/>
  <c r="H1341" i="3" l="1"/>
  <c r="I1341" i="3" s="1"/>
  <c r="B1342" i="3" s="1"/>
  <c r="K737" i="3"/>
  <c r="G1342" i="3" a="1"/>
  <c r="G1342" i="3" l="1"/>
  <c r="F1342" i="3"/>
  <c r="K738" i="3"/>
  <c r="H1342" i="3" l="1"/>
  <c r="I1342" i="3" s="1"/>
  <c r="B1343" i="3" s="1"/>
  <c r="K739" i="3"/>
  <c r="G1343" i="3" a="1"/>
  <c r="G1343" i="3" l="1"/>
  <c r="F1343" i="3"/>
  <c r="K740" i="3"/>
  <c r="H1343" i="3" l="1"/>
  <c r="I1343" i="3" s="1"/>
  <c r="B1344" i="3" s="1"/>
  <c r="K741" i="3"/>
  <c r="G1344" i="3" a="1"/>
  <c r="G1344" i="3" l="1"/>
  <c r="F1344" i="3"/>
  <c r="K742" i="3"/>
  <c r="H1344" i="3" l="1"/>
  <c r="I1344" i="3" s="1"/>
  <c r="B1345" i="3" s="1"/>
  <c r="K743" i="3"/>
  <c r="G1345" i="3" a="1"/>
  <c r="G1345" i="3" l="1"/>
  <c r="F1345" i="3"/>
  <c r="K744" i="3"/>
  <c r="H1345" i="3" l="1"/>
  <c r="I1345" i="3" s="1"/>
  <c r="B1346" i="3" s="1"/>
  <c r="K745" i="3"/>
  <c r="G1346" i="3" a="1"/>
  <c r="G1346" i="3" l="1"/>
  <c r="F1346" i="3"/>
  <c r="K746" i="3"/>
  <c r="H1346" i="3" l="1"/>
  <c r="I1346" i="3" s="1"/>
  <c r="B1347" i="3" s="1"/>
  <c r="K747" i="3"/>
  <c r="G1347" i="3" a="1"/>
  <c r="G1347" i="3" l="1"/>
  <c r="F1347" i="3"/>
  <c r="K748" i="3"/>
  <c r="H1347" i="3" l="1"/>
  <c r="I1347" i="3" s="1"/>
  <c r="B1348" i="3" s="1"/>
  <c r="K749" i="3"/>
  <c r="G1348" i="3" a="1"/>
  <c r="G1348" i="3" l="1"/>
  <c r="F1348" i="3"/>
  <c r="K750" i="3"/>
  <c r="H1348" i="3" l="1"/>
  <c r="I1348" i="3" s="1"/>
  <c r="B1349" i="3" s="1"/>
  <c r="K751" i="3"/>
  <c r="G1349" i="3" a="1"/>
  <c r="G1349" i="3" l="1"/>
  <c r="F1349" i="3"/>
  <c r="K752" i="3"/>
  <c r="H1349" i="3" l="1"/>
  <c r="I1349" i="3" s="1"/>
  <c r="B1350" i="3" s="1"/>
  <c r="K753" i="3"/>
  <c r="G1350" i="3" a="1"/>
  <c r="G1350" i="3" l="1"/>
  <c r="F1350" i="3"/>
  <c r="K754" i="3"/>
  <c r="H1350" i="3" l="1"/>
  <c r="I1350" i="3" s="1"/>
  <c r="B1351" i="3" s="1"/>
  <c r="K755" i="3"/>
  <c r="G1351" i="3" a="1"/>
  <c r="G1351" i="3" l="1"/>
  <c r="F1351" i="3"/>
  <c r="K756" i="3"/>
  <c r="H1351" i="3" l="1"/>
  <c r="I1351" i="3" s="1"/>
  <c r="B1352" i="3" s="1"/>
  <c r="K757" i="3"/>
  <c r="G1352" i="3" a="1"/>
  <c r="G1352" i="3" l="1"/>
  <c r="F1352" i="3"/>
  <c r="K758" i="3"/>
  <c r="H1352" i="3" l="1"/>
  <c r="I1352" i="3" s="1"/>
  <c r="B1353" i="3" s="1"/>
  <c r="K759" i="3"/>
  <c r="G1353" i="3" a="1"/>
  <c r="G1353" i="3" l="1"/>
  <c r="F1353" i="3"/>
  <c r="K760" i="3"/>
  <c r="H1353" i="3" l="1"/>
  <c r="I1353" i="3" s="1"/>
  <c r="B1354" i="3" s="1"/>
  <c r="K761" i="3"/>
  <c r="G1354" i="3" a="1"/>
  <c r="G1354" i="3" l="1"/>
  <c r="F1354" i="3"/>
  <c r="K762" i="3"/>
  <c r="H1354" i="3" l="1"/>
  <c r="I1354" i="3" s="1"/>
  <c r="B1355" i="3" s="1"/>
  <c r="K763" i="3"/>
  <c r="G1355" i="3" a="1"/>
  <c r="G1355" i="3" l="1"/>
  <c r="F1355" i="3"/>
  <c r="K764" i="3"/>
  <c r="H1355" i="3" l="1"/>
  <c r="I1355" i="3" s="1"/>
  <c r="B1356" i="3" s="1"/>
  <c r="K765" i="3"/>
  <c r="G1356" i="3" a="1"/>
  <c r="G1356" i="3" l="1"/>
  <c r="F1356" i="3"/>
  <c r="K766" i="3"/>
  <c r="H1356" i="3" l="1"/>
  <c r="I1356" i="3" s="1"/>
  <c r="B1357" i="3" s="1"/>
  <c r="K767" i="3"/>
  <c r="G1357" i="3" a="1"/>
  <c r="G1357" i="3" l="1"/>
  <c r="F1357" i="3"/>
  <c r="K768" i="3"/>
  <c r="H1357" i="3" l="1"/>
  <c r="I1357" i="3" s="1"/>
  <c r="B1358" i="3" s="1"/>
  <c r="K769" i="3"/>
  <c r="G1358" i="3" a="1"/>
  <c r="G1358" i="3" l="1"/>
  <c r="F1358" i="3"/>
  <c r="K770" i="3"/>
  <c r="H1358" i="3" l="1"/>
  <c r="I1358" i="3" s="1"/>
  <c r="B1359" i="3" s="1"/>
  <c r="K771" i="3"/>
  <c r="G1359" i="3" a="1"/>
  <c r="G1359" i="3" l="1"/>
  <c r="F1359" i="3"/>
  <c r="K772" i="3"/>
  <c r="H1359" i="3" l="1"/>
  <c r="I1359" i="3" s="1"/>
  <c r="B1360" i="3" s="1"/>
  <c r="K773" i="3"/>
  <c r="G1360" i="3" a="1"/>
  <c r="G1360" i="3" l="1"/>
  <c r="F1360" i="3"/>
  <c r="K774" i="3"/>
  <c r="H1360" i="3" l="1"/>
  <c r="I1360" i="3" s="1"/>
  <c r="B1361" i="3" s="1"/>
  <c r="K775" i="3"/>
  <c r="G1361" i="3" a="1"/>
  <c r="G1361" i="3" l="1"/>
  <c r="F1361" i="3"/>
  <c r="K776" i="3"/>
  <c r="H1361" i="3" l="1"/>
  <c r="I1361" i="3" s="1"/>
  <c r="B1362" i="3" s="1"/>
  <c r="K777" i="3"/>
  <c r="G1362" i="3" a="1"/>
  <c r="G1362" i="3" l="1"/>
  <c r="F1362" i="3"/>
  <c r="K778" i="3"/>
  <c r="H1362" i="3" l="1"/>
  <c r="I1362" i="3" s="1"/>
  <c r="B1363" i="3" s="1"/>
  <c r="K779" i="3"/>
  <c r="G1363" i="3" a="1"/>
  <c r="G1363" i="3" l="1"/>
  <c r="F1363" i="3"/>
  <c r="K780" i="3"/>
  <c r="H1363" i="3" l="1"/>
  <c r="I1363" i="3" s="1"/>
  <c r="B1364" i="3" s="1"/>
  <c r="F1364" i="3"/>
  <c r="K781" i="3"/>
  <c r="G1364" i="3" a="1"/>
  <c r="G1364" i="3" l="1"/>
  <c r="H1364" i="3" s="1"/>
  <c r="I1364" i="3" s="1"/>
  <c r="B1365" i="3" s="1"/>
  <c r="K782" i="3"/>
  <c r="G1365" i="3" a="1"/>
  <c r="G1365" i="3" l="1"/>
  <c r="F1365" i="3"/>
  <c r="K783" i="3"/>
  <c r="H1365" i="3" l="1"/>
  <c r="I1365" i="3" s="1"/>
  <c r="B1366" i="3" s="1"/>
  <c r="K784" i="3"/>
  <c r="G1366" i="3" a="1"/>
  <c r="G1366" i="3" l="1"/>
  <c r="F1366" i="3"/>
  <c r="K785" i="3"/>
  <c r="H1366" i="3" l="1"/>
  <c r="I1366" i="3" s="1"/>
  <c r="B1367" i="3" s="1"/>
  <c r="K786" i="3"/>
  <c r="G1367" i="3" a="1"/>
  <c r="G1367" i="3" l="1"/>
  <c r="F1367" i="3"/>
  <c r="K787" i="3"/>
  <c r="H1367" i="3" l="1"/>
  <c r="I1367" i="3" s="1"/>
  <c r="B1368" i="3" s="1"/>
  <c r="K788" i="3"/>
  <c r="G1368" i="3" a="1"/>
  <c r="G1368" i="3" l="1"/>
  <c r="F1368" i="3"/>
  <c r="K789" i="3"/>
  <c r="H1368" i="3" l="1"/>
  <c r="I1368" i="3" s="1"/>
  <c r="B1369" i="3" s="1"/>
  <c r="K790" i="3"/>
  <c r="G1369" i="3" a="1"/>
  <c r="G1369" i="3" l="1"/>
  <c r="F1369" i="3"/>
  <c r="K791" i="3"/>
  <c r="H1369" i="3" l="1"/>
  <c r="I1369" i="3" s="1"/>
  <c r="B1370" i="3" s="1"/>
  <c r="K792" i="3"/>
  <c r="G1370" i="3" a="1"/>
  <c r="G1370" i="3" l="1"/>
  <c r="F1370" i="3"/>
  <c r="K793" i="3"/>
  <c r="H1370" i="3" l="1"/>
  <c r="I1370" i="3" s="1"/>
  <c r="B1371" i="3" s="1"/>
  <c r="K794" i="3"/>
  <c r="G1371" i="3" a="1"/>
  <c r="G1371" i="3" l="1"/>
  <c r="F1371" i="3"/>
  <c r="K795" i="3"/>
  <c r="H1371" i="3" l="1"/>
  <c r="I1371" i="3" s="1"/>
  <c r="B1372" i="3" s="1"/>
  <c r="K796" i="3"/>
  <c r="G1372" i="3" a="1"/>
  <c r="G1372" i="3" l="1"/>
  <c r="F1372" i="3"/>
  <c r="K797" i="3"/>
  <c r="H1372" i="3" l="1"/>
  <c r="I1372" i="3" s="1"/>
  <c r="B1373" i="3" s="1"/>
  <c r="K798" i="3"/>
  <c r="G1373" i="3" a="1"/>
  <c r="G1373" i="3" l="1"/>
  <c r="F1373" i="3"/>
  <c r="K799" i="3"/>
  <c r="H1373" i="3" l="1"/>
  <c r="I1373" i="3" s="1"/>
  <c r="B1374" i="3" s="1"/>
  <c r="K800" i="3"/>
  <c r="G1374" i="3" a="1"/>
  <c r="G1374" i="3" l="1"/>
  <c r="F1374" i="3"/>
  <c r="K801" i="3"/>
  <c r="H1374" i="3" l="1"/>
  <c r="I1374" i="3" s="1"/>
  <c r="B1375" i="3" s="1"/>
  <c r="K802" i="3"/>
  <c r="G1375" i="3" a="1"/>
  <c r="G1375" i="3" l="1"/>
  <c r="F1375" i="3"/>
  <c r="K803" i="3"/>
  <c r="H1375" i="3" l="1"/>
  <c r="I1375" i="3" s="1"/>
  <c r="B1376" i="3" s="1"/>
  <c r="K804" i="3"/>
  <c r="G1376" i="3" a="1"/>
  <c r="G1376" i="3" l="1"/>
  <c r="F1376" i="3"/>
  <c r="K805" i="3"/>
  <c r="H1376" i="3" l="1"/>
  <c r="I1376" i="3" s="1"/>
  <c r="B1377" i="3" s="1"/>
  <c r="K806" i="3"/>
  <c r="G1377" i="3" a="1"/>
  <c r="G1377" i="3" l="1"/>
  <c r="F1377" i="3"/>
  <c r="K807" i="3"/>
  <c r="H1377" i="3" l="1"/>
  <c r="I1377" i="3" s="1"/>
  <c r="B1378" i="3" s="1"/>
  <c r="K808" i="3"/>
  <c r="G1378" i="3" a="1"/>
  <c r="G1378" i="3" l="1"/>
  <c r="F1378" i="3"/>
  <c r="K809" i="3"/>
  <c r="H1378" i="3" l="1"/>
  <c r="I1378" i="3" s="1"/>
  <c r="B1379" i="3" s="1"/>
  <c r="K810" i="3"/>
  <c r="G1379" i="3" a="1"/>
  <c r="G1379" i="3" l="1"/>
  <c r="F1379" i="3"/>
  <c r="K811" i="3"/>
  <c r="H1379" i="3" l="1"/>
  <c r="I1379" i="3" s="1"/>
  <c r="B1380" i="3" s="1"/>
  <c r="K812" i="3"/>
  <c r="G1380" i="3" a="1"/>
  <c r="G1380" i="3" l="1"/>
  <c r="F1380" i="3"/>
  <c r="K813" i="3"/>
  <c r="H1380" i="3" l="1"/>
  <c r="I1380" i="3" s="1"/>
  <c r="B1381" i="3" s="1"/>
  <c r="K814" i="3"/>
  <c r="G1381" i="3" a="1"/>
  <c r="G1381" i="3" l="1"/>
  <c r="F1381" i="3"/>
  <c r="K815" i="3"/>
  <c r="H1381" i="3" l="1"/>
  <c r="I1381" i="3" s="1"/>
  <c r="B1382" i="3" s="1"/>
  <c r="K816" i="3"/>
  <c r="G1382" i="3" a="1"/>
  <c r="G1382" i="3" l="1"/>
  <c r="F1382" i="3"/>
  <c r="K817" i="3"/>
  <c r="H1382" i="3" l="1"/>
  <c r="I1382" i="3" s="1"/>
  <c r="B1383" i="3" s="1"/>
  <c r="K818" i="3"/>
  <c r="G1383" i="3" a="1"/>
  <c r="G1383" i="3" l="1"/>
  <c r="F1383" i="3"/>
  <c r="K819" i="3"/>
  <c r="H1383" i="3" l="1"/>
  <c r="I1383" i="3" s="1"/>
  <c r="B1384" i="3" s="1"/>
  <c r="K820" i="3"/>
  <c r="G1384" i="3" a="1"/>
  <c r="G1384" i="3" l="1"/>
  <c r="F1384" i="3"/>
  <c r="K821" i="3"/>
  <c r="H1384" i="3" l="1"/>
  <c r="I1384" i="3" s="1"/>
  <c r="B1385" i="3" s="1"/>
  <c r="K822" i="3"/>
  <c r="G1385" i="3" a="1"/>
  <c r="G1385" i="3" l="1"/>
  <c r="F1385" i="3"/>
  <c r="K823" i="3"/>
  <c r="H1385" i="3" l="1"/>
  <c r="I1385" i="3" s="1"/>
  <c r="B1386" i="3" s="1"/>
  <c r="K824" i="3"/>
  <c r="G1386" i="3" a="1"/>
  <c r="G1386" i="3" l="1"/>
  <c r="F1386" i="3"/>
  <c r="K825" i="3"/>
  <c r="H1386" i="3" l="1"/>
  <c r="I1386" i="3" s="1"/>
  <c r="B1387" i="3" s="1"/>
  <c r="K826" i="3"/>
  <c r="G1387" i="3" a="1"/>
  <c r="G1387" i="3" l="1"/>
  <c r="F1387" i="3"/>
  <c r="K827" i="3"/>
  <c r="H1387" i="3" l="1"/>
  <c r="I1387" i="3" s="1"/>
  <c r="B1388" i="3" s="1"/>
  <c r="K828" i="3"/>
  <c r="G1388" i="3" a="1"/>
  <c r="G1388" i="3" l="1"/>
  <c r="F1388" i="3"/>
  <c r="K829" i="3"/>
  <c r="H1388" i="3" l="1"/>
  <c r="I1388" i="3" s="1"/>
  <c r="B1389" i="3" s="1"/>
  <c r="K830" i="3"/>
  <c r="G1389" i="3" a="1"/>
  <c r="G1389" i="3" l="1"/>
  <c r="F1389" i="3"/>
  <c r="K831" i="3"/>
  <c r="H1389" i="3" l="1"/>
  <c r="I1389" i="3" s="1"/>
  <c r="B1390" i="3" s="1"/>
  <c r="K832" i="3"/>
  <c r="G1390" i="3" a="1"/>
  <c r="G1390" i="3" l="1"/>
  <c r="F1390" i="3"/>
  <c r="K833" i="3"/>
  <c r="H1390" i="3" l="1"/>
  <c r="I1390" i="3" s="1"/>
  <c r="B1391" i="3" s="1"/>
  <c r="K834" i="3"/>
  <c r="G1391" i="3" a="1"/>
  <c r="G1391" i="3" l="1"/>
  <c r="F1391" i="3"/>
  <c r="K835" i="3"/>
  <c r="H1391" i="3" l="1"/>
  <c r="I1391" i="3" s="1"/>
  <c r="B1392" i="3" s="1"/>
  <c r="K836" i="3"/>
  <c r="G1392" i="3" a="1"/>
  <c r="G1392" i="3" l="1"/>
  <c r="F1392" i="3"/>
  <c r="K837" i="3"/>
  <c r="H1392" i="3" l="1"/>
  <c r="I1392" i="3" s="1"/>
  <c r="B1393" i="3" s="1"/>
  <c r="K838" i="3"/>
  <c r="G1393" i="3" a="1"/>
  <c r="G1393" i="3" l="1"/>
  <c r="F1393" i="3"/>
  <c r="K839" i="3"/>
  <c r="H1393" i="3" l="1"/>
  <c r="I1393" i="3" s="1"/>
  <c r="B1394" i="3" s="1"/>
  <c r="K840" i="3"/>
  <c r="G1394" i="3" a="1"/>
  <c r="G1394" i="3" l="1"/>
  <c r="F1394" i="3"/>
  <c r="K841" i="3"/>
  <c r="H1394" i="3" l="1"/>
  <c r="I1394" i="3" s="1"/>
  <c r="B1395" i="3" s="1"/>
  <c r="K842" i="3"/>
  <c r="G1395" i="3" a="1"/>
  <c r="G1395" i="3" l="1"/>
  <c r="F1395" i="3"/>
  <c r="K843" i="3"/>
  <c r="H1395" i="3" l="1"/>
  <c r="I1395" i="3" s="1"/>
  <c r="B1396" i="3" s="1"/>
  <c r="K844" i="3"/>
  <c r="G1396" i="3" a="1"/>
  <c r="G1396" i="3" l="1"/>
  <c r="F1396" i="3"/>
  <c r="K845" i="3"/>
  <c r="H1396" i="3" l="1"/>
  <c r="I1396" i="3" s="1"/>
  <c r="B1397" i="3" s="1"/>
  <c r="K846" i="3"/>
  <c r="G1397" i="3" a="1"/>
  <c r="G1397" i="3" l="1"/>
  <c r="F1397" i="3"/>
  <c r="K847" i="3"/>
  <c r="H1397" i="3" l="1"/>
  <c r="I1397" i="3" s="1"/>
  <c r="B1398" i="3" s="1"/>
  <c r="K848" i="3"/>
  <c r="G1398" i="3" a="1"/>
  <c r="G1398" i="3" l="1"/>
  <c r="F1398" i="3"/>
  <c r="K849" i="3"/>
  <c r="H1398" i="3" l="1"/>
  <c r="I1398" i="3" s="1"/>
  <c r="B1399" i="3" s="1"/>
  <c r="K850" i="3"/>
  <c r="G1399" i="3" a="1"/>
  <c r="G1399" i="3" l="1"/>
  <c r="F1399" i="3"/>
  <c r="K851" i="3"/>
  <c r="H1399" i="3" l="1"/>
  <c r="I1399" i="3" s="1"/>
  <c r="B1400" i="3" s="1"/>
  <c r="K852" i="3"/>
  <c r="G1400" i="3" a="1"/>
  <c r="G1400" i="3" l="1"/>
  <c r="F1400" i="3"/>
  <c r="K853" i="3"/>
  <c r="H1400" i="3" l="1"/>
  <c r="I1400" i="3" s="1"/>
  <c r="B1401" i="3" s="1"/>
  <c r="K854" i="3"/>
  <c r="G1401" i="3" a="1"/>
  <c r="G1401" i="3" l="1"/>
  <c r="F1401" i="3"/>
  <c r="K855" i="3"/>
  <c r="H1401" i="3" l="1"/>
  <c r="I1401" i="3" s="1"/>
  <c r="B1402" i="3" s="1"/>
  <c r="K856" i="3"/>
  <c r="G1402" i="3" a="1"/>
  <c r="G1402" i="3" l="1"/>
  <c r="F1402" i="3"/>
  <c r="K857" i="3"/>
  <c r="H1402" i="3" l="1"/>
  <c r="I1402" i="3" s="1"/>
  <c r="B1403" i="3" s="1"/>
  <c r="K858" i="3"/>
  <c r="G1403" i="3" a="1"/>
  <c r="G1403" i="3" l="1"/>
  <c r="F1403" i="3"/>
  <c r="K859" i="3"/>
  <c r="H1403" i="3" l="1"/>
  <c r="I1403" i="3" s="1"/>
  <c r="B1404" i="3" s="1"/>
  <c r="K860" i="3"/>
  <c r="G1404" i="3" a="1"/>
  <c r="G1404" i="3" l="1"/>
  <c r="F1404" i="3"/>
  <c r="K861" i="3"/>
  <c r="H1404" i="3" l="1"/>
  <c r="I1404" i="3" s="1"/>
  <c r="B1405" i="3" s="1"/>
  <c r="K862" i="3"/>
  <c r="G1405" i="3" a="1"/>
  <c r="G1405" i="3" l="1"/>
  <c r="F1405" i="3"/>
  <c r="K863" i="3"/>
  <c r="H1405" i="3" l="1"/>
  <c r="I1405" i="3" s="1"/>
  <c r="B1406" i="3" s="1"/>
  <c r="K864" i="3"/>
  <c r="G1406" i="3" a="1"/>
  <c r="G1406" i="3" l="1"/>
  <c r="F1406" i="3"/>
  <c r="K865" i="3"/>
  <c r="H1406" i="3" l="1"/>
  <c r="I1406" i="3" s="1"/>
  <c r="B1407" i="3" s="1"/>
  <c r="K866" i="3"/>
  <c r="G1407" i="3" a="1"/>
  <c r="G1407" i="3" l="1"/>
  <c r="F1407" i="3"/>
  <c r="K867" i="3"/>
  <c r="H1407" i="3" l="1"/>
  <c r="I1407" i="3" s="1"/>
  <c r="B1408" i="3" s="1"/>
  <c r="K868" i="3"/>
  <c r="G1408" i="3" a="1"/>
  <c r="G1408" i="3" l="1"/>
  <c r="F1408" i="3"/>
  <c r="K869" i="3"/>
  <c r="H1408" i="3" l="1"/>
  <c r="I1408" i="3" s="1"/>
  <c r="B1409" i="3" s="1"/>
  <c r="K870" i="3"/>
  <c r="G1409" i="3" a="1"/>
  <c r="G1409" i="3" l="1"/>
  <c r="F1409" i="3"/>
  <c r="K871" i="3"/>
  <c r="H1409" i="3" l="1"/>
  <c r="I1409" i="3" s="1"/>
  <c r="B1410" i="3" s="1"/>
  <c r="K872" i="3"/>
  <c r="G1410" i="3" a="1"/>
  <c r="G1410" i="3" l="1"/>
  <c r="F1410" i="3"/>
  <c r="K873" i="3"/>
  <c r="H1410" i="3" l="1"/>
  <c r="I1410" i="3" s="1"/>
  <c r="B1411" i="3" s="1"/>
  <c r="K874" i="3"/>
  <c r="G1411" i="3" a="1"/>
  <c r="G1411" i="3" l="1"/>
  <c r="F1411" i="3"/>
  <c r="K875" i="3"/>
  <c r="H1411" i="3" l="1"/>
  <c r="I1411" i="3" s="1"/>
  <c r="B1412" i="3" s="1"/>
  <c r="K876" i="3"/>
  <c r="G1412" i="3" a="1"/>
  <c r="G1412" i="3" l="1"/>
  <c r="F1412" i="3"/>
  <c r="K877" i="3"/>
  <c r="H1412" i="3" l="1"/>
  <c r="I1412" i="3" s="1"/>
  <c r="B1413" i="3" s="1"/>
  <c r="K878" i="3"/>
  <c r="G1413" i="3" a="1"/>
  <c r="G1413" i="3" l="1"/>
  <c r="F1413" i="3"/>
  <c r="K879" i="3"/>
  <c r="H1413" i="3" l="1"/>
  <c r="I1413" i="3" s="1"/>
  <c r="B1414" i="3" s="1"/>
  <c r="K880" i="3"/>
  <c r="G1414" i="3" a="1"/>
  <c r="G1414" i="3" l="1"/>
  <c r="F1414" i="3"/>
  <c r="K881" i="3"/>
  <c r="H1414" i="3" l="1"/>
  <c r="I1414" i="3" s="1"/>
  <c r="B1415" i="3" s="1"/>
  <c r="K882" i="3"/>
  <c r="G1415" i="3" a="1"/>
  <c r="G1415" i="3" l="1"/>
  <c r="F1415" i="3"/>
  <c r="K883" i="3"/>
  <c r="H1415" i="3" l="1"/>
  <c r="I1415" i="3" s="1"/>
  <c r="B1416" i="3" s="1"/>
  <c r="K884" i="3"/>
  <c r="G1416" i="3" a="1"/>
  <c r="G1416" i="3" l="1"/>
  <c r="F1416" i="3"/>
  <c r="K885" i="3"/>
  <c r="H1416" i="3" l="1"/>
  <c r="I1416" i="3" s="1"/>
  <c r="B1417" i="3" s="1"/>
  <c r="K886" i="3"/>
  <c r="G1417" i="3" a="1"/>
  <c r="G1417" i="3" l="1"/>
  <c r="F1417" i="3"/>
  <c r="K887" i="3"/>
  <c r="H1417" i="3" l="1"/>
  <c r="I1417" i="3" s="1"/>
  <c r="B1418" i="3" s="1"/>
  <c r="K888" i="3"/>
  <c r="G1418" i="3" a="1"/>
  <c r="G1418" i="3" l="1"/>
  <c r="F1418" i="3"/>
  <c r="K889" i="3"/>
  <c r="H1418" i="3" l="1"/>
  <c r="I1418" i="3" s="1"/>
  <c r="B1419" i="3" s="1"/>
  <c r="K890" i="3"/>
  <c r="G1419" i="3" a="1"/>
  <c r="G1419" i="3" l="1"/>
  <c r="F1419" i="3"/>
  <c r="K891" i="3"/>
  <c r="H1419" i="3" l="1"/>
  <c r="I1419" i="3" s="1"/>
  <c r="B1420" i="3" s="1"/>
  <c r="K892" i="3"/>
  <c r="G1420" i="3" a="1"/>
  <c r="G1420" i="3" l="1"/>
  <c r="F1420" i="3"/>
  <c r="K893" i="3"/>
  <c r="H1420" i="3" l="1"/>
  <c r="I1420" i="3" s="1"/>
  <c r="B1421" i="3" s="1"/>
  <c r="K894" i="3"/>
  <c r="G1421" i="3" a="1"/>
  <c r="G1421" i="3" l="1"/>
  <c r="F1421" i="3"/>
  <c r="K895" i="3"/>
  <c r="H1421" i="3" l="1"/>
  <c r="I1421" i="3" s="1"/>
  <c r="B1422" i="3" s="1"/>
  <c r="K896" i="3"/>
  <c r="G1422" i="3" a="1"/>
  <c r="G1422" i="3" l="1"/>
  <c r="F1422" i="3"/>
  <c r="K897" i="3"/>
  <c r="H1422" i="3" l="1"/>
  <c r="I1422" i="3" s="1"/>
  <c r="B1423" i="3" s="1"/>
  <c r="K898" i="3"/>
  <c r="G1423" i="3" a="1"/>
  <c r="G1423" i="3" l="1"/>
  <c r="F1423" i="3"/>
  <c r="K899" i="3"/>
  <c r="H1423" i="3" l="1"/>
  <c r="I1423" i="3" s="1"/>
  <c r="B1424" i="3" s="1"/>
  <c r="K900" i="3"/>
  <c r="G1424" i="3" a="1"/>
  <c r="G1424" i="3" l="1"/>
  <c r="F1424" i="3"/>
  <c r="K901" i="3"/>
  <c r="H1424" i="3" l="1"/>
  <c r="I1424" i="3" s="1"/>
  <c r="B1425" i="3" s="1"/>
  <c r="K902" i="3"/>
  <c r="G1425" i="3" a="1"/>
  <c r="G1425" i="3" l="1"/>
  <c r="F1425" i="3"/>
  <c r="K903" i="3"/>
  <c r="H1425" i="3" l="1"/>
  <c r="I1425" i="3" s="1"/>
  <c r="B1426" i="3" s="1"/>
  <c r="K904" i="3"/>
  <c r="G1426" i="3" a="1"/>
  <c r="G1426" i="3" l="1"/>
  <c r="F1426" i="3"/>
  <c r="K905" i="3"/>
  <c r="H1426" i="3" l="1"/>
  <c r="I1426" i="3" s="1"/>
  <c r="B1427" i="3" s="1"/>
  <c r="K906" i="3"/>
  <c r="G1427" i="3" a="1"/>
  <c r="G1427" i="3" l="1"/>
  <c r="F1427" i="3"/>
  <c r="K907" i="3"/>
  <c r="H1427" i="3" l="1"/>
  <c r="I1427" i="3" s="1"/>
  <c r="B1428" i="3" s="1"/>
  <c r="K908" i="3"/>
  <c r="G1428" i="3" a="1"/>
  <c r="G1428" i="3" l="1"/>
  <c r="F1428" i="3"/>
  <c r="K909" i="3"/>
  <c r="H1428" i="3" l="1"/>
  <c r="I1428" i="3" s="1"/>
  <c r="B1429" i="3" s="1"/>
  <c r="K910" i="3"/>
  <c r="G1429" i="3" a="1"/>
  <c r="G1429" i="3" l="1"/>
  <c r="F1429" i="3"/>
  <c r="K911" i="3"/>
  <c r="H1429" i="3" l="1"/>
  <c r="I1429" i="3" s="1"/>
  <c r="B1430" i="3" s="1"/>
  <c r="K912" i="3"/>
  <c r="G1430" i="3" a="1"/>
  <c r="G1430" i="3" l="1"/>
  <c r="F1430" i="3"/>
  <c r="K913" i="3"/>
  <c r="H1430" i="3" l="1"/>
  <c r="I1430" i="3" s="1"/>
  <c r="B1431" i="3" s="1"/>
  <c r="K914" i="3"/>
  <c r="G1431" i="3" a="1"/>
  <c r="G1431" i="3" l="1"/>
  <c r="F1431" i="3"/>
  <c r="K915" i="3"/>
  <c r="H1431" i="3" l="1"/>
  <c r="I1431" i="3" s="1"/>
  <c r="B1432" i="3" s="1"/>
  <c r="K916" i="3"/>
  <c r="G1432" i="3" a="1"/>
  <c r="G1432" i="3" l="1"/>
  <c r="F1432" i="3"/>
  <c r="K917" i="3"/>
  <c r="H1432" i="3" l="1"/>
  <c r="I1432" i="3" s="1"/>
  <c r="B1433" i="3" s="1"/>
  <c r="K918" i="3"/>
  <c r="G1433" i="3" a="1"/>
  <c r="G1433" i="3" l="1"/>
  <c r="F1433" i="3"/>
  <c r="K919" i="3"/>
  <c r="H1433" i="3" l="1"/>
  <c r="I1433" i="3" s="1"/>
  <c r="B1434" i="3" s="1"/>
  <c r="K920" i="3"/>
  <c r="G1434" i="3" a="1"/>
  <c r="G1434" i="3" l="1"/>
  <c r="F1434" i="3"/>
  <c r="K921" i="3"/>
  <c r="H1434" i="3" l="1"/>
  <c r="I1434" i="3" s="1"/>
  <c r="B1435" i="3" s="1"/>
  <c r="K922" i="3"/>
  <c r="G1435" i="3" a="1"/>
  <c r="G1435" i="3" l="1"/>
  <c r="F1435" i="3"/>
  <c r="K923" i="3"/>
  <c r="H1435" i="3" l="1"/>
  <c r="I1435" i="3" s="1"/>
  <c r="B1436" i="3" s="1"/>
  <c r="K924" i="3"/>
  <c r="G1436" i="3" a="1"/>
  <c r="G1436" i="3" l="1"/>
  <c r="F1436" i="3"/>
  <c r="K925" i="3"/>
  <c r="H1436" i="3" l="1"/>
  <c r="I1436" i="3" s="1"/>
  <c r="B1437" i="3" s="1"/>
  <c r="K926" i="3"/>
  <c r="G1437" i="3" a="1"/>
  <c r="G1437" i="3" l="1"/>
  <c r="F1437" i="3"/>
  <c r="K927" i="3"/>
  <c r="H1437" i="3" l="1"/>
  <c r="I1437" i="3" s="1"/>
  <c r="B1438" i="3" s="1"/>
  <c r="K928" i="3"/>
  <c r="G1438" i="3" a="1"/>
  <c r="G1438" i="3" l="1"/>
  <c r="F1438" i="3"/>
  <c r="K929" i="3"/>
  <c r="H1438" i="3" l="1"/>
  <c r="I1438" i="3" s="1"/>
  <c r="B1439" i="3" s="1"/>
  <c r="K930" i="3"/>
  <c r="G1439" i="3" a="1"/>
  <c r="G1439" i="3" l="1"/>
  <c r="F1439" i="3"/>
  <c r="K931" i="3"/>
  <c r="H1439" i="3" l="1"/>
  <c r="I1439" i="3" s="1"/>
  <c r="B1440" i="3" s="1"/>
  <c r="K932" i="3"/>
  <c r="G1440" i="3" a="1"/>
  <c r="G1440" i="3" l="1"/>
  <c r="F1440" i="3"/>
  <c r="K933" i="3"/>
  <c r="H1440" i="3" l="1"/>
  <c r="I1440" i="3" s="1"/>
  <c r="B1441" i="3" s="1"/>
  <c r="K934" i="3"/>
  <c r="G1441" i="3" a="1"/>
  <c r="G1441" i="3" l="1"/>
  <c r="F1441" i="3"/>
  <c r="K935" i="3"/>
  <c r="H1441" i="3" l="1"/>
  <c r="I1441" i="3" s="1"/>
  <c r="B1442" i="3" s="1"/>
  <c r="K936" i="3"/>
  <c r="G1442" i="3" a="1"/>
  <c r="G1442" i="3" l="1"/>
  <c r="F1442" i="3"/>
  <c r="K937" i="3"/>
  <c r="H1442" i="3" l="1"/>
  <c r="I1442" i="3" s="1"/>
  <c r="B1443" i="3" s="1"/>
  <c r="K938" i="3"/>
  <c r="G1443" i="3" a="1"/>
  <c r="G1443" i="3" l="1"/>
  <c r="F1443" i="3"/>
  <c r="K939" i="3"/>
  <c r="H1443" i="3" l="1"/>
  <c r="I1443" i="3" s="1"/>
  <c r="B1444" i="3" s="1"/>
  <c r="K940" i="3"/>
  <c r="G1444" i="3" a="1"/>
  <c r="G1444" i="3" l="1"/>
  <c r="F1444" i="3"/>
  <c r="K941" i="3"/>
  <c r="H1444" i="3" l="1"/>
  <c r="I1444" i="3" s="1"/>
  <c r="B1445" i="3" s="1"/>
  <c r="K942" i="3"/>
  <c r="G1445" i="3" a="1"/>
  <c r="G1445" i="3" l="1"/>
  <c r="F1445" i="3"/>
  <c r="K943" i="3"/>
  <c r="H1445" i="3" l="1"/>
  <c r="I1445" i="3" s="1"/>
  <c r="B1446" i="3" s="1"/>
  <c r="K944" i="3"/>
  <c r="G1446" i="3" a="1"/>
  <c r="G1446" i="3" l="1"/>
  <c r="F1446" i="3"/>
  <c r="K945" i="3"/>
  <c r="H1446" i="3" l="1"/>
  <c r="I1446" i="3" s="1"/>
  <c r="B1447" i="3" s="1"/>
  <c r="K946" i="3"/>
  <c r="G1447" i="3" a="1"/>
  <c r="G1447" i="3" l="1"/>
  <c r="F1447" i="3"/>
  <c r="K947" i="3"/>
  <c r="H1447" i="3" l="1"/>
  <c r="I1447" i="3" s="1"/>
  <c r="B1448" i="3" s="1"/>
  <c r="K948" i="3"/>
  <c r="G1448" i="3" a="1"/>
  <c r="G1448" i="3" l="1"/>
  <c r="F1448" i="3"/>
  <c r="K949" i="3"/>
  <c r="H1448" i="3" l="1"/>
  <c r="I1448" i="3" s="1"/>
  <c r="B1449" i="3" s="1"/>
  <c r="K950" i="3"/>
  <c r="G1449" i="3" a="1"/>
  <c r="G1449" i="3" l="1"/>
  <c r="F1449" i="3"/>
  <c r="K951" i="3"/>
  <c r="H1449" i="3" l="1"/>
  <c r="I1449" i="3" s="1"/>
  <c r="B1450" i="3" s="1"/>
  <c r="K952" i="3"/>
  <c r="G1450" i="3" a="1"/>
  <c r="G1450" i="3" l="1"/>
  <c r="F1450" i="3"/>
  <c r="K953" i="3"/>
  <c r="H1450" i="3" l="1"/>
  <c r="I1450" i="3" s="1"/>
  <c r="B1451" i="3" s="1"/>
  <c r="K954" i="3"/>
  <c r="G1451" i="3" a="1"/>
  <c r="G1451" i="3" l="1"/>
  <c r="F1451" i="3"/>
  <c r="K955" i="3"/>
  <c r="H1451" i="3" l="1"/>
  <c r="I1451" i="3" s="1"/>
  <c r="B1452" i="3" s="1"/>
  <c r="K956" i="3"/>
  <c r="G1452" i="3" a="1"/>
  <c r="G1452" i="3" l="1"/>
  <c r="F1452" i="3"/>
  <c r="K957" i="3"/>
  <c r="H1452" i="3" l="1"/>
  <c r="I1452" i="3" s="1"/>
  <c r="B1453" i="3" s="1"/>
  <c r="K958" i="3"/>
  <c r="G1453" i="3" a="1"/>
  <c r="G1453" i="3" l="1"/>
  <c r="F1453" i="3"/>
  <c r="K959" i="3"/>
  <c r="H1453" i="3" l="1"/>
  <c r="I1453" i="3" s="1"/>
  <c r="B1454" i="3" s="1"/>
  <c r="K960" i="3"/>
  <c r="G1454" i="3" a="1"/>
  <c r="G1454" i="3" l="1"/>
  <c r="F1454" i="3"/>
  <c r="K961" i="3"/>
  <c r="H1454" i="3" l="1"/>
  <c r="I1454" i="3" s="1"/>
  <c r="B1455" i="3" s="1"/>
  <c r="K962" i="3"/>
  <c r="G1455" i="3" a="1"/>
  <c r="G1455" i="3" l="1"/>
  <c r="F1455" i="3"/>
  <c r="K963" i="3"/>
  <c r="H1455" i="3" l="1"/>
  <c r="I1455" i="3" s="1"/>
  <c r="B1456" i="3" s="1"/>
  <c r="K964" i="3"/>
  <c r="G1456" i="3" a="1"/>
  <c r="G1456" i="3" l="1"/>
  <c r="F1456" i="3"/>
  <c r="K965" i="3"/>
  <c r="H1456" i="3" l="1"/>
  <c r="I1456" i="3" s="1"/>
  <c r="B1457" i="3" s="1"/>
  <c r="K966" i="3"/>
  <c r="G1457" i="3" a="1"/>
  <c r="G1457" i="3" l="1"/>
  <c r="F1457" i="3"/>
  <c r="K967" i="3"/>
  <c r="H1457" i="3" l="1"/>
  <c r="I1457" i="3" s="1"/>
  <c r="B1458" i="3" s="1"/>
  <c r="K968" i="3"/>
  <c r="G1458" i="3" a="1"/>
  <c r="G1458" i="3" l="1"/>
  <c r="F1458" i="3"/>
  <c r="K969" i="3"/>
  <c r="H1458" i="3" l="1"/>
  <c r="I1458" i="3" s="1"/>
  <c r="B1459" i="3" s="1"/>
  <c r="K970" i="3"/>
  <c r="G1459" i="3" a="1"/>
  <c r="G1459" i="3" l="1"/>
  <c r="F1459" i="3"/>
  <c r="K971" i="3"/>
  <c r="H1459" i="3" l="1"/>
  <c r="I1459" i="3" s="1"/>
  <c r="B1460" i="3" s="1"/>
  <c r="K972" i="3"/>
  <c r="G1460" i="3" a="1"/>
  <c r="G1460" i="3" l="1"/>
  <c r="F1460" i="3"/>
  <c r="K973" i="3"/>
  <c r="H1460" i="3" l="1"/>
  <c r="I1460" i="3" s="1"/>
  <c r="B1461" i="3" s="1"/>
  <c r="K974" i="3"/>
  <c r="G1461" i="3" a="1"/>
  <c r="G1461" i="3" l="1"/>
  <c r="F1461" i="3"/>
  <c r="K975" i="3"/>
  <c r="H1461" i="3" l="1"/>
  <c r="I1461" i="3" s="1"/>
  <c r="B1462" i="3" s="1"/>
  <c r="K976" i="3"/>
  <c r="G1462" i="3" a="1"/>
  <c r="G1462" i="3" l="1"/>
  <c r="F1462" i="3"/>
  <c r="K977" i="3"/>
  <c r="H1462" i="3" l="1"/>
  <c r="I1462" i="3" s="1"/>
  <c r="B1463" i="3" s="1"/>
  <c r="K978" i="3"/>
  <c r="G1463" i="3" a="1"/>
  <c r="G1463" i="3" l="1"/>
  <c r="F1463" i="3"/>
  <c r="K979" i="3"/>
  <c r="H1463" i="3" l="1"/>
  <c r="I1463" i="3" s="1"/>
  <c r="B1464" i="3" s="1"/>
  <c r="K980" i="3"/>
  <c r="G1464" i="3" a="1"/>
  <c r="G1464" i="3" l="1"/>
  <c r="F1464" i="3"/>
  <c r="K981" i="3"/>
  <c r="H1464" i="3" l="1"/>
  <c r="I1464" i="3" s="1"/>
  <c r="B1465" i="3" s="1"/>
  <c r="K982" i="3"/>
  <c r="G1465" i="3" a="1"/>
  <c r="G1465" i="3" l="1"/>
  <c r="F1465" i="3"/>
  <c r="K983" i="3"/>
  <c r="H1465" i="3" l="1"/>
  <c r="I1465" i="3" s="1"/>
  <c r="B1466" i="3" s="1"/>
  <c r="K984" i="3"/>
  <c r="G1466" i="3" a="1"/>
  <c r="G1466" i="3" l="1"/>
  <c r="F1466" i="3"/>
  <c r="K985" i="3"/>
  <c r="H1466" i="3" l="1"/>
  <c r="I1466" i="3" s="1"/>
  <c r="B1467" i="3" s="1"/>
  <c r="K986" i="3"/>
  <c r="G1467" i="3" a="1"/>
  <c r="G1467" i="3" l="1"/>
  <c r="F1467" i="3"/>
  <c r="K987" i="3"/>
  <c r="H1467" i="3" l="1"/>
  <c r="I1467" i="3" s="1"/>
  <c r="B1468" i="3" s="1"/>
  <c r="K988" i="3"/>
  <c r="G1468" i="3" a="1"/>
  <c r="G1468" i="3" l="1"/>
  <c r="F1468" i="3"/>
  <c r="K989" i="3"/>
  <c r="H1468" i="3" l="1"/>
  <c r="I1468" i="3" s="1"/>
  <c r="B1469" i="3" s="1"/>
  <c r="K990" i="3"/>
  <c r="G1469" i="3" a="1"/>
  <c r="G1469" i="3" l="1"/>
  <c r="F1469" i="3"/>
  <c r="K991" i="3"/>
  <c r="H1469" i="3" l="1"/>
  <c r="I1469" i="3" s="1"/>
  <c r="B1470" i="3" s="1"/>
  <c r="K992" i="3"/>
  <c r="G1470" i="3" a="1"/>
  <c r="G1470" i="3" l="1"/>
  <c r="F1470" i="3"/>
  <c r="K993" i="3"/>
  <c r="H1470" i="3" l="1"/>
  <c r="I1470" i="3" s="1"/>
  <c r="B1471" i="3" s="1"/>
  <c r="K994" i="3"/>
  <c r="G1471" i="3" a="1"/>
  <c r="G1471" i="3" l="1"/>
  <c r="F1471" i="3"/>
  <c r="K995" i="3"/>
  <c r="H1471" i="3" l="1"/>
  <c r="I1471" i="3" s="1"/>
  <c r="B1472" i="3" s="1"/>
  <c r="K996" i="3"/>
  <c r="G1472" i="3" a="1"/>
  <c r="G1472" i="3" l="1"/>
  <c r="F1472" i="3"/>
  <c r="K997" i="3"/>
  <c r="H1472" i="3" l="1"/>
  <c r="I1472" i="3" s="1"/>
  <c r="B1473" i="3" s="1"/>
  <c r="K998" i="3"/>
  <c r="G1473" i="3" a="1"/>
  <c r="G1473" i="3" l="1"/>
  <c r="F1473" i="3"/>
  <c r="K999" i="3"/>
  <c r="H1473" i="3" l="1"/>
  <c r="I1473" i="3" s="1"/>
  <c r="B1474" i="3" s="1"/>
  <c r="K1000" i="3"/>
  <c r="G1474" i="3" a="1"/>
  <c r="G1474" i="3" l="1"/>
  <c r="F1474" i="3"/>
  <c r="K1001" i="3"/>
  <c r="H1474" i="3" l="1"/>
  <c r="I1474" i="3" s="1"/>
  <c r="B1475" i="3" s="1"/>
  <c r="K1002" i="3"/>
  <c r="G1475" i="3" a="1"/>
  <c r="G1475" i="3" l="1"/>
  <c r="F1475" i="3"/>
  <c r="K1003" i="3"/>
  <c r="H1475" i="3" l="1"/>
  <c r="I1475" i="3" s="1"/>
  <c r="B1476" i="3" s="1"/>
  <c r="K1004" i="3"/>
  <c r="G1476" i="3" a="1"/>
  <c r="G1476" i="3" l="1"/>
  <c r="F1476" i="3"/>
  <c r="K1005" i="3"/>
  <c r="H1476" i="3" l="1"/>
  <c r="I1476" i="3" s="1"/>
  <c r="B1477" i="3" s="1"/>
  <c r="K1006" i="3"/>
  <c r="G1477" i="3" a="1"/>
  <c r="G1477" i="3" l="1"/>
  <c r="F1477" i="3"/>
  <c r="K1007" i="3"/>
  <c r="H1477" i="3" l="1"/>
  <c r="I1477" i="3" s="1"/>
  <c r="B1478" i="3" s="1"/>
  <c r="K1008" i="3"/>
  <c r="G1478" i="3" a="1"/>
  <c r="G1478" i="3" l="1"/>
  <c r="F1478" i="3"/>
  <c r="K1009" i="3"/>
  <c r="H1478" i="3" l="1"/>
  <c r="I1478" i="3" s="1"/>
  <c r="B1479" i="3" s="1"/>
  <c r="K1010" i="3"/>
  <c r="G1479" i="3" a="1"/>
  <c r="G1479" i="3" l="1"/>
  <c r="F1479" i="3"/>
  <c r="K1011" i="3"/>
  <c r="H1479" i="3" l="1"/>
  <c r="I1479" i="3" s="1"/>
  <c r="B1480" i="3" s="1"/>
  <c r="K1012" i="3"/>
  <c r="G1480" i="3" a="1"/>
  <c r="G1480" i="3" l="1"/>
  <c r="F1480" i="3"/>
  <c r="K1013" i="3"/>
  <c r="H1480" i="3" l="1"/>
  <c r="I1480" i="3" s="1"/>
  <c r="B1481" i="3" s="1"/>
  <c r="K1014" i="3"/>
  <c r="G1481" i="3" a="1"/>
  <c r="G1481" i="3" l="1"/>
  <c r="F1481" i="3"/>
  <c r="K1015" i="3"/>
  <c r="H1481" i="3" l="1"/>
  <c r="I1481" i="3" s="1"/>
  <c r="B1482" i="3" s="1"/>
  <c r="K1016" i="3"/>
  <c r="G1482" i="3" a="1"/>
  <c r="G1482" i="3" l="1"/>
  <c r="F1482" i="3"/>
  <c r="K1017" i="3"/>
  <c r="H1482" i="3" l="1"/>
  <c r="I1482" i="3" s="1"/>
  <c r="B1483" i="3" s="1"/>
  <c r="K1018" i="3"/>
  <c r="G1483" i="3" a="1"/>
  <c r="G1483" i="3" l="1"/>
  <c r="F1483" i="3"/>
  <c r="K1019" i="3"/>
  <c r="H1483" i="3" l="1"/>
  <c r="I1483" i="3" s="1"/>
  <c r="B1484" i="3" s="1"/>
  <c r="K1020" i="3"/>
  <c r="G1484" i="3" a="1"/>
  <c r="G1484" i="3" l="1"/>
  <c r="F1484" i="3"/>
  <c r="K1021" i="3"/>
  <c r="H1484" i="3" l="1"/>
  <c r="I1484" i="3" s="1"/>
  <c r="B1485" i="3" s="1"/>
  <c r="K1022" i="3"/>
  <c r="G1485" i="3" a="1"/>
  <c r="G1485" i="3" l="1"/>
  <c r="F1485" i="3"/>
  <c r="K1023" i="3"/>
  <c r="H1485" i="3" l="1"/>
  <c r="I1485" i="3" s="1"/>
  <c r="B1486" i="3" s="1"/>
  <c r="K1024" i="3"/>
  <c r="G1486" i="3" a="1"/>
  <c r="G1486" i="3" l="1"/>
  <c r="F1486" i="3"/>
  <c r="K1025" i="3"/>
  <c r="H1486" i="3" l="1"/>
  <c r="I1486" i="3" s="1"/>
  <c r="B1487" i="3" s="1"/>
  <c r="K1026" i="3"/>
  <c r="G1487" i="3" a="1"/>
  <c r="G1487" i="3" l="1"/>
  <c r="F1487" i="3"/>
  <c r="K1027" i="3"/>
  <c r="H1487" i="3" l="1"/>
  <c r="I1487" i="3" s="1"/>
  <c r="B1488" i="3" s="1"/>
  <c r="K1028" i="3"/>
  <c r="G1488" i="3" a="1"/>
  <c r="G1488" i="3" l="1"/>
  <c r="F1488" i="3"/>
  <c r="K1029" i="3"/>
  <c r="H1488" i="3" l="1"/>
  <c r="I1488" i="3" s="1"/>
  <c r="B1489" i="3" s="1"/>
  <c r="K1030" i="3"/>
  <c r="G1489" i="3" a="1"/>
  <c r="G1489" i="3" l="1"/>
  <c r="F1489" i="3"/>
  <c r="K1031" i="3"/>
  <c r="H1489" i="3" l="1"/>
  <c r="I1489" i="3" s="1"/>
  <c r="B1490" i="3" s="1"/>
  <c r="K1032" i="3"/>
  <c r="G1490" i="3" a="1"/>
  <c r="G1490" i="3" l="1"/>
  <c r="F1490" i="3"/>
  <c r="K1033" i="3"/>
  <c r="H1490" i="3" l="1"/>
  <c r="I1490" i="3" s="1"/>
  <c r="B1491" i="3" s="1"/>
  <c r="K1034" i="3"/>
  <c r="G1491" i="3" a="1"/>
  <c r="G1491" i="3" l="1"/>
  <c r="F1491" i="3"/>
  <c r="K1035" i="3"/>
  <c r="H1491" i="3" l="1"/>
  <c r="I1491" i="3" s="1"/>
  <c r="B1492" i="3" s="1"/>
  <c r="K1036" i="3"/>
  <c r="G1492" i="3" a="1"/>
  <c r="G1492" i="3" l="1"/>
  <c r="F1492" i="3"/>
  <c r="K1037" i="3"/>
  <c r="H1492" i="3" l="1"/>
  <c r="I1492" i="3" s="1"/>
  <c r="B1493" i="3" s="1"/>
  <c r="K1038" i="3"/>
  <c r="G1493" i="3" a="1"/>
  <c r="G1493" i="3" l="1"/>
  <c r="F1493" i="3"/>
  <c r="K1039" i="3"/>
  <c r="H1493" i="3" l="1"/>
  <c r="I1493" i="3" s="1"/>
  <c r="B1494" i="3" s="1"/>
  <c r="K1040" i="3"/>
  <c r="G1494" i="3" a="1"/>
  <c r="G1494" i="3" l="1"/>
  <c r="F1494" i="3"/>
  <c r="K1041" i="3"/>
  <c r="H1494" i="3" l="1"/>
  <c r="I1494" i="3" s="1"/>
  <c r="B1495" i="3" s="1"/>
  <c r="K1042" i="3"/>
  <c r="G1495" i="3" a="1"/>
  <c r="G1495" i="3" l="1"/>
  <c r="F1495" i="3"/>
  <c r="K1043" i="3"/>
  <c r="H1495" i="3" l="1"/>
  <c r="I1495" i="3" s="1"/>
  <c r="B1496" i="3" s="1"/>
  <c r="K1044" i="3"/>
  <c r="G1496" i="3" a="1"/>
  <c r="G1496" i="3" l="1"/>
  <c r="F1496" i="3"/>
  <c r="K1045" i="3"/>
  <c r="H1496" i="3" l="1"/>
  <c r="I1496" i="3" s="1"/>
  <c r="B1497" i="3" s="1"/>
  <c r="K1046" i="3"/>
  <c r="G1497" i="3" a="1"/>
  <c r="G1497" i="3" l="1"/>
  <c r="F1497" i="3"/>
  <c r="K1047" i="3"/>
  <c r="H1497" i="3" l="1"/>
  <c r="I1497" i="3" s="1"/>
  <c r="B1498" i="3" s="1"/>
  <c r="K1048" i="3"/>
  <c r="G1498" i="3" a="1"/>
  <c r="G1498" i="3" l="1"/>
  <c r="F1498" i="3"/>
  <c r="K1049" i="3"/>
  <c r="H1498" i="3" l="1"/>
  <c r="I1498" i="3" s="1"/>
  <c r="B1499" i="3" s="1"/>
  <c r="K1050" i="3"/>
  <c r="G1499" i="3" a="1"/>
  <c r="G1499" i="3" l="1"/>
  <c r="F1499" i="3"/>
  <c r="K1051" i="3"/>
  <c r="H1499" i="3" l="1"/>
  <c r="I1499" i="3" s="1"/>
  <c r="B1500" i="3" s="1"/>
  <c r="K1052" i="3"/>
  <c r="G1500" i="3" a="1"/>
  <c r="G1500" i="3" l="1"/>
  <c r="F1500" i="3"/>
  <c r="K1053" i="3"/>
  <c r="H1500" i="3" l="1"/>
  <c r="I1500" i="3" s="1"/>
  <c r="B1501" i="3" s="1"/>
  <c r="K1054" i="3"/>
  <c r="G1501" i="3" a="1"/>
  <c r="G1501" i="3" l="1"/>
  <c r="F1501" i="3"/>
  <c r="K1055" i="3"/>
  <c r="H1501" i="3" l="1"/>
  <c r="I1501" i="3" s="1"/>
  <c r="B1502" i="3" s="1"/>
  <c r="K1056" i="3"/>
  <c r="G1502" i="3" a="1"/>
  <c r="G1502" i="3" l="1"/>
  <c r="F1502" i="3"/>
  <c r="K1057" i="3"/>
  <c r="H1502" i="3" l="1"/>
  <c r="I1502" i="3" s="1"/>
  <c r="B1503" i="3" s="1"/>
  <c r="K1058" i="3"/>
  <c r="G1503" i="3" a="1"/>
  <c r="G1503" i="3" l="1"/>
  <c r="F1503" i="3"/>
  <c r="K1059" i="3"/>
  <c r="H1503" i="3" l="1"/>
  <c r="I1503" i="3" s="1"/>
  <c r="B1504" i="3" s="1"/>
  <c r="K1060" i="3"/>
  <c r="G1504" i="3" a="1"/>
  <c r="G1504" i="3" l="1"/>
  <c r="F1504" i="3"/>
  <c r="K1061" i="3"/>
  <c r="H1504" i="3" l="1"/>
  <c r="I1504" i="3" s="1"/>
  <c r="B1505" i="3" s="1"/>
  <c r="K1062" i="3"/>
  <c r="G1505" i="3" a="1"/>
  <c r="G1505" i="3" l="1"/>
  <c r="F1505" i="3"/>
  <c r="K1063" i="3"/>
  <c r="H1505" i="3" l="1"/>
  <c r="I1505" i="3" s="1"/>
  <c r="B1506" i="3" s="1"/>
  <c r="K1064" i="3"/>
  <c r="G1506" i="3" a="1"/>
  <c r="G1506" i="3" l="1"/>
  <c r="F1506" i="3"/>
  <c r="K1065" i="3"/>
  <c r="H1506" i="3" l="1"/>
  <c r="I1506" i="3" s="1"/>
  <c r="B1507" i="3" s="1"/>
  <c r="K1066" i="3"/>
  <c r="G1507" i="3" a="1"/>
  <c r="G1507" i="3" l="1"/>
  <c r="F1507" i="3"/>
  <c r="K1067" i="3"/>
  <c r="H1507" i="3" l="1"/>
  <c r="I1507" i="3" s="1"/>
  <c r="B1508" i="3" s="1"/>
  <c r="K1068" i="3"/>
  <c r="G1508" i="3" a="1"/>
  <c r="G1508" i="3" l="1"/>
  <c r="F1508" i="3"/>
  <c r="K1069" i="3"/>
  <c r="H1508" i="3" l="1"/>
  <c r="I1508" i="3" s="1"/>
  <c r="B1509" i="3" s="1"/>
  <c r="K1070" i="3"/>
  <c r="G1509" i="3" a="1"/>
  <c r="G1509" i="3" l="1"/>
  <c r="F1509" i="3"/>
  <c r="K1071" i="3"/>
  <c r="H1509" i="3" l="1"/>
  <c r="I1509" i="3" s="1"/>
  <c r="B1510" i="3" s="1"/>
  <c r="K1072" i="3"/>
  <c r="G1510" i="3" a="1"/>
  <c r="G1510" i="3" l="1"/>
  <c r="F1510" i="3"/>
  <c r="K1073" i="3"/>
  <c r="H1510" i="3" l="1"/>
  <c r="I1510" i="3" s="1"/>
  <c r="B1511" i="3" s="1"/>
  <c r="K1074" i="3"/>
  <c r="G1511" i="3" a="1"/>
  <c r="G1511" i="3" l="1"/>
  <c r="F1511" i="3"/>
  <c r="K1075" i="3"/>
  <c r="H1511" i="3" l="1"/>
  <c r="I1511" i="3" s="1"/>
  <c r="B1512" i="3" s="1"/>
  <c r="K1076" i="3"/>
  <c r="G1512" i="3" a="1"/>
  <c r="G1512" i="3" l="1"/>
  <c r="F1512" i="3"/>
  <c r="K1077" i="3"/>
  <c r="H1512" i="3" l="1"/>
  <c r="I1512" i="3" s="1"/>
  <c r="B1513" i="3" s="1"/>
  <c r="K1078" i="3"/>
  <c r="G1513" i="3" a="1"/>
  <c r="G1513" i="3" l="1"/>
  <c r="F1513" i="3"/>
  <c r="K1079" i="3"/>
  <c r="H1513" i="3" l="1"/>
  <c r="I1513" i="3" s="1"/>
  <c r="B1514" i="3" s="1"/>
  <c r="K1080" i="3"/>
  <c r="G1514" i="3" a="1"/>
  <c r="G1514" i="3" l="1"/>
  <c r="F1514" i="3"/>
  <c r="K1081" i="3"/>
  <c r="H1514" i="3" l="1"/>
  <c r="I1514" i="3" s="1"/>
  <c r="B1515" i="3" s="1"/>
  <c r="K1082" i="3"/>
  <c r="G1515" i="3" a="1"/>
  <c r="G1515" i="3" l="1"/>
  <c r="F1515" i="3"/>
  <c r="K1083" i="3"/>
  <c r="H1515" i="3" l="1"/>
  <c r="I1515" i="3" s="1"/>
  <c r="B1516" i="3" s="1"/>
  <c r="K1084" i="3"/>
  <c r="G1516" i="3" a="1"/>
  <c r="G1516" i="3" l="1"/>
  <c r="F1516" i="3"/>
  <c r="K1085" i="3"/>
  <c r="H1516" i="3" l="1"/>
  <c r="I1516" i="3" s="1"/>
  <c r="B1517" i="3" s="1"/>
  <c r="K1086" i="3"/>
  <c r="G1517" i="3" a="1"/>
  <c r="G1517" i="3" l="1"/>
  <c r="F1517" i="3"/>
  <c r="K1087" i="3"/>
  <c r="H1517" i="3" l="1"/>
  <c r="I1517" i="3" s="1"/>
  <c r="B1518" i="3" s="1"/>
  <c r="K1088" i="3"/>
  <c r="G1518" i="3" a="1"/>
  <c r="G1518" i="3" l="1"/>
  <c r="F1518" i="3"/>
  <c r="K1089" i="3"/>
  <c r="H1518" i="3" l="1"/>
  <c r="I1518" i="3" s="1"/>
  <c r="B1519" i="3" s="1"/>
  <c r="K1090" i="3"/>
  <c r="G1519" i="3" a="1"/>
  <c r="G1519" i="3" l="1"/>
  <c r="F1519" i="3"/>
  <c r="K1091" i="3"/>
  <c r="H1519" i="3" l="1"/>
  <c r="I1519" i="3" s="1"/>
  <c r="B1520" i="3" s="1"/>
  <c r="K1092" i="3"/>
  <c r="G1520" i="3" a="1"/>
  <c r="G1520" i="3" l="1"/>
  <c r="F1520" i="3"/>
  <c r="K1093" i="3"/>
  <c r="H1520" i="3" l="1"/>
  <c r="I1520" i="3" s="1"/>
  <c r="B1521" i="3" s="1"/>
  <c r="K1094" i="3"/>
  <c r="G1521" i="3" a="1"/>
  <c r="G1521" i="3" l="1"/>
  <c r="F1521" i="3"/>
  <c r="K1095" i="3"/>
  <c r="H1521" i="3" l="1"/>
  <c r="I1521" i="3" s="1"/>
  <c r="B1522" i="3" s="1"/>
  <c r="K1096" i="3"/>
  <c r="G1522" i="3" a="1"/>
  <c r="G1522" i="3" l="1"/>
  <c r="F1522" i="3"/>
  <c r="K1097" i="3"/>
  <c r="H1522" i="3" l="1"/>
  <c r="I1522" i="3" s="1"/>
  <c r="B1523" i="3" s="1"/>
  <c r="K1098" i="3"/>
  <c r="G1523" i="3" a="1"/>
  <c r="G1523" i="3" l="1"/>
  <c r="F1523" i="3"/>
  <c r="K1099" i="3"/>
  <c r="H1523" i="3" l="1"/>
  <c r="I1523" i="3" s="1"/>
  <c r="B1524" i="3" s="1"/>
  <c r="K1100" i="3"/>
  <c r="G1524" i="3" a="1"/>
  <c r="G1524" i="3" l="1"/>
  <c r="F1524" i="3"/>
  <c r="K1101" i="3"/>
  <c r="H1524" i="3" l="1"/>
  <c r="I1524" i="3" s="1"/>
  <c r="B1525" i="3" s="1"/>
  <c r="K1102" i="3"/>
  <c r="G1525" i="3" a="1"/>
  <c r="G1525" i="3" l="1"/>
  <c r="F1525" i="3"/>
  <c r="K1103" i="3"/>
  <c r="H1525" i="3" l="1"/>
  <c r="I1525" i="3" s="1"/>
  <c r="B1526" i="3" s="1"/>
  <c r="K1104" i="3"/>
  <c r="G1526" i="3" a="1"/>
  <c r="G1526" i="3" l="1"/>
  <c r="F1526" i="3"/>
  <c r="K1105" i="3"/>
  <c r="H1526" i="3" l="1"/>
  <c r="I1526" i="3" s="1"/>
  <c r="B1527" i="3" s="1"/>
  <c r="K1106" i="3"/>
  <c r="G1527" i="3" a="1"/>
  <c r="G1527" i="3" l="1"/>
  <c r="F1527" i="3"/>
  <c r="K1107" i="3"/>
  <c r="H1527" i="3" l="1"/>
  <c r="I1527" i="3" s="1"/>
  <c r="B1528" i="3" s="1"/>
  <c r="K1108" i="3"/>
  <c r="G1528" i="3" a="1"/>
  <c r="G1528" i="3" l="1"/>
  <c r="F1528" i="3"/>
  <c r="K1109" i="3"/>
  <c r="H1528" i="3" l="1"/>
  <c r="I1528" i="3" s="1"/>
  <c r="B1529" i="3" s="1"/>
  <c r="K1110" i="3"/>
  <c r="G1529" i="3" a="1"/>
  <c r="G1529" i="3" l="1"/>
  <c r="F1529" i="3"/>
  <c r="K1111" i="3"/>
  <c r="H1529" i="3" l="1"/>
  <c r="I1529" i="3" s="1"/>
  <c r="B1530" i="3" s="1"/>
  <c r="K1112" i="3"/>
  <c r="G1530" i="3" a="1"/>
  <c r="G1530" i="3" l="1"/>
  <c r="F1530" i="3"/>
  <c r="K1113" i="3"/>
  <c r="H1530" i="3" l="1"/>
  <c r="I1530" i="3" s="1"/>
  <c r="B1531" i="3" s="1"/>
  <c r="K1114" i="3"/>
  <c r="G1531" i="3" a="1"/>
  <c r="G1531" i="3" l="1"/>
  <c r="F1531" i="3"/>
  <c r="K1115" i="3"/>
  <c r="H1531" i="3" l="1"/>
  <c r="I1531" i="3" s="1"/>
  <c r="B1532" i="3" s="1"/>
  <c r="K1116" i="3"/>
  <c r="G1532" i="3" a="1"/>
  <c r="G1532" i="3" l="1"/>
  <c r="F1532" i="3"/>
  <c r="K1117" i="3"/>
  <c r="H1532" i="3" l="1"/>
  <c r="I1532" i="3" s="1"/>
  <c r="B1533" i="3" s="1"/>
  <c r="K1118" i="3"/>
  <c r="G1533" i="3" a="1"/>
  <c r="G1533" i="3" l="1"/>
  <c r="F1533" i="3"/>
  <c r="K1119" i="3"/>
  <c r="H1533" i="3" l="1"/>
  <c r="I1533" i="3" s="1"/>
  <c r="B1534" i="3" s="1"/>
  <c r="K1120" i="3"/>
  <c r="G1534" i="3" a="1"/>
  <c r="G1534" i="3" l="1"/>
  <c r="F1534" i="3"/>
  <c r="K1121" i="3"/>
  <c r="H1534" i="3" l="1"/>
  <c r="I1534" i="3" s="1"/>
  <c r="B1535" i="3" s="1"/>
  <c r="K1122" i="3"/>
  <c r="G1535" i="3" a="1"/>
  <c r="G1535" i="3" l="1"/>
  <c r="F1535" i="3"/>
  <c r="K1123" i="3"/>
  <c r="H1535" i="3" l="1"/>
  <c r="I1535" i="3" s="1"/>
  <c r="B1536" i="3" s="1"/>
  <c r="K1124" i="3"/>
  <c r="G1536" i="3" a="1"/>
  <c r="G1536" i="3" l="1"/>
  <c r="F1536" i="3"/>
  <c r="K1125" i="3"/>
  <c r="H1536" i="3" l="1"/>
  <c r="I1536" i="3" s="1"/>
  <c r="B1537" i="3" s="1"/>
  <c r="K1126" i="3"/>
  <c r="G1537" i="3" a="1"/>
  <c r="G1537" i="3" l="1"/>
  <c r="F1537" i="3"/>
  <c r="K1127" i="3"/>
  <c r="H1537" i="3" l="1"/>
  <c r="I1537" i="3" s="1"/>
  <c r="B1538" i="3" s="1"/>
  <c r="K1128" i="3"/>
  <c r="G1538" i="3" a="1"/>
  <c r="G1538" i="3" l="1"/>
  <c r="F1538" i="3"/>
  <c r="K1129" i="3"/>
  <c r="H1538" i="3" l="1"/>
  <c r="I1538" i="3" s="1"/>
  <c r="B1539" i="3" s="1"/>
  <c r="K1130" i="3"/>
  <c r="G1539" i="3" a="1"/>
  <c r="G1539" i="3" l="1"/>
  <c r="F1539" i="3"/>
  <c r="K1131" i="3"/>
  <c r="H1539" i="3" l="1"/>
  <c r="I1539" i="3" s="1"/>
  <c r="B1540" i="3" s="1"/>
  <c r="K1132" i="3"/>
  <c r="G1540" i="3" a="1"/>
  <c r="G1540" i="3" l="1"/>
  <c r="F1540" i="3"/>
  <c r="K1133" i="3"/>
  <c r="H1540" i="3" l="1"/>
  <c r="I1540" i="3" s="1"/>
  <c r="B1541" i="3" s="1"/>
  <c r="K1134" i="3"/>
  <c r="G1541" i="3" a="1"/>
  <c r="G1541" i="3" l="1"/>
  <c r="F1541" i="3"/>
  <c r="K1135" i="3"/>
  <c r="H1541" i="3" l="1"/>
  <c r="I1541" i="3" s="1"/>
  <c r="B1542" i="3" s="1"/>
  <c r="K1136" i="3"/>
  <c r="G1542" i="3" a="1"/>
  <c r="G1542" i="3" l="1"/>
  <c r="F1542" i="3"/>
  <c r="K1137" i="3"/>
  <c r="H1542" i="3" l="1"/>
  <c r="I1542" i="3" s="1"/>
  <c r="B1543" i="3" s="1"/>
  <c r="K1138" i="3"/>
  <c r="G1543" i="3" a="1"/>
  <c r="G1543" i="3" l="1"/>
  <c r="F1543" i="3"/>
  <c r="K1139" i="3"/>
  <c r="H1543" i="3" l="1"/>
  <c r="I1543" i="3" s="1"/>
  <c r="B1544" i="3" s="1"/>
  <c r="K1140" i="3"/>
  <c r="G1544" i="3" a="1"/>
  <c r="G1544" i="3" l="1"/>
  <c r="F1544" i="3"/>
  <c r="K1141" i="3"/>
  <c r="H1544" i="3" l="1"/>
  <c r="I1544" i="3" s="1"/>
  <c r="B1545" i="3" s="1"/>
  <c r="K1142" i="3"/>
  <c r="G1545" i="3" a="1"/>
  <c r="G1545" i="3" l="1"/>
  <c r="F1545" i="3"/>
  <c r="K1143" i="3"/>
  <c r="H1545" i="3" l="1"/>
  <c r="I1545" i="3" s="1"/>
  <c r="B1546" i="3" s="1"/>
  <c r="K1144" i="3"/>
  <c r="G1546" i="3" a="1"/>
  <c r="G1546" i="3" l="1"/>
  <c r="F1546" i="3"/>
  <c r="K1145" i="3"/>
  <c r="H1546" i="3" l="1"/>
  <c r="I1546" i="3" s="1"/>
  <c r="B1547" i="3" s="1"/>
  <c r="K1146" i="3"/>
  <c r="G1547" i="3" a="1"/>
  <c r="G1547" i="3" l="1"/>
  <c r="F1547" i="3"/>
  <c r="K1147" i="3"/>
  <c r="H1547" i="3" l="1"/>
  <c r="I1547" i="3" s="1"/>
  <c r="B1548" i="3" s="1"/>
  <c r="K1148" i="3"/>
  <c r="G1548" i="3" a="1"/>
  <c r="G1548" i="3" l="1"/>
  <c r="F1548" i="3"/>
  <c r="K1149" i="3"/>
  <c r="H1548" i="3" l="1"/>
  <c r="I1548" i="3" s="1"/>
  <c r="B1549" i="3" s="1"/>
  <c r="K1150" i="3"/>
  <c r="G1549" i="3" a="1"/>
  <c r="G1549" i="3" l="1"/>
  <c r="F1549" i="3"/>
  <c r="K1151" i="3"/>
  <c r="H1549" i="3" l="1"/>
  <c r="I1549" i="3" s="1"/>
  <c r="B1550" i="3" s="1"/>
  <c r="K1152" i="3"/>
  <c r="G1550" i="3" a="1"/>
  <c r="G1550" i="3" l="1"/>
  <c r="F1550" i="3"/>
  <c r="K1153" i="3"/>
  <c r="H1550" i="3" l="1"/>
  <c r="I1550" i="3" s="1"/>
  <c r="B1551" i="3" s="1"/>
  <c r="K1154" i="3"/>
  <c r="G1551" i="3" a="1"/>
  <c r="G1551" i="3" l="1"/>
  <c r="F1551" i="3"/>
  <c r="K1155" i="3"/>
  <c r="H1551" i="3" l="1"/>
  <c r="I1551" i="3" s="1"/>
  <c r="B1552" i="3" s="1"/>
  <c r="F1552" i="3" s="1"/>
  <c r="K1156" i="3"/>
  <c r="G1552" i="3" a="1"/>
  <c r="G1552" i="3" l="1"/>
  <c r="H1552" i="3"/>
  <c r="I1552" i="3" s="1"/>
  <c r="B1553" i="3" s="1"/>
  <c r="K1157" i="3"/>
  <c r="G1553" i="3" a="1"/>
  <c r="G1553" i="3" l="1"/>
  <c r="F1553" i="3"/>
  <c r="K1158" i="3"/>
  <c r="H1553" i="3" l="1"/>
  <c r="I1553" i="3" s="1"/>
  <c r="B1554" i="3" s="1"/>
  <c r="K1159" i="3"/>
  <c r="G1554" i="3" a="1"/>
  <c r="G1554" i="3" l="1"/>
  <c r="F1554" i="3"/>
  <c r="K1160" i="3"/>
  <c r="H1554" i="3" l="1"/>
  <c r="I1554" i="3" s="1"/>
  <c r="B1555" i="3" s="1"/>
  <c r="K1161" i="3"/>
  <c r="G1555" i="3" a="1"/>
  <c r="G1555" i="3" l="1"/>
  <c r="F1555" i="3"/>
  <c r="K1162" i="3"/>
  <c r="H1555" i="3" l="1"/>
  <c r="I1555" i="3" s="1"/>
  <c r="B1556" i="3" s="1"/>
  <c r="K1163" i="3"/>
  <c r="G1556" i="3" a="1"/>
  <c r="G1556" i="3" l="1"/>
  <c r="F1556" i="3"/>
  <c r="K1164" i="3"/>
  <c r="H1556" i="3" l="1"/>
  <c r="I1556" i="3" s="1"/>
  <c r="B1557" i="3" s="1"/>
  <c r="K1165" i="3"/>
  <c r="G1557" i="3" a="1"/>
  <c r="G1557" i="3" l="1"/>
  <c r="F1557" i="3"/>
  <c r="K1166" i="3"/>
  <c r="H1557" i="3" l="1"/>
  <c r="I1557" i="3" s="1"/>
  <c r="B1558" i="3" s="1"/>
  <c r="K1167" i="3"/>
  <c r="G1558" i="3" a="1"/>
  <c r="G1558" i="3" l="1"/>
  <c r="F1558" i="3"/>
  <c r="K1168" i="3"/>
  <c r="H1558" i="3" l="1"/>
  <c r="I1558" i="3" s="1"/>
  <c r="B1559" i="3" s="1"/>
  <c r="K1169" i="3"/>
  <c r="G1559" i="3" a="1"/>
  <c r="G1559" i="3" l="1"/>
  <c r="F1559" i="3"/>
  <c r="K1170" i="3"/>
  <c r="H1559" i="3" l="1"/>
  <c r="I1559" i="3" s="1"/>
  <c r="B1560" i="3" s="1"/>
  <c r="K1171" i="3"/>
  <c r="G1560" i="3" a="1"/>
  <c r="G1560" i="3" l="1"/>
  <c r="F1560" i="3"/>
  <c r="K1172" i="3"/>
  <c r="H1560" i="3" l="1"/>
  <c r="I1560" i="3" s="1"/>
  <c r="B1561" i="3" s="1"/>
  <c r="K1173" i="3"/>
  <c r="G1561" i="3" a="1"/>
  <c r="G1561" i="3" l="1"/>
  <c r="F1561" i="3"/>
  <c r="K1174" i="3"/>
  <c r="H1561" i="3" l="1"/>
  <c r="I1561" i="3" s="1"/>
  <c r="B1562" i="3" s="1"/>
  <c r="K1175" i="3"/>
  <c r="G1562" i="3" a="1"/>
  <c r="G1562" i="3" l="1"/>
  <c r="F1562" i="3"/>
  <c r="K1176" i="3"/>
  <c r="H1562" i="3" l="1"/>
  <c r="I1562" i="3" s="1"/>
  <c r="B1563" i="3" s="1"/>
  <c r="K1177" i="3"/>
  <c r="G1563" i="3" a="1"/>
  <c r="G1563" i="3" l="1"/>
  <c r="F1563" i="3"/>
  <c r="K1178" i="3"/>
  <c r="H1563" i="3" l="1"/>
  <c r="I1563" i="3" s="1"/>
  <c r="B1564" i="3" s="1"/>
  <c r="K1179" i="3"/>
  <c r="G1564" i="3" a="1"/>
  <c r="G1564" i="3" l="1"/>
  <c r="F1564" i="3"/>
  <c r="K1180" i="3"/>
  <c r="H1564" i="3" l="1"/>
  <c r="I1564" i="3" s="1"/>
  <c r="B1565" i="3" s="1"/>
  <c r="K1181" i="3"/>
  <c r="G1565" i="3" a="1"/>
  <c r="G1565" i="3" l="1"/>
  <c r="F1565" i="3"/>
  <c r="K1182" i="3"/>
  <c r="H1565" i="3" l="1"/>
  <c r="I1565" i="3" s="1"/>
  <c r="B1566" i="3" s="1"/>
  <c r="K1183" i="3"/>
  <c r="G1566" i="3" a="1"/>
  <c r="G1566" i="3" l="1"/>
  <c r="F1566" i="3"/>
  <c r="K1184" i="3"/>
  <c r="H1566" i="3" l="1"/>
  <c r="I1566" i="3" s="1"/>
  <c r="B1567" i="3" s="1"/>
  <c r="K1185" i="3"/>
  <c r="G1567" i="3" a="1"/>
  <c r="G1567" i="3" l="1"/>
  <c r="F1567" i="3"/>
  <c r="K1186" i="3"/>
  <c r="H1567" i="3" l="1"/>
  <c r="I1567" i="3" s="1"/>
  <c r="B1568" i="3" s="1"/>
  <c r="K1187" i="3"/>
  <c r="G1568" i="3" a="1"/>
  <c r="G1568" i="3" l="1"/>
  <c r="F1568" i="3"/>
  <c r="K1188" i="3"/>
  <c r="H1568" i="3" l="1"/>
  <c r="I1568" i="3" s="1"/>
  <c r="B1569" i="3" s="1"/>
  <c r="K1189" i="3"/>
  <c r="G1569" i="3" a="1"/>
  <c r="G1569" i="3" l="1"/>
  <c r="F1569" i="3"/>
  <c r="K1190" i="3"/>
  <c r="H1569" i="3" l="1"/>
  <c r="I1569" i="3" s="1"/>
  <c r="B1570" i="3" s="1"/>
  <c r="K1191" i="3"/>
  <c r="G1570" i="3" a="1"/>
  <c r="G1570" i="3" l="1"/>
  <c r="F1570" i="3"/>
  <c r="K1192" i="3"/>
  <c r="H1570" i="3" l="1"/>
  <c r="I1570" i="3" s="1"/>
  <c r="B1571" i="3" s="1"/>
  <c r="K1193" i="3"/>
  <c r="G1571" i="3" a="1"/>
  <c r="G1571" i="3" l="1"/>
  <c r="F1571" i="3"/>
  <c r="K1194" i="3"/>
  <c r="H1571" i="3" l="1"/>
  <c r="I1571" i="3" s="1"/>
  <c r="B1572" i="3" s="1"/>
  <c r="K1195" i="3"/>
  <c r="G1572" i="3" a="1"/>
  <c r="G1572" i="3" l="1"/>
  <c r="F1572" i="3"/>
  <c r="K1196" i="3"/>
  <c r="H1572" i="3" l="1"/>
  <c r="I1572" i="3" s="1"/>
  <c r="B1573" i="3" s="1"/>
  <c r="K1197" i="3"/>
  <c r="G1573" i="3" a="1"/>
  <c r="G1573" i="3" l="1"/>
  <c r="F1573" i="3"/>
  <c r="K1198" i="3"/>
  <c r="H1573" i="3" l="1"/>
  <c r="I1573" i="3" s="1"/>
  <c r="B1574" i="3" s="1"/>
  <c r="K1199" i="3"/>
  <c r="G1574" i="3" a="1"/>
  <c r="G1574" i="3" l="1"/>
  <c r="F1574" i="3"/>
  <c r="K1200" i="3"/>
  <c r="H1574" i="3" l="1"/>
  <c r="I1574" i="3" s="1"/>
  <c r="B1575" i="3" s="1"/>
  <c r="K1201" i="3"/>
  <c r="G1575" i="3" a="1"/>
  <c r="G1575" i="3" l="1"/>
  <c r="F1575" i="3"/>
  <c r="K1202" i="3"/>
  <c r="H1575" i="3" l="1"/>
  <c r="I1575" i="3" s="1"/>
  <c r="B1576" i="3" s="1"/>
  <c r="K1203" i="3"/>
  <c r="G1576" i="3" a="1"/>
  <c r="G1576" i="3" l="1"/>
  <c r="F1576" i="3"/>
  <c r="K1204" i="3"/>
  <c r="H1576" i="3" l="1"/>
  <c r="I1576" i="3" s="1"/>
  <c r="B1577" i="3" s="1"/>
  <c r="K1205" i="3"/>
  <c r="G1577" i="3" a="1"/>
  <c r="G1577" i="3" l="1"/>
  <c r="F1577" i="3"/>
  <c r="K1206" i="3"/>
  <c r="H1577" i="3" l="1"/>
  <c r="I1577" i="3" s="1"/>
  <c r="B1578" i="3" s="1"/>
  <c r="K1207" i="3"/>
  <c r="G1578" i="3" a="1"/>
  <c r="G1578" i="3" l="1"/>
  <c r="F1578" i="3"/>
  <c r="K1208" i="3"/>
  <c r="H1578" i="3" l="1"/>
  <c r="I1578" i="3" s="1"/>
  <c r="B1579" i="3" s="1"/>
  <c r="K1209" i="3"/>
  <c r="G1579" i="3" a="1"/>
  <c r="G1579" i="3" l="1"/>
  <c r="F1579" i="3"/>
  <c r="K1210" i="3"/>
  <c r="H1579" i="3" l="1"/>
  <c r="I1579" i="3" s="1"/>
  <c r="B1580" i="3" s="1"/>
  <c r="K1211" i="3"/>
  <c r="G1580" i="3" a="1"/>
  <c r="G1580" i="3" l="1"/>
  <c r="F1580" i="3"/>
  <c r="K1212" i="3"/>
  <c r="H1580" i="3" l="1"/>
  <c r="I1580" i="3" s="1"/>
  <c r="B1581" i="3" s="1"/>
  <c r="K1213" i="3"/>
  <c r="G1581" i="3" a="1"/>
  <c r="G1581" i="3" l="1"/>
  <c r="F1581" i="3"/>
  <c r="K1214" i="3"/>
  <c r="H1581" i="3" l="1"/>
  <c r="I1581" i="3" s="1"/>
  <c r="B1582" i="3" s="1"/>
  <c r="K1215" i="3"/>
  <c r="G1582" i="3" a="1"/>
  <c r="G1582" i="3" l="1"/>
  <c r="F1582" i="3"/>
  <c r="K1216" i="3"/>
  <c r="H1582" i="3" l="1"/>
  <c r="I1582" i="3" s="1"/>
  <c r="B1583" i="3" s="1"/>
  <c r="K1217" i="3"/>
  <c r="G1583" i="3" a="1"/>
  <c r="G1583" i="3" l="1"/>
  <c r="F1583" i="3"/>
  <c r="K1218" i="3"/>
  <c r="H1583" i="3" l="1"/>
  <c r="I1583" i="3" s="1"/>
  <c r="B1584" i="3" s="1"/>
  <c r="K1219" i="3"/>
  <c r="G1584" i="3" a="1"/>
  <c r="G1584" i="3" l="1"/>
  <c r="F1584" i="3"/>
  <c r="K1220" i="3"/>
  <c r="H1584" i="3" l="1"/>
  <c r="I1584" i="3" s="1"/>
  <c r="B1585" i="3" s="1"/>
  <c r="K1221" i="3"/>
  <c r="G1585" i="3" a="1"/>
  <c r="G1585" i="3" l="1"/>
  <c r="F1585" i="3"/>
  <c r="K1222" i="3"/>
  <c r="H1585" i="3" l="1"/>
  <c r="I1585" i="3" s="1"/>
  <c r="B1586" i="3" s="1"/>
  <c r="K1223" i="3"/>
  <c r="G1586" i="3" a="1"/>
  <c r="G1586" i="3" l="1"/>
  <c r="F1586" i="3"/>
  <c r="K1224" i="3"/>
  <c r="H1586" i="3" l="1"/>
  <c r="I1586" i="3" s="1"/>
  <c r="B1587" i="3" s="1"/>
  <c r="K1225" i="3"/>
  <c r="G1587" i="3" a="1"/>
  <c r="G1587" i="3" l="1"/>
  <c r="F1587" i="3"/>
  <c r="K1226" i="3"/>
  <c r="H1587" i="3" l="1"/>
  <c r="I1587" i="3" s="1"/>
  <c r="B1588" i="3" s="1"/>
  <c r="K1227" i="3"/>
  <c r="G1588" i="3" a="1"/>
  <c r="G1588" i="3" l="1"/>
  <c r="F1588" i="3"/>
  <c r="K1228" i="3"/>
  <c r="H1588" i="3" l="1"/>
  <c r="I1588" i="3" s="1"/>
  <c r="B1589" i="3" s="1"/>
  <c r="K1229" i="3"/>
  <c r="G1589" i="3" a="1"/>
  <c r="G1589" i="3" l="1"/>
  <c r="F1589" i="3"/>
  <c r="K1230" i="3"/>
  <c r="H1589" i="3" l="1"/>
  <c r="I1589" i="3" s="1"/>
  <c r="B1590" i="3" s="1"/>
  <c r="K1231" i="3"/>
  <c r="G1590" i="3" a="1"/>
  <c r="G1590" i="3" l="1"/>
  <c r="F1590" i="3"/>
  <c r="K1232" i="3"/>
  <c r="H1590" i="3" l="1"/>
  <c r="I1590" i="3" s="1"/>
  <c r="B1591" i="3" s="1"/>
  <c r="K1233" i="3"/>
  <c r="G1591" i="3" a="1"/>
  <c r="G1591" i="3" l="1"/>
  <c r="F1591" i="3"/>
  <c r="K1234" i="3"/>
  <c r="H1591" i="3" l="1"/>
  <c r="I1591" i="3" s="1"/>
  <c r="B1592" i="3" s="1"/>
  <c r="K1235" i="3"/>
  <c r="G1592" i="3" a="1"/>
  <c r="G1592" i="3" l="1"/>
  <c r="F1592" i="3"/>
  <c r="K1236" i="3"/>
  <c r="H1592" i="3" l="1"/>
  <c r="I1592" i="3" s="1"/>
  <c r="B1593" i="3" s="1"/>
  <c r="K1237" i="3"/>
  <c r="G1593" i="3" a="1"/>
  <c r="G1593" i="3" l="1"/>
  <c r="F1593" i="3"/>
  <c r="K1238" i="3"/>
  <c r="H1593" i="3" l="1"/>
  <c r="I1593" i="3" s="1"/>
  <c r="B1594" i="3" s="1"/>
  <c r="K1239" i="3"/>
  <c r="G1594" i="3" a="1"/>
  <c r="G1594" i="3" l="1"/>
  <c r="F1594" i="3"/>
  <c r="K1240" i="3"/>
  <c r="H1594" i="3" l="1"/>
  <c r="I1594" i="3" s="1"/>
  <c r="B1595" i="3" s="1"/>
  <c r="K1241" i="3"/>
  <c r="G1595" i="3" a="1"/>
  <c r="G1595" i="3" l="1"/>
  <c r="F1595" i="3"/>
  <c r="K1242" i="3"/>
  <c r="H1595" i="3" l="1"/>
  <c r="I1595" i="3" s="1"/>
  <c r="B1596" i="3" s="1"/>
  <c r="K1243" i="3"/>
  <c r="G1596" i="3" a="1"/>
  <c r="G1596" i="3" l="1"/>
  <c r="F1596" i="3"/>
  <c r="K1244" i="3"/>
  <c r="H1596" i="3" l="1"/>
  <c r="I1596" i="3" s="1"/>
  <c r="B1597" i="3" s="1"/>
  <c r="K1245" i="3"/>
  <c r="G1597" i="3" a="1"/>
  <c r="G1597" i="3" l="1"/>
  <c r="F1597" i="3"/>
  <c r="K1246" i="3"/>
  <c r="H1597" i="3" l="1"/>
  <c r="I1597" i="3" s="1"/>
  <c r="B1598" i="3" s="1"/>
  <c r="K1247" i="3"/>
  <c r="G1598" i="3" a="1"/>
  <c r="G1598" i="3" l="1"/>
  <c r="F1598" i="3"/>
  <c r="K1248" i="3"/>
  <c r="H1598" i="3" l="1"/>
  <c r="I1598" i="3" s="1"/>
  <c r="B1599" i="3" s="1"/>
  <c r="K1249" i="3"/>
  <c r="G1599" i="3" a="1"/>
  <c r="G1599" i="3" l="1"/>
  <c r="F1599" i="3"/>
  <c r="K1250" i="3"/>
  <c r="H1599" i="3" l="1"/>
  <c r="I1599" i="3" s="1"/>
  <c r="B1600" i="3" s="1"/>
  <c r="K1251" i="3"/>
  <c r="G1600" i="3" a="1"/>
  <c r="G1600" i="3" l="1"/>
  <c r="F1600" i="3"/>
  <c r="K1252" i="3"/>
  <c r="H1600" i="3" l="1"/>
  <c r="I1600" i="3" s="1"/>
  <c r="B1601" i="3" s="1"/>
  <c r="K1253" i="3"/>
  <c r="G1601" i="3" a="1"/>
  <c r="G1601" i="3" l="1"/>
  <c r="F1601" i="3"/>
  <c r="K1254" i="3"/>
  <c r="H1601" i="3" l="1"/>
  <c r="I1601" i="3" s="1"/>
  <c r="B1602" i="3" s="1"/>
  <c r="K1255" i="3"/>
  <c r="G1602" i="3" a="1"/>
  <c r="G1602" i="3" l="1"/>
  <c r="F1602" i="3"/>
  <c r="K1256" i="3"/>
  <c r="H1602" i="3" l="1"/>
  <c r="I1602" i="3" s="1"/>
  <c r="B1603" i="3" s="1"/>
  <c r="K1257" i="3"/>
  <c r="G1603" i="3" a="1"/>
  <c r="G1603" i="3" l="1"/>
  <c r="F1603" i="3"/>
  <c r="K1258" i="3"/>
  <c r="H1603" i="3" l="1"/>
  <c r="I1603" i="3" s="1"/>
  <c r="B1604" i="3" s="1"/>
  <c r="K1259" i="3"/>
  <c r="G1604" i="3" a="1"/>
  <c r="G1604" i="3" l="1"/>
  <c r="F1604" i="3"/>
  <c r="K1260" i="3"/>
  <c r="H1604" i="3" l="1"/>
  <c r="I1604" i="3" s="1"/>
  <c r="B1605" i="3" s="1"/>
  <c r="K1261" i="3"/>
  <c r="G1605" i="3" a="1"/>
  <c r="G1605" i="3" l="1"/>
  <c r="F1605" i="3"/>
  <c r="K1262" i="3"/>
  <c r="H1605" i="3" l="1"/>
  <c r="I1605" i="3" s="1"/>
  <c r="B1606" i="3" s="1"/>
  <c r="K1263" i="3"/>
  <c r="G1606" i="3" a="1"/>
  <c r="G1606" i="3" l="1"/>
  <c r="F1606" i="3"/>
  <c r="K1264" i="3"/>
  <c r="H1606" i="3" l="1"/>
  <c r="I1606" i="3" s="1"/>
  <c r="B1607" i="3" s="1"/>
  <c r="K1265" i="3"/>
  <c r="G1607" i="3" a="1"/>
  <c r="G1607" i="3" l="1"/>
  <c r="F1607" i="3"/>
  <c r="K1266" i="3"/>
  <c r="H1607" i="3" l="1"/>
  <c r="I1607" i="3" s="1"/>
  <c r="B1608" i="3" s="1"/>
  <c r="K1267" i="3"/>
  <c r="G1608" i="3" a="1"/>
  <c r="G1608" i="3" l="1"/>
  <c r="F1608" i="3"/>
  <c r="K1268" i="3"/>
  <c r="H1608" i="3" l="1"/>
  <c r="I1608" i="3" s="1"/>
  <c r="B1609" i="3" s="1"/>
  <c r="K1269" i="3"/>
  <c r="G1609" i="3" a="1"/>
  <c r="G1609" i="3" l="1"/>
  <c r="F1609" i="3"/>
  <c r="K1270" i="3"/>
  <c r="H1609" i="3" l="1"/>
  <c r="I1609" i="3" s="1"/>
  <c r="B1610" i="3" s="1"/>
  <c r="K1271" i="3"/>
  <c r="G1610" i="3" a="1"/>
  <c r="G1610" i="3" l="1"/>
  <c r="F1610" i="3"/>
  <c r="K1272" i="3"/>
  <c r="H1610" i="3" l="1"/>
  <c r="I1610" i="3" s="1"/>
  <c r="B1611" i="3" s="1"/>
  <c r="K1273" i="3"/>
  <c r="G1611" i="3" a="1"/>
  <c r="G1611" i="3" l="1"/>
  <c r="F1611" i="3"/>
  <c r="K1274" i="3"/>
  <c r="H1611" i="3" l="1"/>
  <c r="I1611" i="3" s="1"/>
  <c r="B1612" i="3" s="1"/>
  <c r="K1275" i="3"/>
  <c r="G1612" i="3" a="1"/>
  <c r="G1612" i="3" l="1"/>
  <c r="F1612" i="3"/>
  <c r="K1276" i="3"/>
  <c r="H1612" i="3" l="1"/>
  <c r="I1612" i="3" s="1"/>
  <c r="B1613" i="3" s="1"/>
  <c r="K1277" i="3"/>
  <c r="G1613" i="3" a="1"/>
  <c r="G1613" i="3" l="1"/>
  <c r="F1613" i="3"/>
  <c r="K1278" i="3"/>
  <c r="H1613" i="3" l="1"/>
  <c r="I1613" i="3" s="1"/>
  <c r="B1614" i="3" s="1"/>
  <c r="K1279" i="3"/>
  <c r="G1614" i="3" a="1"/>
  <c r="G1614" i="3" l="1"/>
  <c r="F1614" i="3"/>
  <c r="K1280" i="3"/>
  <c r="H1614" i="3" l="1"/>
  <c r="I1614" i="3" s="1"/>
  <c r="B1615" i="3" s="1"/>
  <c r="K1281" i="3"/>
  <c r="G1615" i="3" a="1"/>
  <c r="G1615" i="3" l="1"/>
  <c r="F1615" i="3"/>
  <c r="K1282" i="3"/>
  <c r="H1615" i="3" l="1"/>
  <c r="I1615" i="3" s="1"/>
  <c r="B1616" i="3" s="1"/>
  <c r="K1283" i="3"/>
  <c r="G1616" i="3" a="1"/>
  <c r="G1616" i="3" l="1"/>
  <c r="F1616" i="3"/>
  <c r="K1284" i="3"/>
  <c r="H1616" i="3" l="1"/>
  <c r="I1616" i="3" s="1"/>
  <c r="B1617" i="3" s="1"/>
  <c r="K1285" i="3"/>
  <c r="G1617" i="3" a="1"/>
  <c r="G1617" i="3" l="1"/>
  <c r="F1617" i="3"/>
  <c r="K1286" i="3"/>
  <c r="H1617" i="3" l="1"/>
  <c r="I1617" i="3" s="1"/>
  <c r="B1618" i="3" s="1"/>
  <c r="K1287" i="3"/>
  <c r="G1618" i="3" a="1"/>
  <c r="G1618" i="3" l="1"/>
  <c r="F1618" i="3"/>
  <c r="K1288" i="3"/>
  <c r="H1618" i="3" l="1"/>
  <c r="I1618" i="3" s="1"/>
  <c r="B1619" i="3" s="1"/>
  <c r="K1289" i="3"/>
  <c r="G1619" i="3" a="1"/>
  <c r="G1619" i="3" l="1"/>
  <c r="F1619" i="3"/>
  <c r="K1290" i="3"/>
  <c r="H1619" i="3" l="1"/>
  <c r="I1619" i="3" s="1"/>
  <c r="B1620" i="3" s="1"/>
  <c r="K1291" i="3"/>
  <c r="G1620" i="3" a="1"/>
  <c r="G1620" i="3" l="1"/>
  <c r="F1620" i="3"/>
  <c r="K1292" i="3"/>
  <c r="H1620" i="3" l="1"/>
  <c r="I1620" i="3" s="1"/>
  <c r="B1621" i="3" s="1"/>
  <c r="K1293" i="3"/>
  <c r="G1621" i="3" a="1"/>
  <c r="G1621" i="3" l="1"/>
  <c r="F1621" i="3"/>
  <c r="K1294" i="3"/>
  <c r="H1621" i="3" l="1"/>
  <c r="I1621" i="3" s="1"/>
  <c r="B1622" i="3" s="1"/>
  <c r="K1295" i="3"/>
  <c r="G1622" i="3" a="1"/>
  <c r="G1622" i="3" l="1"/>
  <c r="F1622" i="3"/>
  <c r="K1296" i="3"/>
  <c r="H1622" i="3" l="1"/>
  <c r="I1622" i="3" s="1"/>
  <c r="B1623" i="3" s="1"/>
  <c r="K1297" i="3"/>
  <c r="G1623" i="3" a="1"/>
  <c r="G1623" i="3" l="1"/>
  <c r="F1623" i="3"/>
  <c r="K1298" i="3"/>
  <c r="H1623" i="3" l="1"/>
  <c r="I1623" i="3" s="1"/>
  <c r="B1624" i="3" s="1"/>
  <c r="K1299" i="3"/>
  <c r="G1624" i="3" a="1"/>
  <c r="G1624" i="3" l="1"/>
  <c r="F1624" i="3"/>
  <c r="K1300" i="3"/>
  <c r="H1624" i="3" l="1"/>
  <c r="I1624" i="3" s="1"/>
  <c r="B1625" i="3" s="1"/>
  <c r="K1301" i="3"/>
  <c r="G1625" i="3" a="1"/>
  <c r="G1625" i="3" l="1"/>
  <c r="F1625" i="3"/>
  <c r="K1302" i="3"/>
  <c r="H1625" i="3" l="1"/>
  <c r="I1625" i="3" s="1"/>
  <c r="B1626" i="3" s="1"/>
  <c r="K1303" i="3"/>
  <c r="G1626" i="3" a="1"/>
  <c r="G1626" i="3" l="1"/>
  <c r="F1626" i="3"/>
  <c r="K1304" i="3"/>
  <c r="H1626" i="3" l="1"/>
  <c r="I1626" i="3" s="1"/>
  <c r="B1627" i="3" s="1"/>
  <c r="K1305" i="3"/>
  <c r="G1627" i="3" a="1"/>
  <c r="G1627" i="3" l="1"/>
  <c r="F1627" i="3"/>
  <c r="K1306" i="3"/>
  <c r="H1627" i="3" l="1"/>
  <c r="I1627" i="3" s="1"/>
  <c r="B1628" i="3" s="1"/>
  <c r="K1307" i="3"/>
  <c r="G1628" i="3" a="1"/>
  <c r="G1628" i="3" l="1"/>
  <c r="F1628" i="3"/>
  <c r="K1308" i="3"/>
  <c r="H1628" i="3" l="1"/>
  <c r="I1628" i="3" s="1"/>
  <c r="B1629" i="3" s="1"/>
  <c r="K1309" i="3"/>
  <c r="G1629" i="3" a="1"/>
  <c r="G1629" i="3" l="1"/>
  <c r="F1629" i="3"/>
  <c r="K1310" i="3"/>
  <c r="H1629" i="3" l="1"/>
  <c r="I1629" i="3" s="1"/>
  <c r="B1630" i="3" s="1"/>
  <c r="K1311" i="3"/>
  <c r="G1630" i="3" a="1"/>
  <c r="G1630" i="3" l="1"/>
  <c r="F1630" i="3"/>
  <c r="K1312" i="3"/>
  <c r="H1630" i="3" l="1"/>
  <c r="I1630" i="3" s="1"/>
  <c r="B1631" i="3" s="1"/>
  <c r="K1313" i="3"/>
  <c r="G1631" i="3" a="1"/>
  <c r="G1631" i="3" l="1"/>
  <c r="F1631" i="3"/>
  <c r="K1314" i="3"/>
  <c r="H1631" i="3" l="1"/>
  <c r="I1631" i="3" s="1"/>
  <c r="B1632" i="3" s="1"/>
  <c r="K1315" i="3"/>
  <c r="G1632" i="3" a="1"/>
  <c r="G1632" i="3" l="1"/>
  <c r="F1632" i="3"/>
  <c r="K1316" i="3"/>
  <c r="H1632" i="3" l="1"/>
  <c r="I1632" i="3" s="1"/>
  <c r="B1633" i="3" s="1"/>
  <c r="K1317" i="3"/>
  <c r="G1633" i="3" a="1"/>
  <c r="G1633" i="3" l="1"/>
  <c r="F1633" i="3"/>
  <c r="K1318" i="3"/>
  <c r="H1633" i="3" l="1"/>
  <c r="I1633" i="3" s="1"/>
  <c r="B1634" i="3" s="1"/>
  <c r="K1319" i="3"/>
  <c r="G1634" i="3" a="1"/>
  <c r="G1634" i="3" l="1"/>
  <c r="F1634" i="3"/>
  <c r="K1320" i="3"/>
  <c r="H1634" i="3" l="1"/>
  <c r="I1634" i="3" s="1"/>
  <c r="B1635" i="3" s="1"/>
  <c r="K1321" i="3"/>
  <c r="G1635" i="3" a="1"/>
  <c r="G1635" i="3" l="1"/>
  <c r="F1635" i="3"/>
  <c r="K1322" i="3"/>
  <c r="H1635" i="3" l="1"/>
  <c r="I1635" i="3" s="1"/>
  <c r="B1636" i="3" s="1"/>
  <c r="K1323" i="3"/>
  <c r="G1636" i="3" a="1"/>
  <c r="G1636" i="3" l="1"/>
  <c r="F1636" i="3"/>
  <c r="K1324" i="3"/>
  <c r="H1636" i="3" l="1"/>
  <c r="I1636" i="3" s="1"/>
  <c r="B1637" i="3" s="1"/>
  <c r="K1325" i="3"/>
  <c r="G1637" i="3" a="1"/>
  <c r="G1637" i="3" l="1"/>
  <c r="F1637" i="3"/>
  <c r="K1326" i="3"/>
  <c r="H1637" i="3" l="1"/>
  <c r="I1637" i="3" s="1"/>
  <c r="B1638" i="3" s="1"/>
  <c r="K1327" i="3"/>
  <c r="G1638" i="3" a="1"/>
  <c r="G1638" i="3" l="1"/>
  <c r="F1638" i="3"/>
  <c r="K1328" i="3"/>
  <c r="H1638" i="3" l="1"/>
  <c r="I1638" i="3" s="1"/>
  <c r="B1639" i="3" s="1"/>
  <c r="K1329" i="3"/>
  <c r="G1639" i="3" a="1"/>
  <c r="G1639" i="3" l="1"/>
  <c r="F1639" i="3"/>
  <c r="K1330" i="3"/>
  <c r="H1639" i="3" l="1"/>
  <c r="I1639" i="3" s="1"/>
  <c r="B1640" i="3" s="1"/>
  <c r="K1331" i="3"/>
  <c r="G1640" i="3" a="1"/>
  <c r="G1640" i="3" l="1"/>
  <c r="F1640" i="3"/>
  <c r="K1332" i="3"/>
  <c r="H1640" i="3" l="1"/>
  <c r="I1640" i="3" s="1"/>
  <c r="B1641" i="3" s="1"/>
  <c r="K1333" i="3"/>
  <c r="G1641" i="3" a="1"/>
  <c r="G1641" i="3" l="1"/>
  <c r="F1641" i="3"/>
  <c r="K1334" i="3"/>
  <c r="H1641" i="3" l="1"/>
  <c r="I1641" i="3" s="1"/>
  <c r="B1642" i="3" s="1"/>
  <c r="K1335" i="3"/>
  <c r="G1642" i="3" a="1"/>
  <c r="G1642" i="3" l="1"/>
  <c r="F1642" i="3"/>
  <c r="K1336" i="3"/>
  <c r="H1642" i="3" l="1"/>
  <c r="I1642" i="3" s="1"/>
  <c r="B1643" i="3" s="1"/>
  <c r="K1337" i="3"/>
  <c r="G1643" i="3" a="1"/>
  <c r="G1643" i="3" l="1"/>
  <c r="F1643" i="3"/>
  <c r="K1338" i="3"/>
  <c r="H1643" i="3" l="1"/>
  <c r="I1643" i="3" s="1"/>
  <c r="B1644" i="3" s="1"/>
  <c r="K1339" i="3"/>
  <c r="G1644" i="3" a="1"/>
  <c r="G1644" i="3" l="1"/>
  <c r="F1644" i="3"/>
  <c r="K1340" i="3"/>
  <c r="H1644" i="3" l="1"/>
  <c r="I1644" i="3" s="1"/>
  <c r="B1645" i="3" s="1"/>
  <c r="K1341" i="3"/>
  <c r="G1645" i="3" a="1"/>
  <c r="G1645" i="3" l="1"/>
  <c r="F1645" i="3"/>
  <c r="K1342" i="3"/>
  <c r="H1645" i="3" l="1"/>
  <c r="I1645" i="3" s="1"/>
  <c r="B1646" i="3" s="1"/>
  <c r="K1343" i="3"/>
  <c r="G1646" i="3" a="1"/>
  <c r="G1646" i="3" l="1"/>
  <c r="F1646" i="3"/>
  <c r="K1344" i="3"/>
  <c r="H1646" i="3" l="1"/>
  <c r="I1646" i="3" s="1"/>
  <c r="B1647" i="3" s="1"/>
  <c r="K1345" i="3"/>
  <c r="G1647" i="3" a="1"/>
  <c r="G1647" i="3" l="1"/>
  <c r="F1647" i="3"/>
  <c r="K1346" i="3"/>
  <c r="H1647" i="3" l="1"/>
  <c r="I1647" i="3" s="1"/>
  <c r="B1648" i="3" s="1"/>
  <c r="K1347" i="3"/>
  <c r="G1648" i="3" a="1"/>
  <c r="G1648" i="3" l="1"/>
  <c r="F1648" i="3"/>
  <c r="K1348" i="3"/>
  <c r="H1648" i="3" l="1"/>
  <c r="I1648" i="3" s="1"/>
  <c r="B1649" i="3" s="1"/>
  <c r="K1349" i="3"/>
  <c r="G1649" i="3" a="1"/>
  <c r="G1649" i="3" l="1"/>
  <c r="F1649" i="3"/>
  <c r="K1350" i="3"/>
  <c r="H1649" i="3" l="1"/>
  <c r="I1649" i="3" s="1"/>
  <c r="B1650" i="3" s="1"/>
  <c r="K1351" i="3"/>
  <c r="G1650" i="3" a="1"/>
  <c r="G1650" i="3" l="1"/>
  <c r="F1650" i="3"/>
  <c r="K1352" i="3"/>
  <c r="H1650" i="3" l="1"/>
  <c r="I1650" i="3" s="1"/>
  <c r="B1651" i="3" s="1"/>
  <c r="K1353" i="3"/>
  <c r="G1651" i="3" a="1"/>
  <c r="G1651" i="3" l="1"/>
  <c r="F1651" i="3"/>
  <c r="K1354" i="3"/>
  <c r="H1651" i="3" l="1"/>
  <c r="I1651" i="3" s="1"/>
  <c r="B1652" i="3" s="1"/>
  <c r="K1355" i="3"/>
  <c r="G1652" i="3" a="1"/>
  <c r="G1652" i="3" l="1"/>
  <c r="F1652" i="3"/>
  <c r="K1356" i="3"/>
  <c r="H1652" i="3" l="1"/>
  <c r="I1652" i="3" s="1"/>
  <c r="B1653" i="3" s="1"/>
  <c r="K1357" i="3"/>
  <c r="G1653" i="3" a="1"/>
  <c r="G1653" i="3" l="1"/>
  <c r="F1653" i="3"/>
  <c r="K1358" i="3"/>
  <c r="H1653" i="3" l="1"/>
  <c r="I1653" i="3" s="1"/>
  <c r="B1654" i="3" s="1"/>
  <c r="K1359" i="3"/>
  <c r="G1654" i="3" a="1"/>
  <c r="G1654" i="3" l="1"/>
  <c r="F1654" i="3"/>
  <c r="K1360" i="3"/>
  <c r="H1654" i="3" l="1"/>
  <c r="I1654" i="3" s="1"/>
  <c r="B1655" i="3" s="1"/>
  <c r="K1361" i="3"/>
  <c r="G1655" i="3" a="1"/>
  <c r="G1655" i="3" l="1"/>
  <c r="F1655" i="3"/>
  <c r="K1362" i="3"/>
  <c r="H1655" i="3" l="1"/>
  <c r="I1655" i="3" s="1"/>
  <c r="B1656" i="3" s="1"/>
  <c r="K1363" i="3"/>
  <c r="G1656" i="3" a="1"/>
  <c r="G1656" i="3" l="1"/>
  <c r="F1656" i="3"/>
  <c r="K1364" i="3"/>
  <c r="H1656" i="3" l="1"/>
  <c r="I1656" i="3" s="1"/>
  <c r="B1657" i="3" s="1"/>
  <c r="K1365" i="3"/>
  <c r="G1657" i="3" a="1"/>
  <c r="G1657" i="3" l="1"/>
  <c r="F1657" i="3"/>
  <c r="K1366" i="3"/>
  <c r="H1657" i="3" l="1"/>
  <c r="I1657" i="3" s="1"/>
  <c r="B1658" i="3" s="1"/>
  <c r="K1367" i="3"/>
  <c r="G1658" i="3" a="1"/>
  <c r="G1658" i="3" l="1"/>
  <c r="F1658" i="3"/>
  <c r="K1368" i="3"/>
  <c r="H1658" i="3" l="1"/>
  <c r="I1658" i="3" s="1"/>
  <c r="B1659" i="3" s="1"/>
  <c r="K1369" i="3"/>
  <c r="G1659" i="3" a="1"/>
  <c r="G1659" i="3" l="1"/>
  <c r="F1659" i="3"/>
  <c r="K1370" i="3"/>
  <c r="H1659" i="3" l="1"/>
  <c r="I1659" i="3" s="1"/>
  <c r="B1660" i="3" s="1"/>
  <c r="K1371" i="3"/>
  <c r="G1660" i="3" a="1"/>
  <c r="G1660" i="3" l="1"/>
  <c r="F1660" i="3"/>
  <c r="K1372" i="3"/>
  <c r="H1660" i="3" l="1"/>
  <c r="I1660" i="3" s="1"/>
  <c r="B1661" i="3" s="1"/>
  <c r="K1373" i="3"/>
  <c r="G1661" i="3" a="1"/>
  <c r="G1661" i="3" l="1"/>
  <c r="F1661" i="3"/>
  <c r="K1374" i="3"/>
  <c r="H1661" i="3" l="1"/>
  <c r="I1661" i="3" s="1"/>
  <c r="B1662" i="3" s="1"/>
  <c r="K1375" i="3"/>
  <c r="G1662" i="3" a="1"/>
  <c r="G1662" i="3" l="1"/>
  <c r="F1662" i="3"/>
  <c r="K1376" i="3"/>
  <c r="H1662" i="3" l="1"/>
  <c r="I1662" i="3" s="1"/>
  <c r="B1663" i="3" s="1"/>
  <c r="K1377" i="3"/>
  <c r="G1663" i="3" a="1"/>
  <c r="G1663" i="3" l="1"/>
  <c r="F1663" i="3"/>
  <c r="K1378" i="3"/>
  <c r="H1663" i="3" l="1"/>
  <c r="I1663" i="3" s="1"/>
  <c r="B1664" i="3" s="1"/>
  <c r="K1379" i="3"/>
  <c r="G1664" i="3" a="1"/>
  <c r="G1664" i="3" l="1"/>
  <c r="F1664" i="3"/>
  <c r="K1380" i="3"/>
  <c r="H1664" i="3" l="1"/>
  <c r="I1664" i="3" s="1"/>
  <c r="B1665" i="3" s="1"/>
  <c r="K1381" i="3"/>
  <c r="G1665" i="3" a="1"/>
  <c r="G1665" i="3" l="1"/>
  <c r="F1665" i="3"/>
  <c r="K1382" i="3"/>
  <c r="H1665" i="3" l="1"/>
  <c r="I1665" i="3" s="1"/>
  <c r="B1666" i="3" s="1"/>
  <c r="K1383" i="3"/>
  <c r="G1666" i="3" a="1"/>
  <c r="G1666" i="3" l="1"/>
  <c r="F1666" i="3"/>
  <c r="K1384" i="3"/>
  <c r="H1666" i="3" l="1"/>
  <c r="I1666" i="3" s="1"/>
  <c r="B1667" i="3" s="1"/>
  <c r="K1385" i="3"/>
  <c r="G1667" i="3" a="1"/>
  <c r="G1667" i="3" l="1"/>
  <c r="F1667" i="3"/>
  <c r="K1386" i="3"/>
  <c r="H1667" i="3" l="1"/>
  <c r="I1667" i="3" s="1"/>
  <c r="B1668" i="3" s="1"/>
  <c r="K1387" i="3"/>
  <c r="G1668" i="3" a="1"/>
  <c r="G1668" i="3" l="1"/>
  <c r="F1668" i="3"/>
  <c r="K1388" i="3"/>
  <c r="H1668" i="3" l="1"/>
  <c r="I1668" i="3" s="1"/>
  <c r="B1669" i="3" s="1"/>
  <c r="K1389" i="3"/>
  <c r="G1669" i="3" a="1"/>
  <c r="G1669" i="3" l="1"/>
  <c r="F1669" i="3"/>
  <c r="K1390" i="3"/>
  <c r="H1669" i="3" l="1"/>
  <c r="I1669" i="3" s="1"/>
  <c r="B1670" i="3" s="1"/>
  <c r="K1391" i="3"/>
  <c r="G1670" i="3" a="1"/>
  <c r="G1670" i="3" l="1"/>
  <c r="F1670" i="3"/>
  <c r="K1392" i="3"/>
  <c r="H1670" i="3" l="1"/>
  <c r="I1670" i="3" s="1"/>
  <c r="B1671" i="3" s="1"/>
  <c r="K1393" i="3"/>
  <c r="G1671" i="3" a="1"/>
  <c r="G1671" i="3" l="1"/>
  <c r="F1671" i="3"/>
  <c r="K1394" i="3"/>
  <c r="H1671" i="3" l="1"/>
  <c r="I1671" i="3" s="1"/>
  <c r="B1672" i="3" s="1"/>
  <c r="K1395" i="3"/>
  <c r="G1672" i="3" a="1"/>
  <c r="G1672" i="3" l="1"/>
  <c r="F1672" i="3"/>
  <c r="K1396" i="3"/>
  <c r="H1672" i="3" l="1"/>
  <c r="I1672" i="3" s="1"/>
  <c r="B1673" i="3" s="1"/>
  <c r="K1397" i="3"/>
  <c r="G1673" i="3" a="1"/>
  <c r="G1673" i="3" l="1"/>
  <c r="F1673" i="3"/>
  <c r="K1398" i="3"/>
  <c r="H1673" i="3" l="1"/>
  <c r="I1673" i="3" s="1"/>
  <c r="B1674" i="3" s="1"/>
  <c r="K1399" i="3"/>
  <c r="G1674" i="3" a="1"/>
  <c r="G1674" i="3" l="1"/>
  <c r="F1674" i="3"/>
  <c r="K1400" i="3"/>
  <c r="H1674" i="3" l="1"/>
  <c r="I1674" i="3" s="1"/>
  <c r="B1675" i="3" s="1"/>
  <c r="K1401" i="3"/>
  <c r="G1675" i="3" a="1"/>
  <c r="G1675" i="3" l="1"/>
  <c r="F1675" i="3"/>
  <c r="K1402" i="3"/>
  <c r="H1675" i="3" l="1"/>
  <c r="I1675" i="3" s="1"/>
  <c r="B1676" i="3" s="1"/>
  <c r="K1403" i="3"/>
  <c r="G1676" i="3" a="1"/>
  <c r="G1676" i="3" l="1"/>
  <c r="F1676" i="3"/>
  <c r="K1404" i="3"/>
  <c r="H1676" i="3" l="1"/>
  <c r="I1676" i="3" s="1"/>
  <c r="B1677" i="3" s="1"/>
  <c r="K1405" i="3"/>
  <c r="G1677" i="3" a="1"/>
  <c r="G1677" i="3" l="1"/>
  <c r="F1677" i="3"/>
  <c r="K1406" i="3"/>
  <c r="H1677" i="3" l="1"/>
  <c r="I1677" i="3" s="1"/>
  <c r="B1678" i="3" s="1"/>
  <c r="K1407" i="3"/>
  <c r="G1678" i="3" a="1"/>
  <c r="G1678" i="3" l="1"/>
  <c r="F1678" i="3"/>
  <c r="K1408" i="3"/>
  <c r="H1678" i="3" l="1"/>
  <c r="I1678" i="3" s="1"/>
  <c r="B1679" i="3" s="1"/>
  <c r="K1409" i="3"/>
  <c r="G1679" i="3" a="1"/>
  <c r="G1679" i="3" l="1"/>
  <c r="F1679" i="3"/>
  <c r="K1410" i="3"/>
  <c r="H1679" i="3" l="1"/>
  <c r="I1679" i="3" s="1"/>
  <c r="B1680" i="3" s="1"/>
  <c r="K1411" i="3"/>
  <c r="G1680" i="3" a="1"/>
  <c r="G1680" i="3" l="1"/>
  <c r="F1680" i="3"/>
  <c r="K1412" i="3"/>
  <c r="H1680" i="3" l="1"/>
  <c r="I1680" i="3" s="1"/>
  <c r="B1681" i="3" s="1"/>
  <c r="K1413" i="3"/>
  <c r="G1681" i="3" a="1"/>
  <c r="G1681" i="3" l="1"/>
  <c r="F1681" i="3"/>
  <c r="K1414" i="3"/>
  <c r="H1681" i="3" l="1"/>
  <c r="I1681" i="3" s="1"/>
  <c r="B1682" i="3" s="1"/>
  <c r="K1415" i="3"/>
  <c r="G1682" i="3" a="1"/>
  <c r="G1682" i="3" l="1"/>
  <c r="F1682" i="3"/>
  <c r="K1416" i="3"/>
  <c r="H1682" i="3" l="1"/>
  <c r="I1682" i="3" s="1"/>
  <c r="B1683" i="3" s="1"/>
  <c r="K1417" i="3"/>
  <c r="G1683" i="3" a="1"/>
  <c r="G1683" i="3" l="1"/>
  <c r="F1683" i="3"/>
  <c r="K1418" i="3"/>
  <c r="H1683" i="3" l="1"/>
  <c r="I1683" i="3" s="1"/>
  <c r="B1684" i="3" s="1"/>
  <c r="K1419" i="3"/>
  <c r="G1684" i="3" a="1"/>
  <c r="G1684" i="3" l="1"/>
  <c r="F1684" i="3"/>
  <c r="K1420" i="3"/>
  <c r="H1684" i="3" l="1"/>
  <c r="I1684" i="3" s="1"/>
  <c r="B1685" i="3" s="1"/>
  <c r="K1421" i="3"/>
  <c r="G1685" i="3" a="1"/>
  <c r="G1685" i="3" l="1"/>
  <c r="F1685" i="3"/>
  <c r="K1422" i="3"/>
  <c r="H1685" i="3" l="1"/>
  <c r="I1685" i="3" s="1"/>
  <c r="B1686" i="3" s="1"/>
  <c r="K1423" i="3"/>
  <c r="G1686" i="3" a="1"/>
  <c r="G1686" i="3" l="1"/>
  <c r="F1686" i="3"/>
  <c r="K1424" i="3"/>
  <c r="H1686" i="3" l="1"/>
  <c r="I1686" i="3" s="1"/>
  <c r="B1687" i="3" s="1"/>
  <c r="K1425" i="3"/>
  <c r="G1687" i="3" a="1"/>
  <c r="G1687" i="3" l="1"/>
  <c r="F1687" i="3"/>
  <c r="K1426" i="3"/>
  <c r="H1687" i="3" l="1"/>
  <c r="I1687" i="3" s="1"/>
  <c r="B1688" i="3" s="1"/>
  <c r="K1427" i="3"/>
  <c r="G1688" i="3" a="1"/>
  <c r="G1688" i="3" l="1"/>
  <c r="F1688" i="3"/>
  <c r="K1428" i="3"/>
  <c r="H1688" i="3" l="1"/>
  <c r="I1688" i="3" s="1"/>
  <c r="B1689" i="3" s="1"/>
  <c r="K1429" i="3"/>
  <c r="G1689" i="3" a="1"/>
  <c r="G1689" i="3" l="1"/>
  <c r="F1689" i="3"/>
  <c r="K1430" i="3"/>
  <c r="H1689" i="3" l="1"/>
  <c r="I1689" i="3" s="1"/>
  <c r="B1690" i="3" s="1"/>
  <c r="K1431" i="3"/>
  <c r="G1690" i="3" a="1"/>
  <c r="G1690" i="3" l="1"/>
  <c r="F1690" i="3"/>
  <c r="K1432" i="3"/>
  <c r="H1690" i="3" l="1"/>
  <c r="I1690" i="3" s="1"/>
  <c r="B1691" i="3" s="1"/>
  <c r="K1433" i="3"/>
  <c r="G1691" i="3" a="1"/>
  <c r="G1691" i="3" l="1"/>
  <c r="F1691" i="3"/>
  <c r="K1434" i="3"/>
  <c r="H1691" i="3" l="1"/>
  <c r="I1691" i="3" s="1"/>
  <c r="B1692" i="3" s="1"/>
  <c r="K1435" i="3"/>
  <c r="G1692" i="3" a="1"/>
  <c r="G1692" i="3" l="1"/>
  <c r="F1692" i="3"/>
  <c r="K1436" i="3"/>
  <c r="H1692" i="3" l="1"/>
  <c r="I1692" i="3" s="1"/>
  <c r="B1693" i="3" s="1"/>
  <c r="K1437" i="3"/>
  <c r="G1693" i="3" a="1"/>
  <c r="G1693" i="3" l="1"/>
  <c r="F1693" i="3"/>
  <c r="K1438" i="3"/>
  <c r="H1693" i="3" l="1"/>
  <c r="I1693" i="3" s="1"/>
  <c r="B1694" i="3" s="1"/>
  <c r="K1439" i="3"/>
  <c r="G1694" i="3" a="1"/>
  <c r="G1694" i="3" l="1"/>
  <c r="F1694" i="3"/>
  <c r="K1440" i="3"/>
  <c r="H1694" i="3" l="1"/>
  <c r="I1694" i="3" s="1"/>
  <c r="B1695" i="3" s="1"/>
  <c r="K1441" i="3"/>
  <c r="G1695" i="3" a="1"/>
  <c r="G1695" i="3" l="1"/>
  <c r="F1695" i="3"/>
  <c r="K1442" i="3"/>
  <c r="H1695" i="3" l="1"/>
  <c r="I1695" i="3" s="1"/>
  <c r="B1696" i="3" s="1"/>
  <c r="K1443" i="3"/>
  <c r="G1696" i="3" a="1"/>
  <c r="G1696" i="3" l="1"/>
  <c r="F1696" i="3"/>
  <c r="K1444" i="3"/>
  <c r="H1696" i="3" l="1"/>
  <c r="I1696" i="3" s="1"/>
  <c r="B1697" i="3" s="1"/>
  <c r="K1445" i="3"/>
  <c r="G1697" i="3" a="1"/>
  <c r="G1697" i="3" l="1"/>
  <c r="F1697" i="3"/>
  <c r="K1446" i="3"/>
  <c r="H1697" i="3" l="1"/>
  <c r="I1697" i="3" s="1"/>
  <c r="B1698" i="3" s="1"/>
  <c r="K1447" i="3"/>
  <c r="G1698" i="3" a="1"/>
  <c r="G1698" i="3" l="1"/>
  <c r="F1698" i="3"/>
  <c r="K1448" i="3"/>
  <c r="H1698" i="3" l="1"/>
  <c r="I1698" i="3" s="1"/>
  <c r="B1699" i="3" s="1"/>
  <c r="K1449" i="3"/>
  <c r="G1699" i="3" a="1"/>
  <c r="G1699" i="3" l="1"/>
  <c r="F1699" i="3"/>
  <c r="K1450" i="3"/>
  <c r="H1699" i="3" l="1"/>
  <c r="I1699" i="3" s="1"/>
  <c r="B1700" i="3" s="1"/>
  <c r="K1451" i="3"/>
  <c r="G1700" i="3" a="1"/>
  <c r="G1700" i="3" l="1"/>
  <c r="F1700" i="3"/>
  <c r="K1452" i="3"/>
  <c r="H1700" i="3" l="1"/>
  <c r="I1700" i="3" s="1"/>
  <c r="B1701" i="3" s="1"/>
  <c r="K1453" i="3"/>
  <c r="G1701" i="3" a="1"/>
  <c r="G1701" i="3" l="1"/>
  <c r="F1701" i="3"/>
  <c r="K1454" i="3"/>
  <c r="H1701" i="3" l="1"/>
  <c r="I1701" i="3" s="1"/>
  <c r="B1702" i="3" s="1"/>
  <c r="K1455" i="3"/>
  <c r="G1702" i="3" a="1"/>
  <c r="G1702" i="3" l="1"/>
  <c r="F1702" i="3"/>
  <c r="K1456" i="3"/>
  <c r="H1702" i="3" l="1"/>
  <c r="I1702" i="3" s="1"/>
  <c r="B1703" i="3" s="1"/>
  <c r="K1457" i="3"/>
  <c r="G1703" i="3" a="1"/>
  <c r="G1703" i="3" l="1"/>
  <c r="F1703" i="3"/>
  <c r="K1458" i="3"/>
  <c r="H1703" i="3" l="1"/>
  <c r="I1703" i="3" s="1"/>
  <c r="B1704" i="3" s="1"/>
  <c r="K1459" i="3"/>
  <c r="G1704" i="3" a="1"/>
  <c r="G1704" i="3" l="1"/>
  <c r="F1704" i="3"/>
  <c r="K1460" i="3"/>
  <c r="H1704" i="3" l="1"/>
  <c r="I1704" i="3" s="1"/>
  <c r="B1705" i="3" s="1"/>
  <c r="K1461" i="3"/>
  <c r="G1705" i="3" a="1"/>
  <c r="G1705" i="3" l="1"/>
  <c r="F1705" i="3"/>
  <c r="K1462" i="3"/>
  <c r="H1705" i="3" l="1"/>
  <c r="I1705" i="3" s="1"/>
  <c r="B1706" i="3" s="1"/>
  <c r="K1463" i="3"/>
  <c r="G1706" i="3" a="1"/>
  <c r="G1706" i="3" l="1"/>
  <c r="F1706" i="3"/>
  <c r="K1464" i="3"/>
  <c r="H1706" i="3" l="1"/>
  <c r="I1706" i="3" s="1"/>
  <c r="B1707" i="3" s="1"/>
  <c r="K1465" i="3"/>
  <c r="G1707" i="3" a="1"/>
  <c r="G1707" i="3" l="1"/>
  <c r="F1707" i="3"/>
  <c r="K1466" i="3"/>
  <c r="H1707" i="3" l="1"/>
  <c r="I1707" i="3" s="1"/>
  <c r="B1708" i="3" s="1"/>
  <c r="K1467" i="3"/>
  <c r="G1708" i="3" a="1"/>
  <c r="G1708" i="3" l="1"/>
  <c r="F1708" i="3"/>
  <c r="K1468" i="3"/>
  <c r="H1708" i="3" l="1"/>
  <c r="I1708" i="3" s="1"/>
  <c r="B1709" i="3" s="1"/>
  <c r="K1469" i="3"/>
  <c r="G1709" i="3" a="1"/>
  <c r="G1709" i="3" l="1"/>
  <c r="F1709" i="3"/>
  <c r="K1470" i="3"/>
  <c r="H1709" i="3" l="1"/>
  <c r="I1709" i="3" s="1"/>
  <c r="B1710" i="3" s="1"/>
  <c r="K1471" i="3"/>
  <c r="G1710" i="3" a="1"/>
  <c r="G1710" i="3" l="1"/>
  <c r="F1710" i="3"/>
  <c r="K1472" i="3"/>
  <c r="H1710" i="3" l="1"/>
  <c r="I1710" i="3" s="1"/>
  <c r="B1711" i="3" s="1"/>
  <c r="K1473" i="3"/>
  <c r="G1711" i="3" a="1"/>
  <c r="G1711" i="3" l="1"/>
  <c r="F1711" i="3"/>
  <c r="K1474" i="3"/>
  <c r="H1711" i="3" l="1"/>
  <c r="I1711" i="3" s="1"/>
  <c r="B1712" i="3" s="1"/>
  <c r="K1475" i="3"/>
  <c r="G1712" i="3" a="1"/>
  <c r="G1712" i="3" l="1"/>
  <c r="F1712" i="3"/>
  <c r="K1476" i="3"/>
  <c r="H1712" i="3" l="1"/>
  <c r="I1712" i="3" s="1"/>
  <c r="B1713" i="3" s="1"/>
  <c r="K1477" i="3"/>
  <c r="G1713" i="3" a="1"/>
  <c r="G1713" i="3" l="1"/>
  <c r="F1713" i="3"/>
  <c r="K1478" i="3"/>
  <c r="H1713" i="3" l="1"/>
  <c r="I1713" i="3" s="1"/>
  <c r="B1714" i="3" s="1"/>
  <c r="K1479" i="3"/>
  <c r="G1714" i="3" a="1"/>
  <c r="G1714" i="3" l="1"/>
  <c r="F1714" i="3"/>
  <c r="K1480" i="3"/>
  <c r="H1714" i="3" l="1"/>
  <c r="I1714" i="3" s="1"/>
  <c r="B1715" i="3" s="1"/>
  <c r="K1481" i="3"/>
  <c r="G1715" i="3" a="1"/>
  <c r="G1715" i="3" l="1"/>
  <c r="F1715" i="3"/>
  <c r="K1482" i="3"/>
  <c r="H1715" i="3" l="1"/>
  <c r="I1715" i="3" s="1"/>
  <c r="B1716" i="3" s="1"/>
  <c r="K1483" i="3"/>
  <c r="G1716" i="3" a="1"/>
  <c r="G1716" i="3" l="1"/>
  <c r="F1716" i="3"/>
  <c r="K1484" i="3"/>
  <c r="H1716" i="3" l="1"/>
  <c r="I1716" i="3" s="1"/>
  <c r="B1717" i="3" s="1"/>
  <c r="K1485" i="3"/>
  <c r="G1717" i="3" a="1"/>
  <c r="G1717" i="3" l="1"/>
  <c r="F1717" i="3"/>
  <c r="K1486" i="3"/>
  <c r="H1717" i="3" l="1"/>
  <c r="I1717" i="3" s="1"/>
  <c r="B1718" i="3" s="1"/>
  <c r="K1487" i="3"/>
  <c r="G1718" i="3" a="1"/>
  <c r="G1718" i="3" l="1"/>
  <c r="F1718" i="3"/>
  <c r="K1488" i="3"/>
  <c r="H1718" i="3" l="1"/>
  <c r="I1718" i="3" s="1"/>
  <c r="B1719" i="3" s="1"/>
  <c r="K1489" i="3"/>
  <c r="G1719" i="3" a="1"/>
  <c r="G1719" i="3" l="1"/>
  <c r="F1719" i="3"/>
  <c r="K1490" i="3"/>
  <c r="H1719" i="3" l="1"/>
  <c r="I1719" i="3" s="1"/>
  <c r="B1720" i="3" s="1"/>
  <c r="K1491" i="3"/>
  <c r="G1720" i="3" a="1"/>
  <c r="G1720" i="3" l="1"/>
  <c r="F1720" i="3"/>
  <c r="K1492" i="3"/>
  <c r="H1720" i="3" l="1"/>
  <c r="I1720" i="3" s="1"/>
  <c r="B1721" i="3" s="1"/>
  <c r="K1493" i="3"/>
  <c r="G1721" i="3" a="1"/>
  <c r="G1721" i="3" l="1"/>
  <c r="F1721" i="3"/>
  <c r="K1494" i="3"/>
  <c r="H1721" i="3" l="1"/>
  <c r="I1721" i="3" s="1"/>
  <c r="B1722" i="3" s="1"/>
  <c r="K1495" i="3"/>
  <c r="G1722" i="3" a="1"/>
  <c r="G1722" i="3" l="1"/>
  <c r="F1722" i="3"/>
  <c r="K1496" i="3"/>
  <c r="H1722" i="3" l="1"/>
  <c r="I1722" i="3" s="1"/>
  <c r="B1723" i="3" s="1"/>
  <c r="K1497" i="3"/>
  <c r="G1723" i="3" a="1"/>
  <c r="G1723" i="3" l="1"/>
  <c r="F1723" i="3"/>
  <c r="K1498" i="3"/>
  <c r="H1723" i="3" l="1"/>
  <c r="I1723" i="3" s="1"/>
  <c r="B1724" i="3" s="1"/>
  <c r="K1499" i="3"/>
  <c r="G1724" i="3" a="1"/>
  <c r="G1724" i="3" l="1"/>
  <c r="F1724" i="3"/>
  <c r="K1500" i="3"/>
  <c r="H1724" i="3" l="1"/>
  <c r="I1724" i="3" s="1"/>
  <c r="B1725" i="3" s="1"/>
  <c r="K1501" i="3"/>
  <c r="G1725" i="3" a="1"/>
  <c r="G1725" i="3" l="1"/>
  <c r="F1725" i="3"/>
  <c r="K1502" i="3"/>
  <c r="H1725" i="3" l="1"/>
  <c r="I1725" i="3" s="1"/>
  <c r="B1726" i="3" s="1"/>
  <c r="K1503" i="3"/>
  <c r="G1726" i="3" a="1"/>
  <c r="G1726" i="3" l="1"/>
  <c r="F1726" i="3"/>
  <c r="K1504" i="3"/>
  <c r="H1726" i="3" l="1"/>
  <c r="I1726" i="3" s="1"/>
  <c r="B1727" i="3" s="1"/>
  <c r="K1505" i="3"/>
  <c r="G1727" i="3" a="1"/>
  <c r="G1727" i="3" l="1"/>
  <c r="F1727" i="3"/>
  <c r="K1506" i="3"/>
  <c r="H1727" i="3" l="1"/>
  <c r="I1727" i="3" s="1"/>
  <c r="B1728" i="3" s="1"/>
  <c r="K1507" i="3"/>
  <c r="G1728" i="3" a="1"/>
  <c r="G1728" i="3" l="1"/>
  <c r="F1728" i="3"/>
  <c r="K1508" i="3"/>
  <c r="H1728" i="3" l="1"/>
  <c r="I1728" i="3" s="1"/>
  <c r="B1729" i="3" s="1"/>
  <c r="K1509" i="3"/>
  <c r="G1729" i="3" a="1"/>
  <c r="G1729" i="3" l="1"/>
  <c r="F1729" i="3"/>
  <c r="K1510" i="3"/>
  <c r="H1729" i="3" l="1"/>
  <c r="I1729" i="3" s="1"/>
  <c r="B1730" i="3" s="1"/>
  <c r="K1511" i="3"/>
  <c r="G1730" i="3" a="1"/>
  <c r="G1730" i="3" l="1"/>
  <c r="F1730" i="3"/>
  <c r="K1512" i="3"/>
  <c r="H1730" i="3" l="1"/>
  <c r="I1730" i="3" s="1"/>
  <c r="B1731" i="3" s="1"/>
  <c r="K1513" i="3"/>
  <c r="G1731" i="3" a="1"/>
  <c r="G1731" i="3" l="1"/>
  <c r="F1731" i="3"/>
  <c r="K1514" i="3"/>
  <c r="H1731" i="3" l="1"/>
  <c r="I1731" i="3" s="1"/>
  <c r="B1732" i="3" s="1"/>
  <c r="K1515" i="3"/>
  <c r="G1732" i="3" a="1"/>
  <c r="G1732" i="3" l="1"/>
  <c r="F1732" i="3"/>
  <c r="K1516" i="3"/>
  <c r="H1732" i="3" l="1"/>
  <c r="I1732" i="3" s="1"/>
  <c r="B1733" i="3" s="1"/>
  <c r="K1517" i="3"/>
  <c r="G1733" i="3" a="1"/>
  <c r="G1733" i="3" l="1"/>
  <c r="F1733" i="3"/>
  <c r="K1518" i="3"/>
  <c r="H1733" i="3" l="1"/>
  <c r="I1733" i="3" s="1"/>
  <c r="B1734" i="3" s="1"/>
  <c r="K1519" i="3"/>
  <c r="G1734" i="3" a="1"/>
  <c r="G1734" i="3" l="1"/>
  <c r="F1734" i="3"/>
  <c r="K1520" i="3"/>
  <c r="H1734" i="3" l="1"/>
  <c r="I1734" i="3" s="1"/>
  <c r="B1735" i="3" s="1"/>
  <c r="K1521" i="3"/>
  <c r="G1735" i="3" a="1"/>
  <c r="G1735" i="3" l="1"/>
  <c r="F1735" i="3"/>
  <c r="K1522" i="3"/>
  <c r="H1735" i="3" l="1"/>
  <c r="I1735" i="3" s="1"/>
  <c r="B1736" i="3" s="1"/>
  <c r="K1523" i="3"/>
  <c r="G1736" i="3" a="1"/>
  <c r="G1736" i="3" l="1"/>
  <c r="F1736" i="3"/>
  <c r="K1524" i="3"/>
  <c r="H1736" i="3" l="1"/>
  <c r="I1736" i="3" s="1"/>
  <c r="B1737" i="3" s="1"/>
  <c r="K1525" i="3"/>
  <c r="G1737" i="3" a="1"/>
  <c r="G1737" i="3" l="1"/>
  <c r="F1737" i="3"/>
  <c r="K1526" i="3"/>
  <c r="H1737" i="3" l="1"/>
  <c r="I1737" i="3" s="1"/>
  <c r="B1738" i="3" s="1"/>
  <c r="K1527" i="3"/>
  <c r="G1738" i="3" a="1"/>
  <c r="G1738" i="3" l="1"/>
  <c r="F1738" i="3"/>
  <c r="K1528" i="3"/>
  <c r="H1738" i="3" l="1"/>
  <c r="I1738" i="3" s="1"/>
  <c r="B1739" i="3" s="1"/>
  <c r="K1529" i="3"/>
  <c r="G1739" i="3" a="1"/>
  <c r="G1739" i="3" l="1"/>
  <c r="F1739" i="3"/>
  <c r="K1530" i="3"/>
  <c r="H1739" i="3" l="1"/>
  <c r="I1739" i="3" s="1"/>
  <c r="B1740" i="3" s="1"/>
  <c r="K1531" i="3"/>
  <c r="G1740" i="3" a="1"/>
  <c r="G1740" i="3" l="1"/>
  <c r="F1740" i="3"/>
  <c r="K1532" i="3"/>
  <c r="H1740" i="3" l="1"/>
  <c r="I1740" i="3" s="1"/>
  <c r="B1741" i="3" s="1"/>
  <c r="K1533" i="3"/>
  <c r="G1741" i="3" a="1"/>
  <c r="G1741" i="3" l="1"/>
  <c r="F1741" i="3"/>
  <c r="K1534" i="3"/>
  <c r="H1741" i="3" l="1"/>
  <c r="I1741" i="3" s="1"/>
  <c r="B1742" i="3" s="1"/>
  <c r="K1535" i="3"/>
  <c r="G1742" i="3" a="1"/>
  <c r="G1742" i="3" l="1"/>
  <c r="F1742" i="3"/>
  <c r="K1536" i="3"/>
  <c r="H1742" i="3" l="1"/>
  <c r="I1742" i="3" s="1"/>
  <c r="B1743" i="3" s="1"/>
  <c r="K1537" i="3"/>
  <c r="G1743" i="3" a="1"/>
  <c r="G1743" i="3" l="1"/>
  <c r="F1743" i="3"/>
  <c r="K1538" i="3"/>
  <c r="H1743" i="3" l="1"/>
  <c r="I1743" i="3" s="1"/>
  <c r="B1744" i="3" s="1"/>
  <c r="K1539" i="3"/>
  <c r="G1744" i="3" a="1"/>
  <c r="G1744" i="3" l="1"/>
  <c r="F1744" i="3"/>
  <c r="K1540" i="3"/>
  <c r="H1744" i="3" l="1"/>
  <c r="I1744" i="3" s="1"/>
  <c r="B1745" i="3" s="1"/>
  <c r="K1541" i="3"/>
  <c r="G1745" i="3" a="1"/>
  <c r="G1745" i="3" l="1"/>
  <c r="F1745" i="3"/>
  <c r="K1542" i="3"/>
  <c r="H1745" i="3" l="1"/>
  <c r="I1745" i="3" s="1"/>
  <c r="B1746" i="3" s="1"/>
  <c r="K1543" i="3"/>
  <c r="G1746" i="3" a="1"/>
  <c r="G1746" i="3" l="1"/>
  <c r="F1746" i="3"/>
  <c r="K1544" i="3"/>
  <c r="H1746" i="3" l="1"/>
  <c r="I1746" i="3" s="1"/>
  <c r="B1747" i="3" s="1"/>
  <c r="K1545" i="3"/>
  <c r="G1747" i="3" a="1"/>
  <c r="G1747" i="3" l="1"/>
  <c r="F1747" i="3"/>
  <c r="K1546" i="3"/>
  <c r="H1747" i="3" l="1"/>
  <c r="I1747" i="3" s="1"/>
  <c r="B1748" i="3" s="1"/>
  <c r="K1547" i="3"/>
  <c r="G1748" i="3" a="1"/>
  <c r="G1748" i="3" l="1"/>
  <c r="F1748" i="3"/>
  <c r="K1548" i="3"/>
  <c r="H1748" i="3" l="1"/>
  <c r="I1748" i="3" s="1"/>
  <c r="B1749" i="3" s="1"/>
  <c r="K1549" i="3"/>
  <c r="G1749" i="3" a="1"/>
  <c r="G1749" i="3" l="1"/>
  <c r="F1749" i="3"/>
  <c r="K1550" i="3"/>
  <c r="H1749" i="3" l="1"/>
  <c r="I1749" i="3" s="1"/>
  <c r="B1750" i="3" s="1"/>
  <c r="K1551" i="3"/>
  <c r="G1750" i="3" a="1"/>
  <c r="G1750" i="3" l="1"/>
  <c r="F1750" i="3"/>
  <c r="K1552" i="3"/>
  <c r="H1750" i="3" l="1"/>
  <c r="I1750" i="3" s="1"/>
  <c r="B1751" i="3" s="1"/>
  <c r="K1553" i="3"/>
  <c r="G1751" i="3" a="1"/>
  <c r="G1751" i="3" l="1"/>
  <c r="F1751" i="3"/>
  <c r="K1554" i="3"/>
  <c r="H1751" i="3" l="1"/>
  <c r="I1751" i="3" s="1"/>
  <c r="B1752" i="3" s="1"/>
  <c r="K1555" i="3"/>
  <c r="G1752" i="3" a="1"/>
  <c r="G1752" i="3" l="1"/>
  <c r="F1752" i="3"/>
  <c r="K1556" i="3"/>
  <c r="H1752" i="3" l="1"/>
  <c r="I1752" i="3" s="1"/>
  <c r="B1753" i="3" s="1"/>
  <c r="K1557" i="3"/>
  <c r="G1753" i="3" a="1"/>
  <c r="G1753" i="3" l="1"/>
  <c r="F1753" i="3"/>
  <c r="K1558" i="3"/>
  <c r="H1753" i="3" l="1"/>
  <c r="I1753" i="3" s="1"/>
  <c r="B1754" i="3" s="1"/>
  <c r="K1559" i="3"/>
  <c r="G1754" i="3" a="1"/>
  <c r="G1754" i="3" l="1"/>
  <c r="F1754" i="3"/>
  <c r="K1560" i="3"/>
  <c r="H1754" i="3" l="1"/>
  <c r="I1754" i="3" s="1"/>
  <c r="B1755" i="3" s="1"/>
  <c r="K1561" i="3"/>
  <c r="G1755" i="3" a="1"/>
  <c r="G1755" i="3" l="1"/>
  <c r="F1755" i="3"/>
  <c r="K1562" i="3"/>
  <c r="H1755" i="3" l="1"/>
  <c r="I1755" i="3" s="1"/>
  <c r="B1756" i="3" s="1"/>
  <c r="K1563" i="3"/>
  <c r="G1756" i="3" a="1"/>
  <c r="G1756" i="3" l="1"/>
  <c r="F1756" i="3"/>
  <c r="K1564" i="3"/>
  <c r="H1756" i="3" l="1"/>
  <c r="I1756" i="3" s="1"/>
  <c r="B1757" i="3" s="1"/>
  <c r="K1565" i="3"/>
  <c r="G1757" i="3" a="1"/>
  <c r="G1757" i="3" l="1"/>
  <c r="F1757" i="3"/>
  <c r="K1566" i="3"/>
  <c r="H1757" i="3" l="1"/>
  <c r="I1757" i="3" s="1"/>
  <c r="B1758" i="3" s="1"/>
  <c r="K1567" i="3"/>
  <c r="G1758" i="3" a="1"/>
  <c r="G1758" i="3" l="1"/>
  <c r="F1758" i="3"/>
  <c r="K1568" i="3"/>
  <c r="H1758" i="3" l="1"/>
  <c r="I1758" i="3" s="1"/>
  <c r="B1759" i="3" s="1"/>
  <c r="K1569" i="3"/>
  <c r="G1759" i="3" a="1"/>
  <c r="G1759" i="3" l="1"/>
  <c r="F1759" i="3"/>
  <c r="K1570" i="3"/>
  <c r="H1759" i="3" l="1"/>
  <c r="I1759" i="3" s="1"/>
  <c r="B1760" i="3" s="1"/>
  <c r="K1571" i="3"/>
  <c r="G1760" i="3" a="1"/>
  <c r="G1760" i="3" l="1"/>
  <c r="F1760" i="3"/>
  <c r="K1572" i="3"/>
  <c r="H1760" i="3" l="1"/>
  <c r="I1760" i="3" s="1"/>
  <c r="B1761" i="3" s="1"/>
  <c r="K1573" i="3"/>
  <c r="G1761" i="3" a="1"/>
  <c r="G1761" i="3" l="1"/>
  <c r="F1761" i="3"/>
  <c r="K1574" i="3"/>
  <c r="H1761" i="3" l="1"/>
  <c r="I1761" i="3" s="1"/>
  <c r="B1762" i="3" s="1"/>
  <c r="K1575" i="3"/>
  <c r="G1762" i="3" a="1"/>
  <c r="G1762" i="3" l="1"/>
  <c r="F1762" i="3"/>
  <c r="K1576" i="3"/>
  <c r="H1762" i="3" l="1"/>
  <c r="I1762" i="3" s="1"/>
  <c r="B1763" i="3" s="1"/>
  <c r="K1577" i="3"/>
  <c r="G1763" i="3" a="1"/>
  <c r="G1763" i="3" l="1"/>
  <c r="F1763" i="3"/>
  <c r="K1578" i="3"/>
  <c r="H1763" i="3" l="1"/>
  <c r="I1763" i="3" s="1"/>
  <c r="B1764" i="3" s="1"/>
  <c r="K1579" i="3"/>
  <c r="G1764" i="3" a="1"/>
  <c r="G1764" i="3" l="1"/>
  <c r="F1764" i="3"/>
  <c r="K1580" i="3"/>
  <c r="H1764" i="3" l="1"/>
  <c r="I1764" i="3" s="1"/>
  <c r="B1765" i="3" s="1"/>
  <c r="K1581" i="3"/>
  <c r="G1765" i="3" a="1"/>
  <c r="G1765" i="3" l="1"/>
  <c r="F1765" i="3"/>
  <c r="K1582" i="3"/>
  <c r="H1765" i="3" l="1"/>
  <c r="I1765" i="3" s="1"/>
  <c r="B1766" i="3" s="1"/>
  <c r="K1583" i="3"/>
  <c r="G1766" i="3" a="1"/>
  <c r="G1766" i="3" l="1"/>
  <c r="F1766" i="3"/>
  <c r="K1584" i="3"/>
  <c r="H1766" i="3" l="1"/>
  <c r="I1766" i="3" s="1"/>
  <c r="B1767" i="3" s="1"/>
  <c r="K1585" i="3"/>
  <c r="G1767" i="3" a="1"/>
  <c r="G1767" i="3" l="1"/>
  <c r="F1767" i="3"/>
  <c r="K1586" i="3"/>
  <c r="H1767" i="3" l="1"/>
  <c r="I1767" i="3" s="1"/>
  <c r="B1768" i="3" s="1"/>
  <c r="K1587" i="3"/>
  <c r="G1768" i="3" a="1"/>
  <c r="G1768" i="3" l="1"/>
  <c r="F1768" i="3"/>
  <c r="K1588" i="3"/>
  <c r="H1768" i="3" l="1"/>
  <c r="I1768" i="3" s="1"/>
  <c r="B1769" i="3" s="1"/>
  <c r="K1589" i="3"/>
  <c r="G1769" i="3" a="1"/>
  <c r="G1769" i="3" l="1"/>
  <c r="F1769" i="3"/>
  <c r="K1590" i="3"/>
  <c r="H1769" i="3" l="1"/>
  <c r="I1769" i="3" s="1"/>
  <c r="B1770" i="3" s="1"/>
  <c r="K1591" i="3"/>
  <c r="G1770" i="3" a="1"/>
  <c r="G1770" i="3" l="1"/>
  <c r="F1770" i="3"/>
  <c r="K1592" i="3"/>
  <c r="H1770" i="3" l="1"/>
  <c r="I1770" i="3" s="1"/>
  <c r="B1771" i="3" s="1"/>
  <c r="K1593" i="3"/>
  <c r="G1771" i="3" a="1"/>
  <c r="G1771" i="3" l="1"/>
  <c r="F1771" i="3"/>
  <c r="K1594" i="3"/>
  <c r="H1771" i="3" l="1"/>
  <c r="I1771" i="3" s="1"/>
  <c r="B1772" i="3" s="1"/>
  <c r="K1595" i="3"/>
  <c r="G1772" i="3" a="1"/>
  <c r="G1772" i="3" l="1"/>
  <c r="F1772" i="3"/>
  <c r="K1596" i="3"/>
  <c r="H1772" i="3" l="1"/>
  <c r="I1772" i="3" s="1"/>
  <c r="B1773" i="3" s="1"/>
  <c r="K1597" i="3"/>
  <c r="G1773" i="3" a="1"/>
  <c r="G1773" i="3" l="1"/>
  <c r="F1773" i="3"/>
  <c r="K1598" i="3"/>
  <c r="H1773" i="3" l="1"/>
  <c r="I1773" i="3" s="1"/>
  <c r="B1774" i="3" s="1"/>
  <c r="K1599" i="3"/>
  <c r="G1774" i="3" a="1"/>
  <c r="G1774" i="3" l="1"/>
  <c r="F1774" i="3"/>
  <c r="K1600" i="3"/>
  <c r="H1774" i="3" l="1"/>
  <c r="I1774" i="3" s="1"/>
  <c r="B1775" i="3" s="1"/>
  <c r="K1601" i="3"/>
  <c r="G1775" i="3" a="1"/>
  <c r="G1775" i="3" l="1"/>
  <c r="F1775" i="3"/>
  <c r="K1602" i="3"/>
  <c r="H1775" i="3" l="1"/>
  <c r="I1775" i="3" s="1"/>
  <c r="B1776" i="3" s="1"/>
  <c r="K1603" i="3"/>
  <c r="G1776" i="3" a="1"/>
  <c r="G1776" i="3" l="1"/>
  <c r="F1776" i="3"/>
  <c r="K1604" i="3"/>
  <c r="H1776" i="3" l="1"/>
  <c r="I1776" i="3" s="1"/>
  <c r="B1777" i="3" s="1"/>
  <c r="K1605" i="3"/>
  <c r="G1777" i="3" a="1"/>
  <c r="G1777" i="3" l="1"/>
  <c r="F1777" i="3"/>
  <c r="K1606" i="3"/>
  <c r="H1777" i="3" l="1"/>
  <c r="I1777" i="3" s="1"/>
  <c r="B1778" i="3" s="1"/>
  <c r="K1607" i="3"/>
  <c r="G1778" i="3" a="1"/>
  <c r="G1778" i="3" l="1"/>
  <c r="F1778" i="3"/>
  <c r="K1608" i="3"/>
  <c r="H1778" i="3" l="1"/>
  <c r="I1778" i="3" s="1"/>
  <c r="B1779" i="3" s="1"/>
  <c r="K1609" i="3"/>
  <c r="G1779" i="3" a="1"/>
  <c r="G1779" i="3" l="1"/>
  <c r="F1779" i="3"/>
  <c r="K1610" i="3"/>
  <c r="H1779" i="3" l="1"/>
  <c r="I1779" i="3" s="1"/>
  <c r="B1780" i="3" s="1"/>
  <c r="K1611" i="3"/>
  <c r="G1780" i="3" a="1"/>
  <c r="G1780" i="3" l="1"/>
  <c r="F1780" i="3"/>
  <c r="K1612" i="3"/>
  <c r="H1780" i="3" l="1"/>
  <c r="I1780" i="3" s="1"/>
  <c r="B1781" i="3" s="1"/>
  <c r="K1613" i="3"/>
  <c r="G1781" i="3" a="1"/>
  <c r="G1781" i="3" l="1"/>
  <c r="F1781" i="3"/>
  <c r="K1614" i="3"/>
  <c r="H1781" i="3" l="1"/>
  <c r="I1781" i="3" s="1"/>
  <c r="B1782" i="3" s="1"/>
  <c r="K1615" i="3"/>
  <c r="G1782" i="3" a="1"/>
  <c r="G1782" i="3" l="1"/>
  <c r="F1782" i="3"/>
  <c r="K1616" i="3"/>
  <c r="H1782" i="3" l="1"/>
  <c r="I1782" i="3" s="1"/>
  <c r="B1783" i="3" s="1"/>
  <c r="K1617" i="3"/>
  <c r="G1783" i="3" a="1"/>
  <c r="G1783" i="3" l="1"/>
  <c r="F1783" i="3"/>
  <c r="K1618" i="3"/>
  <c r="H1783" i="3" l="1"/>
  <c r="I1783" i="3" s="1"/>
  <c r="B1784" i="3" s="1"/>
  <c r="K1619" i="3"/>
  <c r="G1784" i="3" a="1"/>
  <c r="G1784" i="3" l="1"/>
  <c r="F1784" i="3"/>
  <c r="K1620" i="3"/>
  <c r="H1784" i="3" l="1"/>
  <c r="I1784" i="3" s="1"/>
  <c r="B1785" i="3" s="1"/>
  <c r="K1621" i="3"/>
  <c r="G1785" i="3" a="1"/>
  <c r="G1785" i="3" l="1"/>
  <c r="F1785" i="3"/>
  <c r="K1622" i="3"/>
  <c r="H1785" i="3" l="1"/>
  <c r="I1785" i="3" s="1"/>
  <c r="B1786" i="3" s="1"/>
  <c r="K1623" i="3"/>
  <c r="G1786" i="3" a="1"/>
  <c r="G1786" i="3" l="1"/>
  <c r="F1786" i="3"/>
  <c r="K1624" i="3"/>
  <c r="H1786" i="3" l="1"/>
  <c r="I1786" i="3" s="1"/>
  <c r="B1787" i="3" s="1"/>
  <c r="K1625" i="3"/>
  <c r="G1787" i="3" a="1"/>
  <c r="G1787" i="3" l="1"/>
  <c r="F1787" i="3"/>
  <c r="K1626" i="3"/>
  <c r="H1787" i="3" l="1"/>
  <c r="I1787" i="3" s="1"/>
  <c r="B1788" i="3" s="1"/>
  <c r="K1627" i="3"/>
  <c r="G1788" i="3" a="1"/>
  <c r="G1788" i="3" l="1"/>
  <c r="F1788" i="3"/>
  <c r="K1628" i="3"/>
  <c r="H1788" i="3" l="1"/>
  <c r="I1788" i="3" s="1"/>
  <c r="B1789" i="3" s="1"/>
  <c r="K1629" i="3"/>
  <c r="G1789" i="3" a="1"/>
  <c r="G1789" i="3" l="1"/>
  <c r="F1789" i="3"/>
  <c r="K1630" i="3"/>
  <c r="H1789" i="3" l="1"/>
  <c r="I1789" i="3" s="1"/>
  <c r="B1790" i="3" s="1"/>
  <c r="K1631" i="3"/>
  <c r="G1790" i="3" a="1"/>
  <c r="G1790" i="3" l="1"/>
  <c r="F1790" i="3"/>
  <c r="K1632" i="3"/>
  <c r="H1790" i="3" l="1"/>
  <c r="I1790" i="3" s="1"/>
  <c r="B1791" i="3" s="1"/>
  <c r="K1633" i="3"/>
  <c r="G1791" i="3" a="1"/>
  <c r="G1791" i="3" l="1"/>
  <c r="F1791" i="3"/>
  <c r="K1634" i="3"/>
  <c r="H1791" i="3" l="1"/>
  <c r="I1791" i="3" s="1"/>
  <c r="B1792" i="3" s="1"/>
  <c r="K1635" i="3"/>
  <c r="G1792" i="3" a="1"/>
  <c r="G1792" i="3" l="1"/>
  <c r="F1792" i="3"/>
  <c r="K1636" i="3"/>
  <c r="H1792" i="3" l="1"/>
  <c r="I1792" i="3" s="1"/>
  <c r="B1793" i="3" s="1"/>
  <c r="K1637" i="3"/>
  <c r="G1793" i="3" a="1"/>
  <c r="G1793" i="3" l="1"/>
  <c r="F1793" i="3"/>
  <c r="K1638" i="3"/>
  <c r="H1793" i="3" l="1"/>
  <c r="I1793" i="3" s="1"/>
  <c r="B1794" i="3" s="1"/>
  <c r="K1639" i="3"/>
  <c r="G1794" i="3" a="1"/>
  <c r="G1794" i="3" l="1"/>
  <c r="F1794" i="3"/>
  <c r="K1640" i="3"/>
  <c r="H1794" i="3" l="1"/>
  <c r="I1794" i="3" s="1"/>
  <c r="B1795" i="3" s="1"/>
  <c r="K1641" i="3"/>
  <c r="G1795" i="3" a="1"/>
  <c r="G1795" i="3" l="1"/>
  <c r="F1795" i="3"/>
  <c r="K1642" i="3"/>
  <c r="H1795" i="3" l="1"/>
  <c r="I1795" i="3" s="1"/>
  <c r="B1796" i="3" s="1"/>
  <c r="K1643" i="3"/>
  <c r="G1796" i="3" a="1"/>
  <c r="G1796" i="3" l="1"/>
  <c r="F1796" i="3"/>
  <c r="K1644" i="3"/>
  <c r="H1796" i="3" l="1"/>
  <c r="I1796" i="3" s="1"/>
  <c r="B1797" i="3" s="1"/>
  <c r="K1645" i="3"/>
  <c r="G1797" i="3" a="1"/>
  <c r="G1797" i="3" l="1"/>
  <c r="F1797" i="3"/>
  <c r="K1646" i="3"/>
  <c r="H1797" i="3" l="1"/>
  <c r="I1797" i="3" s="1"/>
  <c r="B1798" i="3" s="1"/>
  <c r="K1647" i="3"/>
  <c r="G1798" i="3" a="1"/>
  <c r="G1798" i="3" l="1"/>
  <c r="F1798" i="3"/>
  <c r="K1648" i="3"/>
  <c r="H1798" i="3" l="1"/>
  <c r="I1798" i="3" s="1"/>
  <c r="B1799" i="3" s="1"/>
  <c r="K1649" i="3"/>
  <c r="G1799" i="3" a="1"/>
  <c r="G1799" i="3" l="1"/>
  <c r="F1799" i="3"/>
  <c r="K1650" i="3"/>
  <c r="H1799" i="3" l="1"/>
  <c r="I1799" i="3" s="1"/>
  <c r="B1800" i="3" s="1"/>
  <c r="K1651" i="3"/>
  <c r="G1800" i="3" a="1"/>
  <c r="G1800" i="3" l="1"/>
  <c r="F1800" i="3"/>
  <c r="K1652" i="3"/>
  <c r="H1800" i="3" l="1"/>
  <c r="I1800" i="3" s="1"/>
  <c r="B1801" i="3" s="1"/>
  <c r="K1653" i="3"/>
  <c r="G1801" i="3" a="1"/>
  <c r="G1801" i="3" l="1"/>
  <c r="F1801" i="3"/>
  <c r="K1654" i="3"/>
  <c r="H1801" i="3" l="1"/>
  <c r="I1801" i="3" s="1"/>
  <c r="B1802" i="3" s="1"/>
  <c r="K1655" i="3"/>
  <c r="G1802" i="3" a="1"/>
  <c r="G1802" i="3" l="1"/>
  <c r="F1802" i="3"/>
  <c r="K1656" i="3"/>
  <c r="H1802" i="3" l="1"/>
  <c r="I1802" i="3" s="1"/>
  <c r="B1803" i="3" s="1"/>
  <c r="K1657" i="3"/>
  <c r="G1803" i="3" a="1"/>
  <c r="G1803" i="3" l="1"/>
  <c r="F1803" i="3"/>
  <c r="K1658" i="3"/>
  <c r="H1803" i="3" l="1"/>
  <c r="I1803" i="3" s="1"/>
  <c r="B1804" i="3" s="1"/>
  <c r="K1659" i="3"/>
  <c r="G1804" i="3" a="1"/>
  <c r="G1804" i="3" l="1"/>
  <c r="F1804" i="3"/>
  <c r="K1660" i="3"/>
  <c r="H1804" i="3" l="1"/>
  <c r="I1804" i="3" s="1"/>
  <c r="B1805" i="3" s="1"/>
  <c r="K1661" i="3"/>
  <c r="G1805" i="3" a="1"/>
  <c r="G1805" i="3" l="1"/>
  <c r="F1805" i="3"/>
  <c r="K1662" i="3"/>
  <c r="H1805" i="3" l="1"/>
  <c r="I1805" i="3" s="1"/>
  <c r="B1806" i="3" s="1"/>
  <c r="K1663" i="3"/>
  <c r="G1806" i="3" a="1"/>
  <c r="G1806" i="3" l="1"/>
  <c r="F1806" i="3"/>
  <c r="K1664" i="3"/>
  <c r="H1806" i="3" l="1"/>
  <c r="I1806" i="3" s="1"/>
  <c r="B1807" i="3" s="1"/>
  <c r="K1665" i="3"/>
  <c r="G1807" i="3" a="1"/>
  <c r="G1807" i="3" l="1"/>
  <c r="F1807" i="3"/>
  <c r="K1666" i="3"/>
  <c r="H1807" i="3" l="1"/>
  <c r="I1807" i="3" s="1"/>
  <c r="B1808" i="3" s="1"/>
  <c r="K1667" i="3"/>
  <c r="G1808" i="3" a="1"/>
  <c r="G1808" i="3" l="1"/>
  <c r="F1808" i="3"/>
  <c r="K1668" i="3"/>
  <c r="H1808" i="3" l="1"/>
  <c r="I1808" i="3" s="1"/>
  <c r="B1809" i="3" s="1"/>
  <c r="K1669" i="3"/>
  <c r="G1809" i="3" a="1"/>
  <c r="G1809" i="3" l="1"/>
  <c r="F1809" i="3"/>
  <c r="K1670" i="3"/>
  <c r="H1809" i="3" l="1"/>
  <c r="I1809" i="3" s="1"/>
  <c r="B1810" i="3" s="1"/>
  <c r="K1671" i="3"/>
  <c r="G1810" i="3" a="1"/>
  <c r="G1810" i="3" l="1"/>
  <c r="F1810" i="3"/>
  <c r="K1672" i="3"/>
  <c r="H1810" i="3" l="1"/>
  <c r="I1810" i="3" s="1"/>
  <c r="B1811" i="3" s="1"/>
  <c r="K1673" i="3"/>
  <c r="G1811" i="3" a="1"/>
  <c r="G1811" i="3" l="1"/>
  <c r="F1811" i="3"/>
  <c r="K1674" i="3"/>
  <c r="H1811" i="3" l="1"/>
  <c r="I1811" i="3" s="1"/>
  <c r="B1812" i="3" s="1"/>
  <c r="K1675" i="3"/>
  <c r="G1812" i="3" a="1"/>
  <c r="G1812" i="3" l="1"/>
  <c r="F1812" i="3"/>
  <c r="K1676" i="3"/>
  <c r="H1812" i="3" l="1"/>
  <c r="I1812" i="3" s="1"/>
  <c r="B1813" i="3" s="1"/>
  <c r="K1677" i="3"/>
  <c r="G1813" i="3" a="1"/>
  <c r="G1813" i="3" l="1"/>
  <c r="F1813" i="3"/>
  <c r="K1678" i="3"/>
  <c r="H1813" i="3" l="1"/>
  <c r="I1813" i="3" s="1"/>
  <c r="B1814" i="3" s="1"/>
  <c r="K1679" i="3"/>
  <c r="G1814" i="3" a="1"/>
  <c r="G1814" i="3" l="1"/>
  <c r="F1814" i="3"/>
  <c r="K1680" i="3"/>
  <c r="H1814" i="3" l="1"/>
  <c r="I1814" i="3" s="1"/>
  <c r="B1815" i="3" s="1"/>
  <c r="K1681" i="3"/>
  <c r="G1815" i="3" a="1"/>
  <c r="G1815" i="3" l="1"/>
  <c r="F1815" i="3"/>
  <c r="K1682" i="3"/>
  <c r="H1815" i="3" l="1"/>
  <c r="I1815" i="3" s="1"/>
  <c r="B1816" i="3" s="1"/>
  <c r="K1683" i="3"/>
  <c r="G1816" i="3" a="1"/>
  <c r="G1816" i="3" l="1"/>
  <c r="F1816" i="3"/>
  <c r="K1684" i="3"/>
  <c r="H1816" i="3" l="1"/>
  <c r="I1816" i="3" s="1"/>
  <c r="B1817" i="3" s="1"/>
  <c r="K1685" i="3"/>
  <c r="G1817" i="3" a="1"/>
  <c r="G1817" i="3" l="1"/>
  <c r="F1817" i="3"/>
  <c r="K1686" i="3"/>
  <c r="H1817" i="3" l="1"/>
  <c r="I1817" i="3" s="1"/>
  <c r="B1818" i="3" s="1"/>
  <c r="K1687" i="3"/>
  <c r="G1818" i="3" a="1"/>
  <c r="G1818" i="3" l="1"/>
  <c r="F1818" i="3"/>
  <c r="K1688" i="3"/>
  <c r="H1818" i="3" l="1"/>
  <c r="I1818" i="3" s="1"/>
  <c r="B1819" i="3" s="1"/>
  <c r="K1689" i="3"/>
  <c r="G1819" i="3" a="1"/>
  <c r="G1819" i="3" l="1"/>
  <c r="F1819" i="3"/>
  <c r="K1690" i="3"/>
  <c r="H1819" i="3" l="1"/>
  <c r="I1819" i="3" s="1"/>
  <c r="B1820" i="3" s="1"/>
  <c r="K1691" i="3"/>
  <c r="G1820" i="3" a="1"/>
  <c r="G1820" i="3" l="1"/>
  <c r="F1820" i="3"/>
  <c r="K1692" i="3"/>
  <c r="H1820" i="3" l="1"/>
  <c r="I1820" i="3" s="1"/>
  <c r="B1821" i="3" s="1"/>
  <c r="K1693" i="3"/>
  <c r="G1821" i="3" a="1"/>
  <c r="G1821" i="3" l="1"/>
  <c r="F1821" i="3"/>
  <c r="K1694" i="3"/>
  <c r="H1821" i="3" l="1"/>
  <c r="I1821" i="3" s="1"/>
  <c r="B1822" i="3" s="1"/>
  <c r="K1695" i="3"/>
  <c r="G1822" i="3" a="1"/>
  <c r="G1822" i="3" l="1"/>
  <c r="F1822" i="3"/>
  <c r="K1696" i="3"/>
  <c r="H1822" i="3" l="1"/>
  <c r="I1822" i="3" s="1"/>
  <c r="B1823" i="3" s="1"/>
  <c r="K1697" i="3"/>
  <c r="G1823" i="3" a="1"/>
  <c r="G1823" i="3" l="1"/>
  <c r="F1823" i="3"/>
  <c r="K1698" i="3"/>
  <c r="H1823" i="3" l="1"/>
  <c r="I1823" i="3" s="1"/>
  <c r="B1824" i="3" s="1"/>
  <c r="K1699" i="3"/>
  <c r="G1824" i="3" a="1"/>
  <c r="G1824" i="3" l="1"/>
  <c r="F1824" i="3"/>
  <c r="K1700" i="3"/>
  <c r="H1824" i="3" l="1"/>
  <c r="I1824" i="3" s="1"/>
  <c r="B1825" i="3" s="1"/>
  <c r="K1701" i="3"/>
  <c r="G1825" i="3" a="1"/>
  <c r="G1825" i="3" l="1"/>
  <c r="F1825" i="3"/>
  <c r="K1702" i="3"/>
  <c r="H1825" i="3" l="1"/>
  <c r="I1825" i="3" s="1"/>
  <c r="B1826" i="3" s="1"/>
  <c r="K1703" i="3"/>
  <c r="G1826" i="3" a="1"/>
  <c r="G1826" i="3" l="1"/>
  <c r="F1826" i="3"/>
  <c r="K1704" i="3"/>
  <c r="H1826" i="3" l="1"/>
  <c r="I1826" i="3" s="1"/>
  <c r="B1827" i="3" s="1"/>
  <c r="K1705" i="3"/>
  <c r="G1827" i="3" a="1"/>
  <c r="G1827" i="3" l="1"/>
  <c r="F1827" i="3"/>
  <c r="K1706" i="3"/>
  <c r="H1827" i="3" l="1"/>
  <c r="I1827" i="3" s="1"/>
  <c r="B1828" i="3" s="1"/>
  <c r="K1707" i="3"/>
  <c r="G1828" i="3" a="1"/>
  <c r="G1828" i="3" l="1"/>
  <c r="F1828" i="3"/>
  <c r="K1708" i="3"/>
  <c r="H1828" i="3" l="1"/>
  <c r="I1828" i="3" s="1"/>
  <c r="B1829" i="3" s="1"/>
  <c r="K1709" i="3"/>
  <c r="G1829" i="3" a="1"/>
  <c r="G1829" i="3" l="1"/>
  <c r="F1829" i="3"/>
  <c r="K1710" i="3"/>
  <c r="H1829" i="3" l="1"/>
  <c r="I1829" i="3" s="1"/>
  <c r="B1830" i="3" s="1"/>
  <c r="K1711" i="3"/>
  <c r="G1830" i="3" a="1"/>
  <c r="G1830" i="3" l="1"/>
  <c r="F1830" i="3"/>
  <c r="K1712" i="3"/>
  <c r="H1830" i="3" l="1"/>
  <c r="I1830" i="3" s="1"/>
  <c r="B1831" i="3" s="1"/>
  <c r="K1713" i="3"/>
  <c r="G1831" i="3" a="1"/>
  <c r="G1831" i="3" l="1"/>
  <c r="F1831" i="3"/>
  <c r="K1714" i="3"/>
  <c r="H1831" i="3" l="1"/>
  <c r="I1831" i="3" s="1"/>
  <c r="B1832" i="3" s="1"/>
  <c r="K1715" i="3"/>
  <c r="G1832" i="3" a="1"/>
  <c r="G1832" i="3" l="1"/>
  <c r="F1832" i="3"/>
  <c r="K1716" i="3"/>
  <c r="H1832" i="3" l="1"/>
  <c r="I1832" i="3" s="1"/>
  <c r="B1833" i="3" s="1"/>
  <c r="K1717" i="3"/>
  <c r="G1833" i="3" a="1"/>
  <c r="G1833" i="3" l="1"/>
  <c r="F1833" i="3"/>
  <c r="K1718" i="3"/>
  <c r="H1833" i="3" l="1"/>
  <c r="I1833" i="3" s="1"/>
  <c r="B1834" i="3" s="1"/>
  <c r="K1719" i="3"/>
  <c r="G1834" i="3" a="1"/>
  <c r="G1834" i="3" l="1"/>
  <c r="F1834" i="3"/>
  <c r="K1720" i="3"/>
  <c r="H1834" i="3" l="1"/>
  <c r="I1834" i="3" s="1"/>
  <c r="B1835" i="3" s="1"/>
  <c r="K1721" i="3"/>
  <c r="G1835" i="3" a="1"/>
  <c r="G1835" i="3" l="1"/>
  <c r="F1835" i="3"/>
  <c r="K1722" i="3"/>
  <c r="H1835" i="3" l="1"/>
  <c r="I1835" i="3" s="1"/>
  <c r="B1836" i="3" s="1"/>
  <c r="K1723" i="3"/>
  <c r="G1836" i="3" a="1"/>
  <c r="G1836" i="3" l="1"/>
  <c r="F1836" i="3"/>
  <c r="K1724" i="3"/>
  <c r="H1836" i="3" l="1"/>
  <c r="I1836" i="3" s="1"/>
  <c r="B1837" i="3" s="1"/>
  <c r="K1725" i="3"/>
  <c r="G1837" i="3" a="1"/>
  <c r="G1837" i="3" l="1"/>
  <c r="F1837" i="3"/>
  <c r="K1726" i="3"/>
  <c r="H1837" i="3" l="1"/>
  <c r="I1837" i="3" s="1"/>
  <c r="B1838" i="3" s="1"/>
  <c r="K1727" i="3"/>
  <c r="G1838" i="3" a="1"/>
  <c r="G1838" i="3" l="1"/>
  <c r="F1838" i="3"/>
  <c r="K1728" i="3"/>
  <c r="H1838" i="3" l="1"/>
  <c r="I1838" i="3" s="1"/>
  <c r="B1839" i="3" s="1"/>
  <c r="K1729" i="3"/>
  <c r="G1839" i="3" a="1"/>
  <c r="G1839" i="3" l="1"/>
  <c r="F1839" i="3"/>
  <c r="K1730" i="3"/>
  <c r="H1839" i="3" l="1"/>
  <c r="I1839" i="3" s="1"/>
  <c r="B1840" i="3" s="1"/>
  <c r="K1731" i="3"/>
  <c r="G1840" i="3" a="1"/>
  <c r="G1840" i="3" l="1"/>
  <c r="F1840" i="3"/>
  <c r="K1732" i="3"/>
  <c r="H1840" i="3" l="1"/>
  <c r="I1840" i="3" s="1"/>
  <c r="B1841" i="3" s="1"/>
  <c r="K1733" i="3"/>
  <c r="G1841" i="3" a="1"/>
  <c r="G1841" i="3" l="1"/>
  <c r="F1841" i="3"/>
  <c r="K1734" i="3"/>
  <c r="H1841" i="3" l="1"/>
  <c r="I1841" i="3" s="1"/>
  <c r="B1842" i="3" s="1"/>
  <c r="K1735" i="3"/>
  <c r="G1842" i="3" a="1"/>
  <c r="G1842" i="3" l="1"/>
  <c r="F1842" i="3"/>
  <c r="K1736" i="3"/>
  <c r="H1842" i="3" l="1"/>
  <c r="I1842" i="3" s="1"/>
  <c r="B1843" i="3" s="1"/>
  <c r="K1737" i="3"/>
  <c r="G1843" i="3" a="1"/>
  <c r="G1843" i="3" l="1"/>
  <c r="F1843" i="3"/>
  <c r="K1738" i="3"/>
  <c r="H1843" i="3" l="1"/>
  <c r="I1843" i="3" s="1"/>
  <c r="B1844" i="3" s="1"/>
  <c r="K1739" i="3"/>
  <c r="G1844" i="3" a="1"/>
  <c r="G1844" i="3" l="1"/>
  <c r="F1844" i="3"/>
  <c r="K1740" i="3"/>
  <c r="H1844" i="3" l="1"/>
  <c r="I1844" i="3" s="1"/>
  <c r="B1845" i="3" s="1"/>
  <c r="K1741" i="3"/>
  <c r="G1845" i="3" a="1"/>
  <c r="G1845" i="3" l="1"/>
  <c r="F1845" i="3"/>
  <c r="K1742" i="3"/>
  <c r="H1845" i="3" l="1"/>
  <c r="I1845" i="3" s="1"/>
  <c r="B1846" i="3" s="1"/>
  <c r="K1743" i="3"/>
  <c r="G1846" i="3" a="1"/>
  <c r="G1846" i="3" l="1"/>
  <c r="F1846" i="3"/>
  <c r="K1744" i="3"/>
  <c r="H1846" i="3" l="1"/>
  <c r="I1846" i="3" s="1"/>
  <c r="B1847" i="3" s="1"/>
  <c r="K1745" i="3"/>
  <c r="G1847" i="3" a="1"/>
  <c r="G1847" i="3" l="1"/>
  <c r="F1847" i="3"/>
  <c r="K1746" i="3"/>
  <c r="H1847" i="3" l="1"/>
  <c r="I1847" i="3" s="1"/>
  <c r="B1848" i="3" s="1"/>
  <c r="K1747" i="3"/>
  <c r="G1848" i="3" a="1"/>
  <c r="G1848" i="3" l="1"/>
  <c r="F1848" i="3"/>
  <c r="K1748" i="3"/>
  <c r="H1848" i="3" l="1"/>
  <c r="I1848" i="3" s="1"/>
  <c r="B1849" i="3" s="1"/>
  <c r="K1749" i="3"/>
  <c r="G1849" i="3" a="1"/>
  <c r="G1849" i="3" l="1"/>
  <c r="F1849" i="3"/>
  <c r="K1750" i="3"/>
  <c r="H1849" i="3" l="1"/>
  <c r="I1849" i="3" s="1"/>
  <c r="B1850" i="3" s="1"/>
  <c r="K1751" i="3"/>
  <c r="G1850" i="3" a="1"/>
  <c r="G1850" i="3" l="1"/>
  <c r="F1850" i="3"/>
  <c r="K1752" i="3"/>
  <c r="H1850" i="3" l="1"/>
  <c r="I1850" i="3" s="1"/>
  <c r="B1851" i="3" s="1"/>
  <c r="K1753" i="3"/>
  <c r="G1851" i="3" a="1"/>
  <c r="G1851" i="3" l="1"/>
  <c r="F1851" i="3"/>
  <c r="K1754" i="3"/>
  <c r="H1851" i="3" l="1"/>
  <c r="I1851" i="3" s="1"/>
  <c r="B1852" i="3" s="1"/>
  <c r="K1755" i="3"/>
  <c r="G1852" i="3" a="1"/>
  <c r="G1852" i="3" l="1"/>
  <c r="F1852" i="3"/>
  <c r="K1756" i="3"/>
  <c r="H1852" i="3" l="1"/>
  <c r="I1852" i="3" s="1"/>
  <c r="B1853" i="3" s="1"/>
  <c r="K1757" i="3"/>
  <c r="G1853" i="3" a="1"/>
  <c r="G1853" i="3" l="1"/>
  <c r="F1853" i="3"/>
  <c r="K1758" i="3"/>
  <c r="H1853" i="3" l="1"/>
  <c r="I1853" i="3" s="1"/>
  <c r="B1854" i="3" s="1"/>
  <c r="K1759" i="3"/>
  <c r="G1854" i="3" a="1"/>
  <c r="G1854" i="3" l="1"/>
  <c r="F1854" i="3"/>
  <c r="K1760" i="3"/>
  <c r="H1854" i="3" l="1"/>
  <c r="I1854" i="3" s="1"/>
  <c r="B1855" i="3" s="1"/>
  <c r="K1761" i="3"/>
  <c r="G1855" i="3" a="1"/>
  <c r="G1855" i="3" l="1"/>
  <c r="F1855" i="3"/>
  <c r="K1762" i="3"/>
  <c r="H1855" i="3" l="1"/>
  <c r="I1855" i="3" s="1"/>
  <c r="B1856" i="3" s="1"/>
  <c r="K1763" i="3"/>
  <c r="G1856" i="3" a="1"/>
  <c r="G1856" i="3" l="1"/>
  <c r="F1856" i="3"/>
  <c r="K1764" i="3"/>
  <c r="H1856" i="3" l="1"/>
  <c r="I1856" i="3" s="1"/>
  <c r="B1857" i="3" s="1"/>
  <c r="K1765" i="3"/>
  <c r="G1857" i="3" a="1"/>
  <c r="G1857" i="3" l="1"/>
  <c r="F1857" i="3"/>
  <c r="K1766" i="3"/>
  <c r="H1857" i="3" l="1"/>
  <c r="I1857" i="3" s="1"/>
  <c r="B1858" i="3" s="1"/>
  <c r="K1767" i="3"/>
  <c r="G1858" i="3" a="1"/>
  <c r="G1858" i="3" l="1"/>
  <c r="F1858" i="3"/>
  <c r="K1768" i="3"/>
  <c r="H1858" i="3" l="1"/>
  <c r="I1858" i="3" s="1"/>
  <c r="B1859" i="3" s="1"/>
  <c r="K1769" i="3"/>
  <c r="G1859" i="3" a="1"/>
  <c r="G1859" i="3" l="1"/>
  <c r="F1859" i="3"/>
  <c r="K1770" i="3"/>
  <c r="H1859" i="3" l="1"/>
  <c r="I1859" i="3" s="1"/>
  <c r="B1860" i="3" s="1"/>
  <c r="K1771" i="3"/>
  <c r="G1860" i="3" a="1"/>
  <c r="G1860" i="3" l="1"/>
  <c r="F1860" i="3"/>
  <c r="K1772" i="3"/>
  <c r="H1860" i="3" l="1"/>
  <c r="I1860" i="3" s="1"/>
  <c r="B1861" i="3" s="1"/>
  <c r="K1773" i="3"/>
  <c r="G1861" i="3" a="1"/>
  <c r="G1861" i="3" l="1"/>
  <c r="F1861" i="3"/>
  <c r="K1774" i="3"/>
  <c r="H1861" i="3" l="1"/>
  <c r="I1861" i="3" s="1"/>
  <c r="B1862" i="3" s="1"/>
  <c r="K1775" i="3"/>
  <c r="G1862" i="3" a="1"/>
  <c r="G1862" i="3" l="1"/>
  <c r="F1862" i="3"/>
  <c r="K1776" i="3"/>
  <c r="H1862" i="3" l="1"/>
  <c r="I1862" i="3" s="1"/>
  <c r="B1863" i="3" s="1"/>
  <c r="K1777" i="3"/>
  <c r="G1863" i="3" a="1"/>
  <c r="G1863" i="3" l="1"/>
  <c r="F1863" i="3"/>
  <c r="K1778" i="3"/>
  <c r="H1863" i="3" l="1"/>
  <c r="I1863" i="3" s="1"/>
  <c r="B1864" i="3" s="1"/>
  <c r="K1779" i="3"/>
  <c r="G1864" i="3" a="1"/>
  <c r="G1864" i="3" l="1"/>
  <c r="F1864" i="3"/>
  <c r="K1780" i="3"/>
  <c r="H1864" i="3" l="1"/>
  <c r="I1864" i="3" s="1"/>
  <c r="B1865" i="3" s="1"/>
  <c r="K1781" i="3"/>
  <c r="G1865" i="3" a="1"/>
  <c r="G1865" i="3" l="1"/>
  <c r="F1865" i="3"/>
  <c r="K1782" i="3"/>
  <c r="H1865" i="3" l="1"/>
  <c r="I1865" i="3" s="1"/>
  <c r="B1866" i="3" s="1"/>
  <c r="K1783" i="3"/>
  <c r="G1866" i="3" a="1"/>
  <c r="G1866" i="3" l="1"/>
  <c r="F1866" i="3"/>
  <c r="K1784" i="3"/>
  <c r="H1866" i="3" l="1"/>
  <c r="I1866" i="3" s="1"/>
  <c r="B1867" i="3" s="1"/>
  <c r="K1785" i="3"/>
  <c r="G1867" i="3" a="1"/>
  <c r="G1867" i="3" l="1"/>
  <c r="F1867" i="3"/>
  <c r="K1786" i="3"/>
  <c r="H1867" i="3" l="1"/>
  <c r="I1867" i="3" s="1"/>
  <c r="B1868" i="3" s="1"/>
  <c r="K1787" i="3"/>
  <c r="G1868" i="3" a="1"/>
  <c r="G1868" i="3" l="1"/>
  <c r="F1868" i="3"/>
  <c r="K1788" i="3"/>
  <c r="H1868" i="3" l="1"/>
  <c r="I1868" i="3" s="1"/>
  <c r="B1869" i="3" s="1"/>
  <c r="K1789" i="3"/>
  <c r="G1869" i="3" a="1"/>
  <c r="G1869" i="3" l="1"/>
  <c r="F1869" i="3"/>
  <c r="K1790" i="3"/>
  <c r="H1869" i="3" l="1"/>
  <c r="I1869" i="3" s="1"/>
  <c r="B1870" i="3" s="1"/>
  <c r="K1791" i="3"/>
  <c r="G1870" i="3" a="1"/>
  <c r="G1870" i="3" l="1"/>
  <c r="F1870" i="3"/>
  <c r="K1792" i="3"/>
  <c r="H1870" i="3" l="1"/>
  <c r="I1870" i="3" s="1"/>
  <c r="B1871" i="3" s="1"/>
  <c r="K1793" i="3"/>
  <c r="G1871" i="3" a="1"/>
  <c r="G1871" i="3" l="1"/>
  <c r="F1871" i="3"/>
  <c r="K1794" i="3"/>
  <c r="H1871" i="3" l="1"/>
  <c r="I1871" i="3" s="1"/>
  <c r="B1872" i="3" s="1"/>
  <c r="K1795" i="3"/>
  <c r="G1872" i="3" a="1"/>
  <c r="G1872" i="3" l="1"/>
  <c r="F1872" i="3"/>
  <c r="K1796" i="3"/>
  <c r="H1872" i="3" l="1"/>
  <c r="I1872" i="3" s="1"/>
  <c r="B1873" i="3" s="1"/>
  <c r="K1797" i="3"/>
  <c r="G1873" i="3" a="1"/>
  <c r="G1873" i="3" l="1"/>
  <c r="F1873" i="3"/>
  <c r="K1798" i="3"/>
  <c r="H1873" i="3" l="1"/>
  <c r="I1873" i="3" s="1"/>
  <c r="B1874" i="3" s="1"/>
  <c r="K1799" i="3"/>
  <c r="G1874" i="3" a="1"/>
  <c r="G1874" i="3" l="1"/>
  <c r="F1874" i="3"/>
  <c r="K1800" i="3"/>
  <c r="H1874" i="3" l="1"/>
  <c r="I1874" i="3" s="1"/>
  <c r="B1875" i="3" s="1"/>
  <c r="K1801" i="3"/>
  <c r="G1875" i="3" a="1"/>
  <c r="G1875" i="3" l="1"/>
  <c r="F1875" i="3"/>
  <c r="K1802" i="3"/>
  <c r="H1875" i="3" l="1"/>
  <c r="I1875" i="3" s="1"/>
  <c r="B1876" i="3" s="1"/>
  <c r="K1803" i="3"/>
  <c r="G1876" i="3" a="1"/>
  <c r="G1876" i="3" l="1"/>
  <c r="F1876" i="3"/>
  <c r="K1804" i="3"/>
  <c r="H1876" i="3" l="1"/>
  <c r="I1876" i="3" s="1"/>
  <c r="B1877" i="3" s="1"/>
  <c r="K1805" i="3"/>
  <c r="G1877" i="3" a="1"/>
  <c r="G1877" i="3" l="1"/>
  <c r="F1877" i="3"/>
  <c r="K1806" i="3"/>
  <c r="H1877" i="3" l="1"/>
  <c r="I1877" i="3" s="1"/>
  <c r="B1878" i="3" s="1"/>
  <c r="K1807" i="3"/>
  <c r="G1878" i="3" a="1"/>
  <c r="G1878" i="3" l="1"/>
  <c r="F1878" i="3"/>
  <c r="K1808" i="3"/>
  <c r="H1878" i="3" l="1"/>
  <c r="I1878" i="3" s="1"/>
  <c r="B1879" i="3" s="1"/>
  <c r="K1809" i="3"/>
  <c r="G1879" i="3" a="1"/>
  <c r="G1879" i="3" l="1"/>
  <c r="F1879" i="3"/>
  <c r="K1810" i="3"/>
  <c r="H1879" i="3" l="1"/>
  <c r="I1879" i="3" s="1"/>
  <c r="B1880" i="3" s="1"/>
  <c r="K1811" i="3"/>
  <c r="G1880" i="3" a="1"/>
  <c r="G1880" i="3" l="1"/>
  <c r="F1880" i="3"/>
  <c r="K1812" i="3"/>
  <c r="H1880" i="3" l="1"/>
  <c r="I1880" i="3" s="1"/>
  <c r="B1881" i="3" s="1"/>
  <c r="K1813" i="3"/>
  <c r="G1881" i="3" a="1"/>
  <c r="G1881" i="3" l="1"/>
  <c r="F1881" i="3"/>
  <c r="K1814" i="3"/>
  <c r="H1881" i="3" l="1"/>
  <c r="I1881" i="3" s="1"/>
  <c r="B1882" i="3" s="1"/>
  <c r="K1815" i="3"/>
  <c r="G1882" i="3" a="1"/>
  <c r="G1882" i="3" l="1"/>
  <c r="F1882" i="3"/>
  <c r="K1816" i="3"/>
  <c r="H1882" i="3" l="1"/>
  <c r="I1882" i="3" s="1"/>
  <c r="B1883" i="3" s="1"/>
  <c r="K1817" i="3"/>
  <c r="G1883" i="3" a="1"/>
  <c r="G1883" i="3" l="1"/>
  <c r="F1883" i="3"/>
  <c r="K1818" i="3"/>
  <c r="H1883" i="3" l="1"/>
  <c r="I1883" i="3" s="1"/>
  <c r="B1884" i="3" s="1"/>
  <c r="K1819" i="3"/>
  <c r="G1884" i="3" a="1"/>
  <c r="G1884" i="3" l="1"/>
  <c r="F1884" i="3"/>
  <c r="K1820" i="3"/>
  <c r="H1884" i="3" l="1"/>
  <c r="I1884" i="3" s="1"/>
  <c r="B1885" i="3" s="1"/>
  <c r="K1821" i="3"/>
  <c r="G1885" i="3" a="1"/>
  <c r="G1885" i="3" l="1"/>
  <c r="F1885" i="3"/>
  <c r="K1822" i="3"/>
  <c r="H1885" i="3" l="1"/>
  <c r="I1885" i="3" s="1"/>
  <c r="B1886" i="3" s="1"/>
  <c r="K1823" i="3"/>
  <c r="G1886" i="3" a="1"/>
  <c r="G1886" i="3" l="1"/>
  <c r="F1886" i="3"/>
  <c r="K1824" i="3"/>
  <c r="H1886" i="3" l="1"/>
  <c r="I1886" i="3" s="1"/>
  <c r="B1887" i="3" s="1"/>
  <c r="K1825" i="3"/>
  <c r="G1887" i="3" a="1"/>
  <c r="G1887" i="3" l="1"/>
  <c r="F1887" i="3"/>
  <c r="K1826" i="3"/>
  <c r="H1887" i="3" l="1"/>
  <c r="I1887" i="3" s="1"/>
  <c r="B1888" i="3" s="1"/>
  <c r="K1827" i="3"/>
  <c r="G1888" i="3" a="1"/>
  <c r="G1888" i="3" l="1"/>
  <c r="F1888" i="3"/>
  <c r="K1828" i="3"/>
  <c r="H1888" i="3" l="1"/>
  <c r="I1888" i="3" s="1"/>
  <c r="B1889" i="3" s="1"/>
  <c r="K1829" i="3"/>
  <c r="G1889" i="3" a="1"/>
  <c r="G1889" i="3" l="1"/>
  <c r="F1889" i="3"/>
  <c r="K1830" i="3"/>
  <c r="H1889" i="3" l="1"/>
  <c r="I1889" i="3" s="1"/>
  <c r="B1890" i="3" s="1"/>
  <c r="K1831" i="3"/>
  <c r="G1890" i="3" a="1"/>
  <c r="G1890" i="3" l="1"/>
  <c r="F1890" i="3"/>
  <c r="K1832" i="3"/>
  <c r="H1890" i="3" l="1"/>
  <c r="I1890" i="3" s="1"/>
  <c r="B1891" i="3" s="1"/>
  <c r="K1833" i="3"/>
  <c r="G1891" i="3" a="1"/>
  <c r="G1891" i="3" l="1"/>
  <c r="F1891" i="3"/>
  <c r="K1834" i="3"/>
  <c r="H1891" i="3" l="1"/>
  <c r="I1891" i="3" s="1"/>
  <c r="B1892" i="3" s="1"/>
  <c r="K1835" i="3"/>
  <c r="G1892" i="3" a="1"/>
  <c r="G1892" i="3" l="1"/>
  <c r="F1892" i="3"/>
  <c r="K1836" i="3"/>
  <c r="H1892" i="3" l="1"/>
  <c r="I1892" i="3" s="1"/>
  <c r="B1893" i="3" s="1"/>
  <c r="K1837" i="3"/>
  <c r="G1893" i="3" a="1"/>
  <c r="G1893" i="3" l="1"/>
  <c r="F1893" i="3"/>
  <c r="K1838" i="3"/>
  <c r="H1893" i="3" l="1"/>
  <c r="I1893" i="3" s="1"/>
  <c r="B1894" i="3" s="1"/>
  <c r="K1839" i="3"/>
  <c r="G1894" i="3" a="1"/>
  <c r="G1894" i="3" l="1"/>
  <c r="F1894" i="3"/>
  <c r="K1840" i="3"/>
  <c r="H1894" i="3" l="1"/>
  <c r="I1894" i="3" s="1"/>
  <c r="B1895" i="3" s="1"/>
  <c r="K1841" i="3"/>
  <c r="G1895" i="3" a="1"/>
  <c r="G1895" i="3" l="1"/>
  <c r="F1895" i="3"/>
  <c r="K1842" i="3"/>
  <c r="H1895" i="3" l="1"/>
  <c r="I1895" i="3" s="1"/>
  <c r="B1896" i="3" s="1"/>
  <c r="K1843" i="3"/>
  <c r="G1896" i="3" a="1"/>
  <c r="G1896" i="3" l="1"/>
  <c r="F1896" i="3"/>
  <c r="K1844" i="3"/>
  <c r="H1896" i="3" l="1"/>
  <c r="I1896" i="3" s="1"/>
  <c r="B1897" i="3" s="1"/>
  <c r="K1845" i="3"/>
  <c r="G1897" i="3" a="1"/>
  <c r="G1897" i="3" l="1"/>
  <c r="F1897" i="3"/>
  <c r="K1846" i="3"/>
  <c r="H1897" i="3" l="1"/>
  <c r="I1897" i="3" s="1"/>
  <c r="B1898" i="3" s="1"/>
  <c r="K1847" i="3"/>
  <c r="G1898" i="3" a="1"/>
  <c r="G1898" i="3" l="1"/>
  <c r="F1898" i="3"/>
  <c r="K1848" i="3"/>
  <c r="H1898" i="3" l="1"/>
  <c r="I1898" i="3" s="1"/>
  <c r="B1899" i="3" s="1"/>
  <c r="K1849" i="3"/>
  <c r="G1899" i="3" a="1"/>
  <c r="G1899" i="3" l="1"/>
  <c r="F1899" i="3"/>
  <c r="K1850" i="3"/>
  <c r="H1899" i="3" l="1"/>
  <c r="I1899" i="3" s="1"/>
  <c r="B1900" i="3" s="1"/>
  <c r="K1851" i="3"/>
  <c r="G1900" i="3" a="1"/>
  <c r="G1900" i="3" l="1"/>
  <c r="F1900" i="3"/>
  <c r="K1852" i="3"/>
  <c r="H1900" i="3" l="1"/>
  <c r="I1900" i="3" s="1"/>
  <c r="B1901" i="3" s="1"/>
  <c r="K1853" i="3"/>
  <c r="G1901" i="3" a="1"/>
  <c r="G1901" i="3" l="1"/>
  <c r="F1901" i="3"/>
  <c r="K1854" i="3"/>
  <c r="H1901" i="3" l="1"/>
  <c r="I1901" i="3" s="1"/>
  <c r="B1902" i="3" s="1"/>
  <c r="K1855" i="3"/>
  <c r="G1902" i="3" a="1"/>
  <c r="G1902" i="3" l="1"/>
  <c r="F1902" i="3"/>
  <c r="K1856" i="3"/>
  <c r="H1902" i="3" l="1"/>
  <c r="I1902" i="3" s="1"/>
  <c r="B1903" i="3" s="1"/>
  <c r="K1857" i="3"/>
  <c r="G1903" i="3" a="1"/>
  <c r="G1903" i="3" l="1"/>
  <c r="F1903" i="3"/>
  <c r="K1858" i="3"/>
  <c r="H1903" i="3" l="1"/>
  <c r="I1903" i="3" s="1"/>
  <c r="B1904" i="3" s="1"/>
  <c r="K1859" i="3"/>
  <c r="G1904" i="3" a="1"/>
  <c r="G1904" i="3" l="1"/>
  <c r="F1904" i="3"/>
  <c r="K1860" i="3"/>
  <c r="H1904" i="3" l="1"/>
  <c r="I1904" i="3" s="1"/>
  <c r="B1905" i="3" s="1"/>
  <c r="K1861" i="3"/>
  <c r="G1905" i="3" a="1"/>
  <c r="G1905" i="3" l="1"/>
  <c r="F1905" i="3"/>
  <c r="K1862" i="3"/>
  <c r="H1905" i="3" l="1"/>
  <c r="I1905" i="3" s="1"/>
  <c r="B1906" i="3" s="1"/>
  <c r="K1863" i="3"/>
  <c r="G1906" i="3" a="1"/>
  <c r="G1906" i="3" l="1"/>
  <c r="F1906" i="3"/>
  <c r="K1864" i="3"/>
  <c r="H1906" i="3" l="1"/>
  <c r="I1906" i="3" s="1"/>
  <c r="B1907" i="3" s="1"/>
  <c r="K1865" i="3"/>
  <c r="G1907" i="3" a="1"/>
  <c r="G1907" i="3" l="1"/>
  <c r="F1907" i="3"/>
  <c r="K1866" i="3"/>
  <c r="H1907" i="3" l="1"/>
  <c r="I1907" i="3" s="1"/>
  <c r="B1908" i="3" s="1"/>
  <c r="K1867" i="3"/>
  <c r="G1908" i="3" a="1"/>
  <c r="G1908" i="3" l="1"/>
  <c r="F1908" i="3"/>
  <c r="K1868" i="3"/>
  <c r="H1908" i="3" l="1"/>
  <c r="I1908" i="3" s="1"/>
  <c r="B1909" i="3" s="1"/>
  <c r="K1869" i="3"/>
  <c r="G1909" i="3" a="1"/>
  <c r="G1909" i="3" l="1"/>
  <c r="F1909" i="3"/>
  <c r="K1870" i="3"/>
  <c r="H1909" i="3" l="1"/>
  <c r="I1909" i="3" s="1"/>
  <c r="B1910" i="3" s="1"/>
  <c r="K1871" i="3"/>
  <c r="G1910" i="3" a="1"/>
  <c r="G1910" i="3" l="1"/>
  <c r="F1910" i="3"/>
  <c r="K1872" i="3"/>
  <c r="H1910" i="3" l="1"/>
  <c r="I1910" i="3" s="1"/>
  <c r="B1911" i="3" s="1"/>
  <c r="K1873" i="3"/>
  <c r="G1911" i="3" a="1"/>
  <c r="G1911" i="3" l="1"/>
  <c r="F1911" i="3"/>
  <c r="K1874" i="3"/>
  <c r="H1911" i="3" l="1"/>
  <c r="I1911" i="3" s="1"/>
  <c r="B1912" i="3" s="1"/>
  <c r="K1875" i="3"/>
  <c r="G1912" i="3" a="1"/>
  <c r="G1912" i="3" l="1"/>
  <c r="F1912" i="3"/>
  <c r="K1876" i="3"/>
  <c r="H1912" i="3" l="1"/>
  <c r="I1912" i="3" s="1"/>
  <c r="B1913" i="3" s="1"/>
  <c r="K1877" i="3"/>
  <c r="G1913" i="3" a="1"/>
  <c r="G1913" i="3" l="1"/>
  <c r="F1913" i="3"/>
  <c r="K1878" i="3"/>
  <c r="H1913" i="3" l="1"/>
  <c r="I1913" i="3" s="1"/>
  <c r="B1914" i="3" s="1"/>
  <c r="K1879" i="3"/>
  <c r="G1914" i="3" a="1"/>
  <c r="G1914" i="3" l="1"/>
  <c r="F1914" i="3"/>
  <c r="K1880" i="3"/>
  <c r="H1914" i="3" l="1"/>
  <c r="I1914" i="3" s="1"/>
  <c r="B1915" i="3" s="1"/>
  <c r="K1881" i="3"/>
  <c r="G1915" i="3" a="1"/>
  <c r="G1915" i="3" l="1"/>
  <c r="F1915" i="3"/>
  <c r="K1882" i="3"/>
  <c r="H1915" i="3" l="1"/>
  <c r="I1915" i="3" s="1"/>
  <c r="B1916" i="3" s="1"/>
  <c r="K1883" i="3"/>
  <c r="G1916" i="3" a="1"/>
  <c r="G1916" i="3" l="1"/>
  <c r="F1916" i="3"/>
  <c r="K1884" i="3"/>
  <c r="H1916" i="3" l="1"/>
  <c r="I1916" i="3" s="1"/>
  <c r="B1917" i="3" s="1"/>
  <c r="K1885" i="3"/>
  <c r="G1917" i="3" a="1"/>
  <c r="G1917" i="3" l="1"/>
  <c r="F1917" i="3"/>
  <c r="K1886" i="3"/>
  <c r="H1917" i="3" l="1"/>
  <c r="I1917" i="3" s="1"/>
  <c r="B1918" i="3" s="1"/>
  <c r="K1887" i="3"/>
  <c r="G1918" i="3" a="1"/>
  <c r="G1918" i="3" l="1"/>
  <c r="F1918" i="3"/>
  <c r="K1888" i="3"/>
  <c r="H1918" i="3" l="1"/>
  <c r="I1918" i="3" s="1"/>
  <c r="B1919" i="3" s="1"/>
  <c r="K1889" i="3"/>
  <c r="G1919" i="3" a="1"/>
  <c r="G1919" i="3" l="1"/>
  <c r="F1919" i="3"/>
  <c r="K1890" i="3"/>
  <c r="H1919" i="3" l="1"/>
  <c r="I1919" i="3" s="1"/>
  <c r="B1920" i="3" s="1"/>
  <c r="K1891" i="3"/>
  <c r="G1920" i="3" a="1"/>
  <c r="G1920" i="3" l="1"/>
  <c r="F1920" i="3"/>
  <c r="K1892" i="3"/>
  <c r="H1920" i="3" l="1"/>
  <c r="I1920" i="3" s="1"/>
  <c r="B1921" i="3" s="1"/>
  <c r="K1893" i="3"/>
  <c r="G1921" i="3" a="1"/>
  <c r="G1921" i="3" l="1"/>
  <c r="F1921" i="3"/>
  <c r="K1894" i="3"/>
  <c r="H1921" i="3" l="1"/>
  <c r="I1921" i="3" s="1"/>
  <c r="B1922" i="3" s="1"/>
  <c r="K1895" i="3"/>
  <c r="G1922" i="3" a="1"/>
  <c r="G1922" i="3" l="1"/>
  <c r="F1922" i="3"/>
  <c r="K1896" i="3"/>
  <c r="H1922" i="3" l="1"/>
  <c r="I1922" i="3" s="1"/>
  <c r="B1923" i="3" s="1"/>
  <c r="K1897" i="3"/>
  <c r="G1923" i="3" a="1"/>
  <c r="G1923" i="3" l="1"/>
  <c r="F1923" i="3"/>
  <c r="K1898" i="3"/>
  <c r="H1923" i="3" l="1"/>
  <c r="I1923" i="3" s="1"/>
  <c r="B1924" i="3" s="1"/>
  <c r="K1899" i="3"/>
  <c r="G1924" i="3" a="1"/>
  <c r="G1924" i="3" l="1"/>
  <c r="F1924" i="3"/>
  <c r="K1900" i="3"/>
  <c r="H1924" i="3" l="1"/>
  <c r="I1924" i="3" s="1"/>
  <c r="B1925" i="3" s="1"/>
  <c r="K1901" i="3"/>
  <c r="G1925" i="3" a="1"/>
  <c r="G1925" i="3" l="1"/>
  <c r="F1925" i="3"/>
  <c r="K1902" i="3"/>
  <c r="H1925" i="3" l="1"/>
  <c r="I1925" i="3" s="1"/>
  <c r="B1926" i="3" s="1"/>
  <c r="K1903" i="3"/>
  <c r="G1926" i="3" a="1"/>
  <c r="G1926" i="3" l="1"/>
  <c r="F1926" i="3"/>
  <c r="K1904" i="3"/>
  <c r="H1926" i="3" l="1"/>
  <c r="I1926" i="3" s="1"/>
  <c r="B1927" i="3" s="1"/>
  <c r="K1905" i="3"/>
  <c r="G1927" i="3" a="1"/>
  <c r="G1927" i="3" l="1"/>
  <c r="F1927" i="3"/>
  <c r="K1906" i="3"/>
  <c r="H1927" i="3" l="1"/>
  <c r="I1927" i="3" s="1"/>
  <c r="B1928" i="3" s="1"/>
  <c r="K1907" i="3"/>
  <c r="G1928" i="3" a="1"/>
  <c r="G1928" i="3" l="1"/>
  <c r="F1928" i="3"/>
  <c r="K1908" i="3"/>
  <c r="H1928" i="3" l="1"/>
  <c r="I1928" i="3" s="1"/>
  <c r="B1929" i="3" s="1"/>
  <c r="K1909" i="3"/>
  <c r="G1929" i="3" a="1"/>
  <c r="G1929" i="3" l="1"/>
  <c r="F1929" i="3"/>
  <c r="K1910" i="3"/>
  <c r="H1929" i="3" l="1"/>
  <c r="I1929" i="3" s="1"/>
  <c r="B1930" i="3" s="1"/>
  <c r="K1911" i="3"/>
  <c r="G1930" i="3" a="1"/>
  <c r="G1930" i="3" l="1"/>
  <c r="F1930" i="3"/>
  <c r="K1912" i="3"/>
  <c r="H1930" i="3" l="1"/>
  <c r="I1930" i="3" s="1"/>
  <c r="B1931" i="3" s="1"/>
  <c r="K1913" i="3"/>
  <c r="G1931" i="3" a="1"/>
  <c r="G1931" i="3" l="1"/>
  <c r="F1931" i="3"/>
  <c r="K1914" i="3"/>
  <c r="H1931" i="3" l="1"/>
  <c r="I1931" i="3" s="1"/>
  <c r="B1932" i="3" s="1"/>
  <c r="K1915" i="3"/>
  <c r="G1932" i="3" a="1"/>
  <c r="G1932" i="3" l="1"/>
  <c r="F1932" i="3"/>
  <c r="K1916" i="3"/>
  <c r="H1932" i="3" l="1"/>
  <c r="I1932" i="3" s="1"/>
  <c r="B1933" i="3" s="1"/>
  <c r="K1917" i="3"/>
  <c r="G1933" i="3" a="1"/>
  <c r="G1933" i="3" l="1"/>
  <c r="F1933" i="3"/>
  <c r="K1918" i="3"/>
  <c r="H1933" i="3" l="1"/>
  <c r="I1933" i="3" s="1"/>
  <c r="B1934" i="3" s="1"/>
  <c r="K1919" i="3"/>
  <c r="G1934" i="3" a="1"/>
  <c r="G1934" i="3" l="1"/>
  <c r="F1934" i="3"/>
  <c r="K1920" i="3"/>
  <c r="H1934" i="3" l="1"/>
  <c r="I1934" i="3" s="1"/>
  <c r="B1935" i="3" s="1"/>
  <c r="K1921" i="3"/>
  <c r="G1935" i="3" a="1"/>
  <c r="G1935" i="3" l="1"/>
  <c r="F1935" i="3"/>
  <c r="K1922" i="3"/>
  <c r="H1935" i="3" l="1"/>
  <c r="I1935" i="3" s="1"/>
  <c r="K1923" i="3"/>
  <c r="K1924" i="3" l="1"/>
  <c r="K1925" i="3" l="1"/>
  <c r="K1926" i="3" l="1"/>
  <c r="K1927" i="3" l="1"/>
  <c r="K1928" i="3" l="1"/>
  <c r="K1929" i="3" l="1"/>
  <c r="K1930" i="3" l="1"/>
  <c r="K1931" i="3" l="1"/>
  <c r="K1932" i="3" l="1"/>
  <c r="K1933" i="3" l="1"/>
  <c r="K1934" i="3" l="1"/>
  <c r="K1935" i="3" l="1"/>
  <c r="Q15" i="3" a="1"/>
  <c r="Q15" i="3" l="1"/>
  <c r="K166" i="6"/>
  <c r="K48" i="6" s="1"/>
  <c r="K49" i="6" l="1"/>
  <c r="D50" i="6" l="1"/>
  <c r="I51" i="6"/>
  <c r="B56" i="6"/>
  <c r="K54" i="6"/>
  <c r="P56" i="6" s="1"/>
  <c r="S44" i="6" s="1"/>
  <c r="K52" i="6"/>
  <c r="L49" i="6"/>
  <c r="S46" i="6" a="1"/>
  <c r="S47" i="6" a="1"/>
  <c r="R47" i="6" a="1"/>
  <c r="Q46" i="6" a="1"/>
  <c r="P46" i="6" a="1"/>
  <c r="R46" i="6" a="1"/>
  <c r="P47" i="6" a="1"/>
  <c r="S48" i="6" a="1"/>
  <c r="P48" i="6" a="1"/>
  <c r="Q47" i="6" a="1"/>
  <c r="Q48" i="6" a="1"/>
  <c r="R48" i="6" a="1"/>
  <c r="K53" i="6" l="1"/>
  <c r="R48" i="6"/>
  <c r="R47" i="6"/>
  <c r="Q48" i="6"/>
  <c r="Q46" i="6"/>
  <c r="Q47" i="6"/>
  <c r="R46" i="6"/>
  <c r="S47" i="6"/>
  <c r="P48" i="6"/>
  <c r="S56" i="6" s="1"/>
  <c r="P46" i="6"/>
  <c r="S54" i="6" s="1"/>
  <c r="P55" i="6" s="1"/>
  <c r="K51" i="6" s="1"/>
  <c r="S48" i="6"/>
  <c r="P47" i="6"/>
  <c r="S55" i="6" s="1"/>
  <c r="S46" i="6"/>
  <c r="K55" i="6"/>
  <c r="O15" i="3"/>
  <c r="O17" i="3" a="1"/>
  <c r="O17" i="3" l="1"/>
  <c r="O18" i="3" s="1"/>
  <c r="D56" i="6"/>
  <c r="L55" i="6"/>
  <c r="K152" i="6" l="1"/>
  <c r="H46" i="6" s="1"/>
  <c r="S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Huynh Vu Minh Toan</author>
    <author>Toan</author>
    <author>DELL</author>
  </authors>
  <commentList>
    <comment ref="Q18" authorId="0" shapeId="0" xr:uid="{9E14D62D-2E7A-40DD-9E65-63A20DA3EF7B}">
      <text>
        <r>
          <rPr>
            <b/>
            <sz val="9"/>
            <color indexed="81"/>
            <rFont val="Tahoma"/>
            <family val="2"/>
          </rPr>
          <t>Huynh Vu Minh Toan:</t>
        </r>
        <r>
          <rPr>
            <sz val="9"/>
            <color indexed="81"/>
            <rFont val="Tahoma"/>
            <family val="2"/>
          </rPr>
          <t xml:space="preserve">
Biểu đồ moment của cấu kiện dầm dạng parabolic nên hệ số Beta M = 1.3</t>
        </r>
      </text>
    </comment>
    <comment ref="Q20" authorId="1" shapeId="0" xr:uid="{26AB332D-5D66-48B8-BFDA-414FBD51DDDC}">
      <text>
        <r>
          <rPr>
            <b/>
            <sz val="9"/>
            <color indexed="81"/>
            <rFont val="Tahoma"/>
          </rPr>
          <t>Toan:</t>
        </r>
        <r>
          <rPr>
            <sz val="9"/>
            <color indexed="81"/>
            <rFont val="Tahoma"/>
          </rPr>
          <t xml:space="preserve">
</t>
        </r>
      </text>
    </comment>
    <comment ref="F22" authorId="1" shapeId="0" xr:uid="{C7F73E7F-6E3E-47ED-9DA6-39CCF88E2D8B}">
      <text>
        <r>
          <rPr>
            <b/>
            <sz val="9"/>
            <color indexed="81"/>
            <rFont val="Tahoma"/>
          </rPr>
          <t>Toan
Phương chính</t>
        </r>
      </text>
    </comment>
    <comment ref="Q22" authorId="0" shapeId="0" xr:uid="{1D509FE1-B35E-4DE2-87D1-8856A5423B9A}">
      <text>
        <r>
          <rPr>
            <b/>
            <sz val="9"/>
            <color indexed="81"/>
            <rFont val="Tahoma"/>
            <family val="2"/>
          </rPr>
          <t>Huynh Vu Minh Toan:</t>
        </r>
        <r>
          <rPr>
            <sz val="9"/>
            <color indexed="81"/>
            <rFont val="Tahoma"/>
            <family val="2"/>
          </rPr>
          <t xml:space="preserve">
Nếu toàn bộ giá trị moment đều + hoặc toàn bộ giá trị moment đều - thì nhập = 0</t>
        </r>
      </text>
    </comment>
    <comment ref="F23" authorId="1" shapeId="0" xr:uid="{1F80195E-E86F-4645-A22F-A872398D26C5}">
      <text>
        <r>
          <rPr>
            <b/>
            <sz val="9"/>
            <color indexed="81"/>
            <rFont val="Tahoma"/>
          </rPr>
          <t>Toan:</t>
        </r>
        <r>
          <rPr>
            <sz val="9"/>
            <color indexed="81"/>
            <rFont val="Tahoma"/>
          </rPr>
          <t xml:space="preserve">
Phương phụ</t>
        </r>
      </text>
    </comment>
    <comment ref="D79" authorId="1" shapeId="0" xr:uid="{E91B6BE6-E690-40F4-B6E7-A3B71B132810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+ Đối với dầm tiếp xúc với cả bốn mặt: k1 =1,0
+ Đối với dầm không được bảo vệ tiếp xúc với ba mặt, có tấm composite hoặc bê tông ở mặt thứ tư: k1 =0,70
+ Đối với dầm được bảo vệ tiếp xúc với ba mặt, có tấm composite hoặc bê tông ở mặt thứ tư: k1=0,85</t>
        </r>
      </text>
    </comment>
    <comment ref="D81" authorId="1" shapeId="0" xr:uid="{275A8DBC-18DD-41AE-8D5E-CF3988F5B71B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+ Tại các gối đỡ của dầm siêu tĩnh: k = 0.85
+ Trong tất cả các trường hợp khác: k =1.0</t>
        </r>
      </text>
    </comment>
    <comment ref="K121" authorId="2" shapeId="0" xr:uid="{EDDA558B-F21B-4D65-8038-419B3D7FF916}">
      <text>
        <r>
          <rPr>
            <sz val="9"/>
            <color indexed="81"/>
            <rFont val="Tahoma"/>
            <family val="2"/>
          </rPr>
          <t xml:space="preserve">Có thể hiệu chỉnh tỷ số MQ/Delta M.
Để đơn giản hóa, tạm thời = 1
</t>
        </r>
      </text>
    </comment>
    <comment ref="H122" authorId="2" shapeId="0" xr:uid="{FAB86490-19F8-40F4-9D95-DE13B04D655F}">
      <text>
        <r>
          <rPr>
            <sz val="9"/>
            <color indexed="81"/>
            <rFont val="Tahoma"/>
            <family val="2"/>
          </rPr>
          <t xml:space="preserve">Hệ số Psi tham khảo theo tiêu chuẩn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<sst xmlns="http://schemas.openxmlformats.org/spreadsheetml/2006/main" count="910" uniqueCount="531">
  <si>
    <t>(mm)</t>
  </si>
  <si>
    <t>(kN)</t>
  </si>
  <si>
    <t>(m)</t>
  </si>
  <si>
    <t>Lần 1</t>
  </si>
  <si>
    <t>Lần 2</t>
  </si>
  <si>
    <t>Lần 3</t>
  </si>
  <si>
    <t>Lần 4</t>
  </si>
  <si>
    <t>Lần 5</t>
  </si>
  <si>
    <t>Lần 6</t>
  </si>
  <si>
    <t>Lần 7</t>
  </si>
  <si>
    <t>Lần 8</t>
  </si>
  <si>
    <t>Lần 9</t>
  </si>
  <si>
    <t>Nhiệt độ tới hạn của tiết diện là:</t>
  </si>
  <si>
    <t>(kNm)</t>
  </si>
  <si>
    <t>t =</t>
  </si>
  <si>
    <t>(phút)</t>
  </si>
  <si>
    <t>THUYẾT MINH TÍNH TOÁN CẤU KIỆN CHỊU LỬA</t>
  </si>
  <si>
    <t>Quy chuẩn, tiêu chuẩn áp dụng</t>
  </si>
  <si>
    <t>1. QCVN 06-2022/BXD và Sửa đổi 1: 2023 Quy chuẩn kỹ thuật quốc gia về an toàn cháy cho nhà và công trình</t>
  </si>
  <si>
    <t>3. EN 1993-1-2 Thiết kế kết cấu thép - Phần 1-2: Những quy định chung – Thiết kế kết cấu chịu lửa</t>
  </si>
  <si>
    <t>A. THÔNG TIN THIẾT KẾ</t>
  </si>
  <si>
    <t>1. Kích Thước</t>
  </si>
  <si>
    <t>mm</t>
  </si>
  <si>
    <t>m</t>
  </si>
  <si>
    <t>Mác</t>
  </si>
  <si>
    <t>E</t>
  </si>
  <si>
    <t>(MPa)</t>
  </si>
  <si>
    <t>Q345</t>
  </si>
  <si>
    <t>3. Đặc trưng hình học</t>
  </si>
  <si>
    <t xml:space="preserve">4. Nội lực </t>
  </si>
  <si>
    <t>Phần tử</t>
  </si>
  <si>
    <t>Vị trí</t>
  </si>
  <si>
    <t>Tổ hợp</t>
  </si>
  <si>
    <t>N</t>
  </si>
  <si>
    <t>Mac Thép</t>
  </si>
  <si>
    <r>
      <t>f</t>
    </r>
    <r>
      <rPr>
        <b/>
        <vertAlign val="subscript"/>
        <sz val="10"/>
        <color theme="0"/>
        <rFont val="Aptos Narrow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</si>
  <si>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Aptos Narrow"/>
        <family val="2"/>
        <scheme val="minor"/>
      </rPr>
      <t>u</t>
    </r>
  </si>
  <si>
    <t>Mpa</t>
  </si>
  <si>
    <t>Q235</t>
  </si>
  <si>
    <t>Q355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</si>
  <si>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</si>
  <si>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</si>
  <si>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</si>
  <si>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</si>
  <si>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</si>
  <si>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Aptos Narrow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</si>
  <si>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</si>
  <si>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</si>
  <si>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</si>
  <si>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</si>
  <si>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</si>
  <si>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</si>
  <si>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</si>
  <si>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</si>
  <si>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</si>
  <si>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</si>
  <si>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</si>
  <si>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</si>
  <si>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</si>
  <si>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</si>
  <si>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</si>
  <si>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</si>
  <si>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</si>
  <si>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</si>
  <si>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</si>
  <si>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n</t>
  </si>
  <si>
    <t>e</t>
  </si>
  <si>
    <t>2. Đặc trưng vật liệu và hệ số tin cậy</t>
  </si>
  <si>
    <t>G</t>
  </si>
  <si>
    <t>b =</t>
  </si>
  <si>
    <t>2. EN 1993-1-1 Thiết kế kết cấu thép - Phần 1-1: Những quy định chung và quy định cho kết cấu nhà</t>
  </si>
  <si>
    <r>
      <t>L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</t>
    </r>
  </si>
  <si>
    <r>
      <t>L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 xml:space="preserve"> =</t>
    </r>
  </si>
  <si>
    <r>
      <t>f</t>
    </r>
    <r>
      <rPr>
        <vertAlign val="subscript"/>
        <sz val="10"/>
        <color rgb="FF000000"/>
        <rFont val="Times New Roman"/>
        <family val="1"/>
      </rPr>
      <t xml:space="preserve">y </t>
    </r>
  </si>
  <si>
    <r>
      <t>I</t>
    </r>
    <r>
      <rPr>
        <vertAlign val="subscript"/>
        <sz val="10"/>
        <color rgb="FF000000"/>
        <rFont val="Times New Roman"/>
        <family val="1"/>
      </rPr>
      <t>y</t>
    </r>
  </si>
  <si>
    <r>
      <t>I</t>
    </r>
    <r>
      <rPr>
        <vertAlign val="subscript"/>
        <sz val="10"/>
        <color rgb="FF000000"/>
        <rFont val="Times New Roman"/>
        <family val="1"/>
      </rPr>
      <t>z</t>
    </r>
  </si>
  <si>
    <r>
      <t>(mm</t>
    </r>
    <r>
      <rPr>
        <vertAlign val="superscript"/>
        <sz val="10"/>
        <color rgb="FF000000"/>
        <rFont val="Times New Roman"/>
        <family val="1"/>
      </rPr>
      <t>2</t>
    </r>
    <r>
      <rPr>
        <sz val="10"/>
        <color indexed="8"/>
        <rFont val="Times New Roman"/>
        <family val="1"/>
      </rPr>
      <t>)</t>
    </r>
  </si>
  <si>
    <r>
      <t>(mm</t>
    </r>
    <r>
      <rPr>
        <vertAlign val="superscript"/>
        <sz val="10"/>
        <color rgb="FF000000"/>
        <rFont val="Times New Roman"/>
        <family val="1"/>
      </rPr>
      <t>4</t>
    </r>
    <r>
      <rPr>
        <sz val="10"/>
        <color indexed="8"/>
        <rFont val="Times New Roman"/>
        <family val="1"/>
      </rPr>
      <t>)</t>
    </r>
  </si>
  <si>
    <r>
      <t>(mm</t>
    </r>
    <r>
      <rPr>
        <vertAlign val="superscript"/>
        <sz val="10"/>
        <color rgb="FF000000"/>
        <rFont val="Times New Roman"/>
        <family val="1"/>
      </rPr>
      <t>3</t>
    </r>
    <r>
      <rPr>
        <sz val="10"/>
        <color indexed="8"/>
        <rFont val="Times New Roman"/>
        <family val="1"/>
      </rPr>
      <t>)</t>
    </r>
  </si>
  <si>
    <r>
      <t>W</t>
    </r>
    <r>
      <rPr>
        <vertAlign val="subscript"/>
        <sz val="10"/>
        <color rgb="FF000000"/>
        <rFont val="Times New Roman"/>
        <family val="1"/>
      </rPr>
      <t>pl,y</t>
    </r>
  </si>
  <si>
    <r>
      <t>W</t>
    </r>
    <r>
      <rPr>
        <vertAlign val="subscript"/>
        <sz val="10"/>
        <color rgb="FF000000"/>
        <rFont val="Times New Roman"/>
        <family val="1"/>
      </rPr>
      <t>el,y</t>
    </r>
  </si>
  <si>
    <r>
      <t>V</t>
    </r>
    <r>
      <rPr>
        <vertAlign val="subscript"/>
        <sz val="10"/>
        <color rgb="FF000000"/>
        <rFont val="Times New Roman"/>
        <family val="1"/>
      </rPr>
      <t>z</t>
    </r>
  </si>
  <si>
    <r>
      <t>M</t>
    </r>
    <r>
      <rPr>
        <vertAlign val="subscript"/>
        <sz val="10"/>
        <color rgb="FF000000"/>
        <rFont val="Times New Roman"/>
        <family val="1"/>
      </rPr>
      <t>y</t>
    </r>
  </si>
  <si>
    <r>
      <t>β</t>
    </r>
    <r>
      <rPr>
        <vertAlign val="subscript"/>
        <sz val="10"/>
        <color theme="1"/>
        <rFont val="Times New Roman"/>
        <family val="1"/>
      </rPr>
      <t>M,Q</t>
    </r>
    <r>
      <rPr>
        <sz val="10"/>
        <color theme="1"/>
        <rFont val="Times New Roman"/>
        <family val="1"/>
      </rPr>
      <t xml:space="preserve">  = </t>
    </r>
  </si>
  <si>
    <r>
      <t>k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= </t>
    </r>
  </si>
  <si>
    <r>
      <t>k</t>
    </r>
    <r>
      <rPr>
        <vertAlign val="sub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 xml:space="preserve"> = </t>
    </r>
  </si>
  <si>
    <r>
      <t>(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C)</t>
    </r>
  </si>
  <si>
    <r>
      <t>W/m</t>
    </r>
    <r>
      <rPr>
        <vertAlign val="superscript"/>
        <sz val="10"/>
        <color theme="1"/>
        <rFont val="Times New Roman"/>
        <family val="1"/>
      </rPr>
      <t>2</t>
    </r>
  </si>
  <si>
    <r>
      <t>k</t>
    </r>
    <r>
      <rPr>
        <vertAlign val="subscript"/>
        <sz val="10"/>
        <color theme="1"/>
        <rFont val="Times New Roman"/>
        <family val="1"/>
      </rPr>
      <t>sh</t>
    </r>
    <r>
      <rPr>
        <sz val="10"/>
        <color theme="1"/>
        <rFont val="Times New Roman"/>
        <family val="1"/>
      </rPr>
      <t xml:space="preserve"> =</t>
    </r>
  </si>
  <si>
    <r>
      <t>W/m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K</t>
    </r>
  </si>
  <si>
    <t>s =</t>
  </si>
  <si>
    <r>
      <t>W/m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K</t>
    </r>
    <r>
      <rPr>
        <vertAlign val="superscript"/>
        <sz val="10"/>
        <color theme="1"/>
        <rFont val="Times New Roman"/>
        <family val="1"/>
      </rPr>
      <t>4</t>
    </r>
  </si>
  <si>
    <r>
      <t>C</t>
    </r>
    <r>
      <rPr>
        <vertAlign val="subscript"/>
        <sz val="10"/>
        <color theme="1"/>
        <rFont val="Times New Roman"/>
        <family val="1"/>
      </rPr>
      <t>a</t>
    </r>
    <r>
      <rPr>
        <sz val="10"/>
        <color theme="1"/>
        <rFont val="Times New Roman"/>
        <family val="1"/>
      </rPr>
      <t xml:space="preserve"> =</t>
    </r>
  </si>
  <si>
    <r>
      <t>(J/kg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K)</t>
    </r>
  </si>
  <si>
    <r>
      <t>(kg/m</t>
    </r>
    <r>
      <rPr>
        <vertAlign val="superscript"/>
        <sz val="10"/>
        <color theme="1"/>
        <rFont val="Times New Roman"/>
        <family val="1"/>
      </rPr>
      <t>3</t>
    </r>
    <r>
      <rPr>
        <sz val="10"/>
        <color theme="1"/>
        <rFont val="Times New Roman"/>
        <family val="1"/>
      </rPr>
      <t>)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</si>
  <si>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M0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</si>
  <si>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M1</t>
    </r>
  </si>
  <si>
    <r>
      <rPr>
        <sz val="10"/>
        <color rgb="FF000000"/>
        <rFont val="Symbol"/>
        <family val="1"/>
        <charset val="2"/>
      </rPr>
      <t>g</t>
    </r>
    <r>
      <rPr>
        <vertAlign val="subscript"/>
        <sz val="10"/>
        <color rgb="FF000000"/>
        <rFont val="Times New Roman"/>
        <family val="1"/>
      </rPr>
      <t>G</t>
    </r>
  </si>
  <si>
    <t>1. Phân lớp tiết diện ngang trong trường hợp cháy</t>
  </si>
  <si>
    <t>Tỷ số</t>
  </si>
  <si>
    <t>Tiết diện</t>
  </si>
  <si>
    <t>Phân loại</t>
  </si>
  <si>
    <r>
      <t>c</t>
    </r>
    <r>
      <rPr>
        <vertAlign val="subscript"/>
        <sz val="10"/>
        <color theme="1"/>
        <rFont val="Times New Roman"/>
        <family val="1"/>
      </rPr>
      <t>w</t>
    </r>
    <r>
      <rPr>
        <sz val="10"/>
        <color theme="1"/>
        <rFont val="Times New Roman"/>
        <family val="1"/>
      </rPr>
      <t xml:space="preserve"> / t</t>
    </r>
    <r>
      <rPr>
        <vertAlign val="subscript"/>
        <sz val="10"/>
        <color theme="1"/>
        <rFont val="Times New Roman"/>
        <family val="1"/>
      </rPr>
      <t>w</t>
    </r>
  </si>
  <si>
    <r>
      <t>c</t>
    </r>
    <r>
      <rPr>
        <vertAlign val="subscript"/>
        <sz val="10"/>
        <color theme="1"/>
        <rFont val="Times New Roman"/>
        <family val="1"/>
      </rPr>
      <t xml:space="preserve">f </t>
    </r>
    <r>
      <rPr>
        <sz val="10"/>
        <color theme="1"/>
        <rFont val="Times New Roman"/>
        <family val="1"/>
      </rPr>
      <t>/ t</t>
    </r>
    <r>
      <rPr>
        <vertAlign val="subscript"/>
        <sz val="10"/>
        <color theme="1"/>
        <rFont val="Times New Roman"/>
        <family val="1"/>
      </rPr>
      <t>f</t>
    </r>
  </si>
  <si>
    <t>Bản bụng</t>
  </si>
  <si>
    <t>Bản cánh</t>
  </si>
  <si>
    <t>Giới hạn</t>
  </si>
  <si>
    <t>Loại 1</t>
  </si>
  <si>
    <t>Loại 2</t>
  </si>
  <si>
    <t>Loại 3</t>
  </si>
  <si>
    <t>Loại 4</t>
  </si>
  <si>
    <t>Loại cấu kiện</t>
  </si>
  <si>
    <r>
      <rPr>
        <sz val="10"/>
        <color theme="1"/>
        <rFont val="Symbol"/>
        <family val="1"/>
        <charset val="2"/>
      </rPr>
      <t>a</t>
    </r>
    <r>
      <rPr>
        <sz val="13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</si>
  <si>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rPr>
        <sz val="10"/>
        <color theme="1"/>
        <rFont val="Symbol"/>
        <family val="1"/>
        <charset val="2"/>
      </rPr>
      <t>®</t>
    </r>
    <r>
      <rPr>
        <sz val="13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Phân loại tiết diện trong điều kiện chịu lửa</t>
    </r>
  </si>
  <si>
    <t>2. Tính toán nhiệt độ tới hạn trong cấu kiện</t>
  </si>
  <si>
    <t>2.1 Trường hợp cấu kiện chịu lực dọc và uốn với dạng oằn do uốn dọc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</si>
  <si>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=</t>
    </r>
  </si>
  <si>
    <r>
      <t>λ̅</t>
    </r>
    <r>
      <rPr>
        <vertAlign val="subscript"/>
        <sz val="10"/>
        <color theme="1"/>
        <rFont val="Aptos Narrow"/>
        <family val="2"/>
        <scheme val="minor"/>
      </rPr>
      <t>y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</si>
  <si>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t>λ̅</t>
    </r>
    <r>
      <rPr>
        <vertAlign val="subscript"/>
        <sz val="10"/>
        <color theme="1"/>
        <rFont val="Aptos Narrow"/>
        <family val="2"/>
        <scheme val="minor"/>
      </rPr>
      <t>z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</si>
  <si>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t>- Hệ số kể đến mất ổn định ở nhiệt độ thường 20</t>
    </r>
    <r>
      <rPr>
        <vertAlign val="super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>C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</si>
  <si>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Times New Roman"/>
        <family val="1"/>
      </rPr>
      <t>20oC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</si>
  <si>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Times New Roman"/>
        <family val="1"/>
      </rPr>
      <t>20oC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</si>
  <si>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y,fi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</si>
  <si>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z,fi</t>
    </r>
    <r>
      <rPr>
        <sz val="10"/>
        <color theme="1"/>
        <rFont val="Times New Roman"/>
        <family val="1"/>
      </rPr>
      <t xml:space="preserve"> =</t>
    </r>
  </si>
  <si>
    <t>(Mục 4.2.3.3(5) EN 1993-1-2)</t>
  </si>
  <si>
    <t>- Hệ số moment đồng nhất tương đương</t>
  </si>
  <si>
    <r>
      <rPr>
        <sz val="10"/>
        <color theme="1"/>
        <rFont val="Symbol"/>
        <family val="1"/>
        <charset val="2"/>
      </rPr>
      <t>y</t>
    </r>
    <r>
      <rPr>
        <sz val="17.5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</si>
  <si>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t>β</t>
    </r>
    <r>
      <rPr>
        <vertAlign val="subscript"/>
        <sz val="10"/>
        <color theme="1"/>
        <rFont val="Times New Roman"/>
        <family val="1"/>
      </rPr>
      <t>M,y</t>
    </r>
    <r>
      <rPr>
        <sz val="10"/>
        <color theme="1"/>
        <rFont val="Times New Roman"/>
        <family val="1"/>
      </rPr>
      <t xml:space="preserve"> = β</t>
    </r>
    <r>
      <rPr>
        <vertAlign val="subscript"/>
        <sz val="10"/>
        <color theme="1"/>
        <rFont val="Times New Roman"/>
        <family val="1"/>
      </rPr>
      <t>M,</t>
    </r>
    <r>
      <rPr>
        <vertAlign val="subscript"/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 + M</t>
    </r>
    <r>
      <rPr>
        <vertAlign val="subscript"/>
        <sz val="10"/>
        <color theme="1"/>
        <rFont val="Times New Roman"/>
        <family val="1"/>
      </rPr>
      <t>Q</t>
    </r>
    <r>
      <rPr>
        <sz val="10"/>
        <color theme="1"/>
        <rFont val="Times New Roman"/>
        <family val="1"/>
      </rPr>
      <t xml:space="preserve">/ 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Times New Roman"/>
        <family val="1"/>
      </rPr>
      <t>M (β</t>
    </r>
    <r>
      <rPr>
        <vertAlign val="subscript"/>
        <sz val="10"/>
        <color theme="1"/>
        <rFont val="Times New Roman"/>
        <family val="1"/>
      </rPr>
      <t>M,Q</t>
    </r>
    <r>
      <rPr>
        <sz val="10"/>
        <color theme="1"/>
        <rFont val="Times New Roman"/>
        <family val="1"/>
      </rPr>
      <t xml:space="preserve"> - β</t>
    </r>
    <r>
      <rPr>
        <vertAlign val="subscript"/>
        <sz val="10"/>
        <color theme="1"/>
        <rFont val="Times New Roman"/>
        <family val="1"/>
      </rPr>
      <t>M,</t>
    </r>
    <r>
      <rPr>
        <vertAlign val="subscript"/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) = </t>
    </r>
  </si>
  <si>
    <r>
      <t>β</t>
    </r>
    <r>
      <rPr>
        <vertAlign val="subscript"/>
        <sz val="10"/>
        <color theme="1"/>
        <rFont val="Times New Roman"/>
        <family val="1"/>
      </rPr>
      <t>M,</t>
    </r>
    <r>
      <rPr>
        <vertAlign val="subscript"/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 = 1.8-0.7*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 = </t>
    </r>
  </si>
  <si>
    <t>+ Trong đó, hệ số</t>
  </si>
  <si>
    <t>- Hệ số thích ứng kể đến sự phân bố nhiệt độ không đồng đều trên một mặt cắt ngang</t>
  </si>
  <si>
    <t>- Hệ số thích ứng kể đến sự phân bố nhiệt độ không đồng đều dọc theo cấu kiện</t>
  </si>
  <si>
    <t>- Hệ số</t>
  </si>
  <si>
    <r>
      <t>k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 1-µ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>.N</t>
    </r>
    <r>
      <rPr>
        <vertAlign val="subscript"/>
        <sz val="10"/>
        <color theme="1"/>
        <rFont val="Times New Roman"/>
        <family val="1"/>
      </rPr>
      <t>fi,Ed</t>
    </r>
    <r>
      <rPr>
        <sz val="10"/>
        <color theme="1"/>
        <rFont val="Times New Roman"/>
        <family val="1"/>
      </rPr>
      <t xml:space="preserve"> / (</t>
    </r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y,fi</t>
    </r>
    <r>
      <rPr>
        <sz val="10"/>
        <color theme="1"/>
        <rFont val="Times New Roman"/>
        <family val="1"/>
      </rPr>
      <t>.A.k</t>
    </r>
    <r>
      <rPr>
        <vertAlign val="subscript"/>
        <sz val="10"/>
        <color theme="1"/>
        <rFont val="Times New Roman"/>
        <family val="1"/>
      </rPr>
      <t>z,</t>
    </r>
    <r>
      <rPr>
        <vertAlign val="subscript"/>
        <sz val="10"/>
        <color theme="1"/>
        <rFont val="Symbol"/>
        <family val="1"/>
        <charset val="2"/>
      </rPr>
      <t xml:space="preserve"> q</t>
    </r>
    <r>
      <rPr>
        <sz val="10"/>
        <color theme="1"/>
        <rFont val="Times New Roman"/>
        <family val="1"/>
      </rPr>
      <t>.f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/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Times New Roman"/>
        <family val="1"/>
      </rPr>
      <t>m,fi</t>
    </r>
    <r>
      <rPr>
        <sz val="10"/>
        <color theme="1"/>
        <rFont val="Times New Roman"/>
        <family val="1"/>
      </rPr>
      <t>) =</t>
    </r>
  </si>
  <si>
    <r>
      <t>k</t>
    </r>
    <r>
      <rPr>
        <vertAlign val="subscript"/>
        <sz val="10"/>
        <color theme="1"/>
        <rFont val="Times New Roman"/>
        <family val="1"/>
      </rPr>
      <t>z,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</si>
  <si>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- Tính toán hệ số huy động ( Xem 4.2.3.5 - EN 1993-1-2)</t>
  </si>
  <si>
    <r>
      <rPr>
        <sz val="10"/>
        <color theme="1"/>
        <rFont val="Aptos Narrow"/>
        <family val="2"/>
      </rPr>
      <t>µ</t>
    </r>
    <r>
      <rPr>
        <vertAlign val="sub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 xml:space="preserve"> =</t>
    </r>
  </si>
  <si>
    <t>FLS</t>
  </si>
  <si>
    <t>- Tính toán nhiệt độ tới hạn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</si>
  <si>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= 39.19*ln[1/(0.9674*µ</t>
    </r>
    <r>
      <rPr>
        <vertAlign val="subscript"/>
        <sz val="10"/>
        <color theme="1"/>
        <rFont val="Times New Roman"/>
        <family val="1"/>
      </rPr>
      <t>0</t>
    </r>
    <r>
      <rPr>
        <vertAlign val="superscript"/>
        <sz val="10"/>
        <color theme="1"/>
        <rFont val="Times New Roman"/>
        <family val="1"/>
      </rPr>
      <t>3.833</t>
    </r>
    <r>
      <rPr>
        <sz val="10"/>
        <color theme="1"/>
        <rFont val="Times New Roman"/>
        <family val="1"/>
      </rPr>
      <t>) - 1] + 482 =</t>
    </r>
  </si>
  <si>
    <t>Ký hiệu</t>
  </si>
  <si>
    <t>Độ mảnh không thứ nguyên có thể được điều chỉnh, từ đó dẫn đến nhiệt độ tới hạn khác nhau</t>
  </si>
  <si>
    <t>Lặp lại quá trình trên cho đến khi giá trị nhiệt độ tới hạn hội tụ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</si>
  <si>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 xml:space="preserve">a,cr </t>
    </r>
    <r>
      <rPr>
        <sz val="10"/>
        <color theme="1"/>
        <rFont val="Times New Roman"/>
        <family val="1"/>
      </rPr>
      <t>(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C)</t>
    </r>
  </si>
  <si>
    <t>(Đối với cấu kiện tiếp xúc với cả bốn mặt)</t>
  </si>
  <si>
    <t>(Đối với cấu kiện không được bảo vệ tiếp xúc với ba mặt, có sàn composite hoặc bê tông ở mặt thứ tư)</t>
  </si>
  <si>
    <t>(Đối với cấu kiện được bảo vệ tiếp xúc với ba mặt, có sàn composite hoặc bê tông ở mặt thứ tư)</t>
  </si>
  <si>
    <t>(Tại các vị trí khác ngoại trừ tại gối đỡ của cấu kiện siêu tĩnh)</t>
  </si>
  <si>
    <t>(Tại các gối đỡ của cấu kiện siêu tĩnh)</t>
  </si>
  <si>
    <r>
      <t>c</t>
    </r>
    <r>
      <rPr>
        <vertAlign val="subscript"/>
        <sz val="10"/>
        <color rgb="FF000000"/>
        <rFont val="Times New Roman"/>
        <family val="1"/>
      </rPr>
      <t>f</t>
    </r>
  </si>
  <si>
    <r>
      <t>c</t>
    </r>
    <r>
      <rPr>
        <vertAlign val="subscript"/>
        <sz val="10"/>
        <color rgb="FF000000"/>
        <rFont val="Times New Roman"/>
        <family val="1"/>
      </rPr>
      <t>w</t>
    </r>
  </si>
  <si>
    <t>A =</t>
  </si>
  <si>
    <r>
      <t>W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</t>
    </r>
  </si>
  <si>
    <r>
      <t>mm</t>
    </r>
    <r>
      <rPr>
        <vertAlign val="superscript"/>
        <sz val="10"/>
        <color theme="1"/>
        <rFont val="Times New Roman"/>
        <family val="1"/>
      </rPr>
      <t>2</t>
    </r>
  </si>
  <si>
    <r>
      <t>mm</t>
    </r>
    <r>
      <rPr>
        <vertAlign val="superscript"/>
        <sz val="10"/>
        <color theme="1"/>
        <rFont val="Times New Roman"/>
        <family val="1"/>
      </rPr>
      <t>3</t>
    </r>
  </si>
  <si>
    <t>®</t>
  </si>
  <si>
    <r>
      <t>λ̅</t>
    </r>
    <r>
      <rPr>
        <vertAlign val="subscript"/>
        <sz val="10"/>
        <color theme="1"/>
        <rFont val="Aptos Display"/>
        <family val="2"/>
      </rPr>
      <t>y,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Aptos Display"/>
        <family val="2"/>
      </rPr>
      <t>a,cr</t>
    </r>
  </si>
  <si>
    <r>
      <t>λ̅</t>
    </r>
    <r>
      <rPr>
        <vertAlign val="subscript"/>
        <sz val="10"/>
        <color theme="1"/>
        <rFont val="Aptos Display"/>
        <family val="2"/>
      </rPr>
      <t>z,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Aptos Display"/>
        <family val="2"/>
      </rPr>
      <t>a,cr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</si>
  <si>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</si>
  <si>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,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</si>
  <si>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y,fi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</si>
  <si>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z,fi</t>
    </r>
  </si>
  <si>
    <r>
      <t>µ</t>
    </r>
    <r>
      <rPr>
        <vertAlign val="subscript"/>
        <sz val="10"/>
        <color theme="1"/>
        <rFont val="Times New Roman"/>
        <family val="1"/>
      </rPr>
      <t>y</t>
    </r>
  </si>
  <si>
    <r>
      <t>k</t>
    </r>
    <r>
      <rPr>
        <vertAlign val="subscript"/>
        <sz val="10"/>
        <color theme="1"/>
        <rFont val="Times New Roman"/>
        <family val="1"/>
      </rPr>
      <t>y</t>
    </r>
  </si>
  <si>
    <r>
      <t>µ</t>
    </r>
    <r>
      <rPr>
        <vertAlign val="subscript"/>
        <sz val="10"/>
        <color theme="1"/>
        <rFont val="Times New Roman"/>
        <family val="1"/>
      </rPr>
      <t>0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</si>
  <si>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</si>
  <si>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 =</t>
    </r>
  </si>
  <si>
    <t>- Tính toán nhiệt độ tới hạn do momen trong cấu kiện bằng vòng lặp</t>
  </si>
  <si>
    <t>- Kiểm tra khả năng chịu cắt với nhiệt độ tới hạn</t>
  </si>
  <si>
    <t>+ Diện tích tiết diện chịu cắt</t>
  </si>
  <si>
    <t>+ Hệ số ảnh hưởng đến suy giảm cường độ:</t>
  </si>
  <si>
    <t>+ Khả năng chịu cắt của tiết diện:</t>
  </si>
  <si>
    <r>
      <t>V</t>
    </r>
    <r>
      <rPr>
        <vertAlign val="subscript"/>
        <sz val="10"/>
        <color theme="1"/>
        <rFont val="Times New Roman"/>
        <family val="1"/>
      </rPr>
      <t>fi,Rd</t>
    </r>
    <r>
      <rPr>
        <sz val="10"/>
        <color theme="1"/>
        <rFont val="Times New Roman"/>
        <family val="1"/>
      </rPr>
      <t xml:space="preserve"> = k</t>
    </r>
    <r>
      <rPr>
        <vertAlign val="subscript"/>
        <sz val="10"/>
        <color theme="1"/>
        <rFont val="Aptos Display"/>
        <family val="2"/>
      </rPr>
      <t>y,q</t>
    </r>
    <r>
      <rPr>
        <sz val="10"/>
        <color theme="1"/>
        <rFont val="Times New Roman"/>
        <family val="1"/>
      </rPr>
      <t>a,cr V</t>
    </r>
    <r>
      <rPr>
        <vertAlign val="subscript"/>
        <sz val="10"/>
        <color theme="1"/>
        <rFont val="Times New Roman"/>
        <family val="1"/>
      </rPr>
      <t>Rd</t>
    </r>
    <r>
      <rPr>
        <sz val="10"/>
        <color theme="1"/>
        <rFont val="Times New Roman"/>
        <family val="1"/>
      </rPr>
      <t xml:space="preserve"> [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Times New Roman"/>
        <family val="1"/>
      </rPr>
      <t>M,0</t>
    </r>
    <r>
      <rPr>
        <sz val="10"/>
        <color theme="1"/>
        <rFont val="Times New Roman"/>
        <family val="1"/>
      </rPr>
      <t>/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Times New Roman"/>
        <family val="1"/>
      </rPr>
      <t>M,fi</t>
    </r>
    <r>
      <rPr>
        <sz val="10"/>
        <color theme="1"/>
        <rFont val="Times New Roman"/>
        <family val="1"/>
      </rPr>
      <t>] =</t>
    </r>
  </si>
  <si>
    <t>+ Tỷ số huy động cấu kiện:</t>
  </si>
  <si>
    <r>
      <t>V</t>
    </r>
    <r>
      <rPr>
        <vertAlign val="subscript"/>
        <sz val="10"/>
        <color theme="1"/>
        <rFont val="Times New Roman"/>
        <family val="1"/>
      </rPr>
      <t>fi,Ed</t>
    </r>
    <r>
      <rPr>
        <sz val="10"/>
        <color theme="1"/>
        <rFont val="Times New Roman"/>
        <family val="1"/>
      </rPr>
      <t xml:space="preserve"> / V</t>
    </r>
    <r>
      <rPr>
        <vertAlign val="subscript"/>
        <sz val="10"/>
        <color theme="1"/>
        <rFont val="Times New Roman"/>
        <family val="1"/>
      </rPr>
      <t>fi,Rd</t>
    </r>
    <r>
      <rPr>
        <sz val="10"/>
        <color theme="1"/>
        <rFont val="Times New Roman"/>
        <family val="1"/>
      </rPr>
      <t xml:space="preserve"> =</t>
    </r>
  </si>
  <si>
    <t>2.2 Tính toán nhiệt độ tới hạn cho cấu kiện có kể đến mất ổn định oằn xoắn ngang</t>
  </si>
  <si>
    <r>
      <t>- Tính toán nhiệt độ trong cấu kiện bắt đầu từ nhiệt độ phòng (20</t>
    </r>
    <r>
      <rPr>
        <i/>
        <vertAlign val="superscript"/>
        <sz val="10"/>
        <color theme="1"/>
        <rFont val="Times New Roman"/>
        <family val="1"/>
      </rPr>
      <t>o</t>
    </r>
    <r>
      <rPr>
        <i/>
        <sz val="10"/>
        <color theme="1"/>
        <rFont val="Times New Roman"/>
        <family val="1"/>
      </rPr>
      <t>C)</t>
    </r>
  </si>
  <si>
    <t>- Momen tới hạn đàn hồi đối với mất ổn định xoắn</t>
  </si>
  <si>
    <r>
      <rPr>
        <b/>
        <vertAlign val="superscript"/>
        <sz val="10"/>
        <color theme="1"/>
        <rFont val="Times New Roman"/>
        <family val="1"/>
      </rPr>
      <t>o</t>
    </r>
    <r>
      <rPr>
        <b/>
        <sz val="10"/>
        <color theme="1"/>
        <rFont val="Times New Roman"/>
        <family val="1"/>
      </rPr>
      <t>C</t>
    </r>
  </si>
  <si>
    <t>kN</t>
  </si>
  <si>
    <t>kNm</t>
  </si>
  <si>
    <t>- Độ mảnh cho oằn xoắn ngang:</t>
  </si>
  <si>
    <r>
      <rPr>
        <sz val="10"/>
        <color theme="1"/>
        <rFont val="Symbol"/>
        <family val="1"/>
        <charset val="2"/>
      </rPr>
      <t xml:space="preserve"> l</t>
    </r>
    <r>
      <rPr>
        <vertAlign val="subscript"/>
        <sz val="10"/>
        <color theme="1"/>
        <rFont val="Times New Roman"/>
        <family val="1"/>
      </rPr>
      <t>LT</t>
    </r>
    <r>
      <rPr>
        <sz val="10"/>
        <color theme="1"/>
        <rFont val="Times New Roman"/>
        <family val="1"/>
      </rPr>
      <t xml:space="preserve"> =</t>
    </r>
  </si>
  <si>
    <r>
      <t>M</t>
    </r>
    <r>
      <rPr>
        <vertAlign val="subscript"/>
        <sz val="10"/>
        <color theme="1"/>
        <rFont val="Times New Roman"/>
        <family val="1"/>
      </rPr>
      <t>cr</t>
    </r>
    <r>
      <rPr>
        <sz val="10"/>
        <color theme="1"/>
        <rFont val="Times New Roman"/>
        <family val="1"/>
      </rPr>
      <t xml:space="preserve"> = 1.12.π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E.I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/L</t>
    </r>
    <r>
      <rPr>
        <vertAlign val="subscript"/>
        <sz val="10"/>
        <color theme="1"/>
        <rFont val="Times New Roman"/>
        <family val="1"/>
      </rPr>
      <t>z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.(I</t>
    </r>
    <r>
      <rPr>
        <vertAlign val="subscript"/>
        <sz val="10"/>
        <color theme="1"/>
        <rFont val="Times New Roman"/>
        <family val="1"/>
      </rPr>
      <t>w</t>
    </r>
    <r>
      <rPr>
        <sz val="10"/>
        <color theme="1"/>
        <rFont val="Times New Roman"/>
        <family val="1"/>
      </rPr>
      <t>/I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+L</t>
    </r>
    <r>
      <rPr>
        <vertAlign val="subscript"/>
        <sz val="10"/>
        <color theme="1"/>
        <rFont val="Times New Roman"/>
        <family val="1"/>
      </rPr>
      <t>z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*G.I</t>
    </r>
    <r>
      <rPr>
        <vertAlign val="subscript"/>
        <sz val="10"/>
        <color theme="1"/>
        <rFont val="Times New Roman"/>
        <family val="1"/>
      </rPr>
      <t>t</t>
    </r>
    <r>
      <rPr>
        <sz val="10"/>
        <color theme="1"/>
        <rFont val="Times New Roman"/>
        <family val="1"/>
      </rPr>
      <t>/(π</t>
    </r>
    <r>
      <rPr>
        <vertAlign val="super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>E*I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>))</t>
    </r>
    <r>
      <rPr>
        <vertAlign val="superscript"/>
        <sz val="10"/>
        <color theme="1"/>
        <rFont val="Times New Roman"/>
        <family val="1"/>
      </rPr>
      <t>0.5</t>
    </r>
    <r>
      <rPr>
        <sz val="10"/>
        <color theme="1"/>
        <rFont val="Times New Roman"/>
        <family val="1"/>
      </rPr>
      <t>=</t>
    </r>
  </si>
  <si>
    <t>- Độ mảnh quy đổi cho oằn xoắn ngang tại nhiệt độ thường:</t>
  </si>
  <si>
    <r>
      <t>λ̅</t>
    </r>
    <r>
      <rPr>
        <vertAlign val="subscript"/>
        <sz val="10"/>
        <color theme="1"/>
        <rFont val="Aptos Narrow"/>
        <family val="2"/>
        <scheme val="minor"/>
      </rPr>
      <t>LT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</si>
  <si>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LT,20oC</t>
    </r>
    <r>
      <rPr>
        <sz val="10"/>
        <color theme="1"/>
        <rFont val="Times New Roman"/>
        <family val="1"/>
      </rPr>
      <t xml:space="preserve"> =</t>
    </r>
  </si>
  <si>
    <r>
      <t>a</t>
    </r>
    <r>
      <rPr>
        <vertAlign val="subscript"/>
        <sz val="10"/>
        <color theme="1"/>
        <rFont val="Times New Roman"/>
        <family val="1"/>
      </rPr>
      <t xml:space="preserve">1 </t>
    </r>
    <r>
      <rPr>
        <sz val="10"/>
        <color theme="1"/>
        <rFont val="Times New Roman"/>
        <family val="1"/>
      </rPr>
      <t>= 0.65*(235/f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>)</t>
    </r>
    <r>
      <rPr>
        <vertAlign val="superscript"/>
        <sz val="10"/>
        <color theme="1"/>
        <rFont val="Times New Roman"/>
        <family val="1"/>
      </rPr>
      <t>0.5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</si>
  <si>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LT,fi</t>
    </r>
    <r>
      <rPr>
        <sz val="10"/>
        <color theme="1"/>
        <rFont val="Times New Roman"/>
        <family val="1"/>
      </rPr>
      <t xml:space="preserve"> =</t>
    </r>
  </si>
  <si>
    <r>
      <t>- Độ mảnh quy đổi ở nhiệt độ 20</t>
    </r>
    <r>
      <rPr>
        <vertAlign val="superscript"/>
        <sz val="10"/>
        <color theme="1"/>
        <rFont val="Times New Roman"/>
        <family val="1"/>
      </rPr>
      <t>o</t>
    </r>
    <r>
      <rPr>
        <sz val="10"/>
        <color theme="1"/>
        <rFont val="Times New Roman"/>
        <family val="1"/>
      </rPr>
      <t>C phương z</t>
    </r>
  </si>
  <si>
    <r>
      <t>µ</t>
    </r>
    <r>
      <rPr>
        <vertAlign val="subscript"/>
        <sz val="10"/>
        <color theme="1"/>
        <rFont val="Times New Roman"/>
        <family val="1"/>
      </rPr>
      <t>LT</t>
    </r>
    <r>
      <rPr>
        <sz val="10"/>
        <color theme="1"/>
        <rFont val="Times New Roman"/>
        <family val="1"/>
      </rPr>
      <t xml:space="preserve">  =</t>
    </r>
  </si>
  <si>
    <r>
      <t>λ̅</t>
    </r>
    <r>
      <rPr>
        <vertAlign val="subscript"/>
        <sz val="10"/>
        <color theme="1"/>
        <rFont val="Aptos Narrow"/>
        <family val="2"/>
        <scheme val="minor"/>
      </rPr>
      <t>LT</t>
    </r>
    <r>
      <rPr>
        <vertAlign val="subscript"/>
        <sz val="10"/>
        <color theme="1"/>
        <rFont val="Times New Roman"/>
        <family val="1"/>
        <charset val="2"/>
      </rPr>
      <t>,</t>
    </r>
    <r>
      <rPr>
        <vertAlign val="subscript"/>
        <sz val="10"/>
        <color theme="1"/>
        <rFont val="Symbol"/>
        <family val="1"/>
        <charset val="2"/>
      </rPr>
      <t>q</t>
    </r>
  </si>
  <si>
    <r>
      <rPr>
        <sz val="10"/>
        <color theme="1"/>
        <rFont val="Symbol"/>
        <family val="1"/>
        <charset val="2"/>
      </rPr>
      <t>f</t>
    </r>
    <r>
      <rPr>
        <vertAlign val="subscript"/>
        <sz val="10"/>
        <color theme="1"/>
        <rFont val="Times New Roman"/>
        <family val="1"/>
      </rPr>
      <t>LT,</t>
    </r>
    <r>
      <rPr>
        <vertAlign val="subscript"/>
        <sz val="10"/>
        <color theme="1"/>
        <rFont val="Symbol"/>
        <family val="1"/>
        <charset val="2"/>
      </rPr>
      <t>q</t>
    </r>
  </si>
  <si>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LT,fi</t>
    </r>
  </si>
  <si>
    <r>
      <t>µ</t>
    </r>
    <r>
      <rPr>
        <vertAlign val="subscript"/>
        <sz val="10"/>
        <color theme="1"/>
        <rFont val="Times New Roman"/>
        <family val="1"/>
      </rPr>
      <t>LT</t>
    </r>
  </si>
  <si>
    <r>
      <t>k</t>
    </r>
    <r>
      <rPr>
        <vertAlign val="subscript"/>
        <sz val="10"/>
        <color theme="1"/>
        <rFont val="Times New Roman"/>
        <family val="1"/>
      </rPr>
      <t>LT</t>
    </r>
    <r>
      <rPr>
        <sz val="10"/>
        <color theme="1"/>
        <rFont val="Times New Roman"/>
        <family val="1"/>
      </rPr>
      <t xml:space="preserve"> = 1-µ</t>
    </r>
    <r>
      <rPr>
        <vertAlign val="subscript"/>
        <sz val="10"/>
        <color theme="1"/>
        <rFont val="Times New Roman"/>
        <family val="1"/>
      </rPr>
      <t>LT</t>
    </r>
    <r>
      <rPr>
        <sz val="10"/>
        <color theme="1"/>
        <rFont val="Times New Roman"/>
        <family val="1"/>
      </rPr>
      <t>.N</t>
    </r>
    <r>
      <rPr>
        <vertAlign val="subscript"/>
        <sz val="10"/>
        <color theme="1"/>
        <rFont val="Times New Roman"/>
        <family val="1"/>
      </rPr>
      <t>fi,Ed</t>
    </r>
    <r>
      <rPr>
        <sz val="10"/>
        <color theme="1"/>
        <rFont val="Times New Roman"/>
        <family val="1"/>
      </rPr>
      <t xml:space="preserve"> / (</t>
    </r>
    <r>
      <rPr>
        <sz val="10"/>
        <color theme="1"/>
        <rFont val="Symbol"/>
        <family val="1"/>
        <charset val="2"/>
      </rPr>
      <t>c</t>
    </r>
    <r>
      <rPr>
        <vertAlign val="subscript"/>
        <sz val="10"/>
        <color theme="1"/>
        <rFont val="Times New Roman"/>
        <family val="1"/>
      </rPr>
      <t>LT,fi</t>
    </r>
    <r>
      <rPr>
        <sz val="10"/>
        <color theme="1"/>
        <rFont val="Times New Roman"/>
        <family val="1"/>
      </rPr>
      <t>.A.k</t>
    </r>
    <r>
      <rPr>
        <vertAlign val="subscript"/>
        <sz val="10"/>
        <color theme="1"/>
        <rFont val="Times New Roman"/>
        <family val="1"/>
      </rPr>
      <t>0.2p, q</t>
    </r>
    <r>
      <rPr>
        <sz val="10"/>
        <color theme="1"/>
        <rFont val="Times New Roman"/>
        <family val="1"/>
      </rPr>
      <t>.f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/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Times New Roman"/>
        <family val="1"/>
      </rPr>
      <t>m,fi</t>
    </r>
    <r>
      <rPr>
        <sz val="10"/>
        <color theme="1"/>
        <rFont val="Times New Roman"/>
        <family val="1"/>
      </rPr>
      <t>) =</t>
    </r>
  </si>
  <si>
    <r>
      <t>k</t>
    </r>
    <r>
      <rPr>
        <vertAlign val="subscript"/>
        <sz val="10"/>
        <color theme="1"/>
        <rFont val="Times New Roman"/>
        <family val="1"/>
      </rPr>
      <t>LT</t>
    </r>
  </si>
  <si>
    <t>mặt</t>
  </si>
  <si>
    <t>- Hệ số đổ bóng</t>
  </si>
  <si>
    <t>- Hệ số truyển nhiệt bằng đối lưu</t>
  </si>
  <si>
    <t>- Nhiệt độ khí trong khoang cháy</t>
  </si>
  <si>
    <r>
      <rPr>
        <sz val="10"/>
        <color theme="1"/>
        <rFont val="Symbol"/>
        <family val="1"/>
        <charset val="2"/>
      </rPr>
      <t xml:space="preserve"> a</t>
    </r>
    <r>
      <rPr>
        <vertAlign val="subscript"/>
        <sz val="10"/>
        <color theme="1"/>
        <rFont val="Times New Roman"/>
        <family val="1"/>
      </rPr>
      <t>c</t>
    </r>
    <r>
      <rPr>
        <sz val="10"/>
        <color theme="1"/>
        <rFont val="Times New Roman"/>
        <family val="1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</si>
  <si>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g</t>
    </r>
    <r>
      <rPr>
        <sz val="10"/>
        <color theme="1"/>
        <rFont val="Times New Roman"/>
        <family val="1"/>
      </rPr>
      <t xml:space="preserve"> =</t>
    </r>
  </si>
  <si>
    <t>- Nhiệt độ bề mặt của cấu kiện</t>
  </si>
  <si>
    <r>
      <rPr>
        <sz val="10"/>
        <color theme="1"/>
        <rFont val="Symbol"/>
        <family val="1"/>
        <charset val="2"/>
      </rPr>
      <t xml:space="preserve"> q</t>
    </r>
    <r>
      <rPr>
        <vertAlign val="subscript"/>
        <sz val="10"/>
        <color theme="1"/>
        <rFont val="Times New Roman"/>
        <family val="1"/>
      </rPr>
      <t>m</t>
    </r>
    <r>
      <rPr>
        <sz val="10"/>
        <color theme="1"/>
        <rFont val="Times New Roman"/>
        <family val="1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</si>
  <si>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F</t>
    </r>
    <r>
      <rPr>
        <sz val="10"/>
        <color theme="1"/>
        <rFont val="Times New Roman"/>
        <family val="1"/>
      </rPr>
      <t xml:space="preserve"> =</t>
    </r>
  </si>
  <si>
    <t>- Độ phát xạ bề mặt cảu cấu kiện</t>
  </si>
  <si>
    <t>- Độ phát xạ của lửa</t>
  </si>
  <si>
    <t>- Hằng số Stephan Boltzmann</t>
  </si>
  <si>
    <t>- Nhiệt độ bức xạ hữu hiệu của môi trường cháy</t>
  </si>
  <si>
    <t>- Nhiệt dung riêng của thép phụ thuộc nhiệt độ</t>
  </si>
  <si>
    <r>
      <rPr>
        <sz val="10"/>
        <color theme="1"/>
        <rFont val="Symbol"/>
        <family val="1"/>
        <charset val="2"/>
      </rPr>
      <t>e</t>
    </r>
    <r>
      <rPr>
        <vertAlign val="subscript"/>
        <sz val="10"/>
        <color theme="1"/>
        <rFont val="Times New Roman"/>
        <family val="1"/>
      </rPr>
      <t>m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</si>
  <si>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e</t>
    </r>
    <r>
      <rPr>
        <vertAlign val="subscript"/>
        <sz val="10"/>
        <color theme="1"/>
        <rFont val="Times New Roman"/>
        <family val="1"/>
      </rPr>
      <t>f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</si>
  <si>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 xml:space="preserve"> q</t>
    </r>
    <r>
      <rPr>
        <vertAlign val="subscript"/>
        <sz val="10"/>
        <color theme="1"/>
        <rFont val="Times New Roman"/>
        <family val="1"/>
      </rPr>
      <t>r</t>
    </r>
    <r>
      <rPr>
        <sz val="10"/>
        <color theme="1"/>
        <rFont val="Times New Roman"/>
        <family val="1"/>
      </rPr>
      <t xml:space="preserve"> =</t>
    </r>
  </si>
  <si>
    <t>- Khối lượng riêng của thép</t>
  </si>
  <si>
    <r>
      <rPr>
        <sz val="10"/>
        <color theme="1"/>
        <rFont val="Symbol"/>
        <family val="1"/>
        <charset val="2"/>
      </rPr>
      <t>r</t>
    </r>
    <r>
      <rPr>
        <vertAlign val="subscript"/>
        <sz val="10"/>
        <color theme="1"/>
        <rFont val="Times New Roman"/>
        <family val="1"/>
      </rPr>
      <t>a</t>
    </r>
    <r>
      <rPr>
        <sz val="10"/>
        <color theme="1"/>
        <rFont val="Times New Roman"/>
        <family val="1"/>
      </rPr>
      <t xml:space="preserve"> =</t>
    </r>
  </si>
  <si>
    <t xml:space="preserve">- Nhiệt độ trên bề mặt cấu kiện sau khoảng thời gian </t>
  </si>
  <si>
    <t xml:space="preserve">- Giá trị dòng nhiệt ròng trên một đơn vị diện tích </t>
  </si>
  <si>
    <r>
      <t>h</t>
    </r>
    <r>
      <rPr>
        <vertAlign val="superscript"/>
        <sz val="10"/>
        <color theme="1"/>
        <rFont val="Times New Roman"/>
        <family val="1"/>
      </rPr>
      <t>*</t>
    </r>
    <r>
      <rPr>
        <vertAlign val="subscript"/>
        <sz val="10"/>
        <color theme="1"/>
        <rFont val="Times New Roman"/>
        <family val="1"/>
      </rPr>
      <t>net,d</t>
    </r>
    <r>
      <rPr>
        <sz val="10"/>
        <color theme="1"/>
        <rFont val="Times New Roman"/>
        <family val="1"/>
      </rPr>
      <t xml:space="preserve"> =</t>
    </r>
  </si>
  <si>
    <t xml:space="preserve">- Nhiệt độ phát triển trong cấu kiện không bọc bảo vệ (Mục 4.2.5 EN 1993-1-2) </t>
  </si>
  <si>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Times New Roman"/>
        <family val="1"/>
      </rPr>
      <t>a,t</t>
    </r>
    <r>
      <rPr>
        <sz val="10"/>
        <color theme="1"/>
        <rFont val="Times New Roman"/>
        <family val="1"/>
      </rPr>
      <t xml:space="preserve"> =</t>
    </r>
  </si>
  <si>
    <t>C. QUY TRÌNH TÍNH TOÁN</t>
  </si>
  <si>
    <t>B. KẾT LUẬN</t>
  </si>
  <si>
    <r>
      <rPr>
        <sz val="10"/>
        <color theme="1"/>
        <rFont val="Symbol"/>
        <family val="1"/>
        <charset val="2"/>
      </rPr>
      <t xml:space="preserve"> </t>
    </r>
    <r>
      <rPr>
        <sz val="10"/>
        <color theme="1"/>
        <rFont val="Aptos Narrow"/>
        <family val="2"/>
      </rPr>
      <t>µ</t>
    </r>
    <r>
      <rPr>
        <sz val="13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</si>
  <si>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- Hệ số tiết diện Am/V</t>
  </si>
  <si>
    <t>- Nhiệt độ tới hạn của cấu kiện khi không bọc bảo vệ</t>
  </si>
  <si>
    <t>Chỉ số huy động cấu kiện</t>
  </si>
  <si>
    <t>Am/V =</t>
  </si>
  <si>
    <t>- Yêu cầu chống cháy</t>
  </si>
  <si>
    <t>Kết luận:</t>
  </si>
  <si>
    <t>BIỂU ĐỒ PHÁT TRIỂN NHIỆT ĐỘ THEO THỜI GIAN TRONG CẤU KIỆN</t>
  </si>
  <si>
    <t>Sự phát triển của nhiệt độ</t>
  </si>
  <si>
    <t>Thời gian</t>
  </si>
  <si>
    <t xml:space="preserve">Nhiệt độ ban đầu trong cấu kiện </t>
  </si>
  <si>
    <t>Hệ số hình dạng</t>
  </si>
  <si>
    <t>Độ phát xạ bề mặt của cấu kiện</t>
  </si>
  <si>
    <t>Độ phát xạ của ngọn lửa</t>
  </si>
  <si>
    <t>Hệ số truyền đối lưu</t>
  </si>
  <si>
    <t>Hệ số Stephen Boltsmann</t>
  </si>
  <si>
    <t xml:space="preserve">Hệ số bóng </t>
  </si>
  <si>
    <r>
      <t>t</t>
    </r>
    <r>
      <rPr>
        <vertAlign val="subscript"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charset val="163"/>
        <scheme val="minor"/>
      </rPr>
      <t xml:space="preserve"> =</t>
    </r>
  </si>
  <si>
    <t>phút</t>
  </si>
  <si>
    <t>θm,0 =</t>
  </si>
  <si>
    <t>độ</t>
  </si>
  <si>
    <r>
      <rPr>
        <sz val="11"/>
        <color theme="1"/>
        <rFont val="Symbol"/>
        <family val="1"/>
        <charset val="2"/>
      </rPr>
      <t xml:space="preserve"> j</t>
    </r>
    <r>
      <rPr>
        <sz val="15.95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=</t>
    </r>
  </si>
  <si>
    <t>εm =</t>
  </si>
  <si>
    <t>εf =</t>
  </si>
  <si>
    <t>αc =</t>
  </si>
  <si>
    <t>W/m²</t>
  </si>
  <si>
    <t>αBoltz =</t>
  </si>
  <si>
    <t>ksh =</t>
  </si>
  <si>
    <t>Sự phát triển nhiệt độ của cấu kiện trong trường hợp không bọc bảo vệ</t>
  </si>
  <si>
    <t>Iteration</t>
  </si>
  <si>
    <t>°C</t>
  </si>
  <si>
    <t>t</t>
  </si>
  <si>
    <t>θg</t>
  </si>
  <si>
    <t>θr</t>
  </si>
  <si>
    <t>hnet</t>
  </si>
  <si>
    <t>W/m2</t>
  </si>
  <si>
    <t>Ca</t>
  </si>
  <si>
    <t>J/kg.K</t>
  </si>
  <si>
    <t>Δθm</t>
  </si>
  <si>
    <t>θm-j</t>
  </si>
  <si>
    <t>θm-i</t>
  </si>
  <si>
    <t xml:space="preserve">Hệ số Am/V </t>
  </si>
  <si>
    <t>Gas Temperature</t>
  </si>
  <si>
    <t>Biểu đồ phát triển nhiệt độ của không khí (Đường cong nhiệt độ tiêu chuẩn theo ISO 834)</t>
  </si>
  <si>
    <t>Biểu đồ phát triển nhiệt độ trong cấu kiện khi không có lớp bọc bảo vệ</t>
  </si>
  <si>
    <t>Nhiệt độ tới hạn của cấu kiện trong điều kiện chịu lửa</t>
  </si>
  <si>
    <t>Nhiệt độ trong cấu kiện khi không được bọc lớp bảo vệ tại thời điểm t (phút)</t>
  </si>
  <si>
    <t>Nhiệt độ cao nhất trong cấu kiện sau khi được bọc lớp bảo vệ tại thời điểm t (phút)</t>
  </si>
  <si>
    <t>Critical temp</t>
  </si>
  <si>
    <t>Steel Point</t>
  </si>
  <si>
    <t>3. Xác định nhiệt độ tới hạn và đánh giá khả năng chịu lửa</t>
  </si>
  <si>
    <t>- Nhiệt độ tới hạn của tiết diện</t>
  </si>
  <si>
    <t>●</t>
  </si>
  <si>
    <t>dp =</t>
  </si>
  <si>
    <t>Chiều dày</t>
  </si>
  <si>
    <t>Nhiệt độ</t>
  </si>
  <si>
    <t>Loại sơn</t>
  </si>
  <si>
    <t>SƠN CHỐNG CHÁY</t>
  </si>
  <si>
    <t>- Nhiệt độ cao nhất trong cấu kiện tại thời điểm t phút :</t>
  </si>
  <si>
    <r>
      <rPr>
        <sz val="10"/>
        <color theme="1"/>
        <rFont val="Aptos Narrow"/>
        <family val="2"/>
      </rPr>
      <t>µ</t>
    </r>
    <r>
      <rPr>
        <sz val="10"/>
        <color theme="1"/>
        <rFont val="Times New Roman"/>
        <family val="1"/>
      </rPr>
      <t>m</t>
    </r>
  </si>
  <si>
    <t>Steel Point (Protect</t>
  </si>
  <si>
    <t>- Chiều dày lớp vật liệu chống cháy (Áp dụng khi sơn chống cháy)</t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</si>
  <si>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a,t_req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</si>
  <si>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a,t,req</t>
    </r>
    <r>
      <rPr>
        <sz val="10"/>
        <color theme="1"/>
        <rFont val="Times New Roman"/>
        <family val="1"/>
      </rPr>
      <t xml:space="preserve"> / </t>
    </r>
    <r>
      <rPr>
        <sz val="10"/>
        <color theme="1"/>
        <rFont val="Symbol"/>
        <family val="1"/>
        <charset val="2"/>
      </rPr>
      <t>q</t>
    </r>
    <r>
      <rPr>
        <sz val="10"/>
        <color theme="1"/>
        <rFont val="Times New Roman"/>
        <family val="1"/>
      </rPr>
      <t>a,cr =</t>
    </r>
  </si>
  <si>
    <t>NTS</t>
  </si>
  <si>
    <t>R45</t>
  </si>
  <si>
    <t>R60</t>
  </si>
  <si>
    <t>R90</t>
  </si>
  <si>
    <t>R120</t>
  </si>
  <si>
    <t>Am/V</t>
  </si>
  <si>
    <t>DESAM</t>
  </si>
  <si>
    <t>SEIKO</t>
  </si>
  <si>
    <r>
      <t>θ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  <charset val="2"/>
      </rPr>
      <t xml:space="preserve"> =</t>
    </r>
  </si>
  <si>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a,t,req</t>
    </r>
    <r>
      <rPr>
        <sz val="10"/>
        <color theme="1"/>
        <rFont val="Times New Roman"/>
        <family val="1"/>
      </rPr>
      <t xml:space="preserve"> / </t>
    </r>
    <r>
      <rPr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>a,cr</t>
    </r>
    <r>
      <rPr>
        <sz val="10"/>
        <color theme="1"/>
        <rFont val="Times New Roman"/>
        <family val="1"/>
      </rPr>
      <t xml:space="preserve"> =</t>
    </r>
  </si>
  <si>
    <r>
      <t>M</t>
    </r>
    <r>
      <rPr>
        <vertAlign val="subscript"/>
        <sz val="10"/>
        <color theme="1"/>
        <rFont val="Times New Roman"/>
        <family val="1"/>
      </rPr>
      <t>Q</t>
    </r>
    <r>
      <rPr>
        <sz val="10"/>
        <color theme="1"/>
        <rFont val="Times New Roman"/>
        <family val="1"/>
      </rPr>
      <t xml:space="preserve">/ 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Times New Roman"/>
        <family val="1"/>
      </rPr>
      <t xml:space="preserve">M= </t>
    </r>
  </si>
  <si>
    <r>
      <t>µ</t>
    </r>
    <r>
      <rPr>
        <vertAlign val="subscript"/>
        <sz val="10"/>
        <color theme="1"/>
        <rFont val="Times New Roman"/>
        <family val="1"/>
      </rPr>
      <t>y</t>
    </r>
    <r>
      <rPr>
        <sz val="10"/>
        <color theme="1"/>
        <rFont val="Times New Roman"/>
        <family val="1"/>
      </rPr>
      <t xml:space="preserve"> =</t>
    </r>
  </si>
  <si>
    <r>
      <t>k</t>
    </r>
    <r>
      <rPr>
        <vertAlign val="subscript"/>
        <sz val="10"/>
        <color theme="1"/>
        <rFont val="Symbol"/>
        <family val="1"/>
        <charset val="2"/>
      </rPr>
      <t>q</t>
    </r>
    <r>
      <rPr>
        <sz val="10"/>
        <color theme="1"/>
        <rFont val="Times New Roman"/>
        <family val="1"/>
        <charset val="2"/>
      </rPr>
      <t xml:space="preserve"> / k</t>
    </r>
    <r>
      <rPr>
        <vertAlign val="subscript"/>
        <sz val="10"/>
        <color theme="1"/>
        <rFont val="Times New Roman"/>
        <family val="1"/>
      </rPr>
      <t>E,</t>
    </r>
    <r>
      <rPr>
        <vertAlign val="subscript"/>
        <sz val="10"/>
        <color theme="1"/>
        <rFont val="Symbol"/>
        <family val="1"/>
        <charset val="2"/>
      </rPr>
      <t>q</t>
    </r>
  </si>
  <si>
    <r>
      <t>k</t>
    </r>
    <r>
      <rPr>
        <vertAlign val="subscript"/>
        <sz val="10"/>
        <color theme="1"/>
        <rFont val="Symbol"/>
        <family val="1"/>
        <charset val="2"/>
      </rPr>
      <t>q</t>
    </r>
    <r>
      <rPr>
        <vertAlign val="subscript"/>
        <sz val="10"/>
        <color theme="1"/>
        <rFont val="Times New Roman"/>
        <family val="1"/>
      </rPr>
      <t xml:space="preserve">a,cr </t>
    </r>
    <r>
      <rPr>
        <sz val="10"/>
        <color theme="1"/>
        <rFont val="Times New Roman"/>
        <family val="1"/>
      </rPr>
      <t>=</t>
    </r>
  </si>
  <si>
    <t>M</t>
  </si>
  <si>
    <t>V</t>
  </si>
  <si>
    <t>Label</t>
  </si>
  <si>
    <t>Nếu Am/V &lt; 250 thì bỏ qua tính toán</t>
  </si>
  <si>
    <t>TỔNG QUAN THIẾT KẾ</t>
  </si>
  <si>
    <t xml:space="preserve"> - Tên dự án:</t>
  </si>
  <si>
    <t xml:space="preserve"> - Hạng mục:</t>
  </si>
  <si>
    <t xml:space="preserve"> - Địa điểm xây dựng:</t>
  </si>
  <si>
    <t xml:space="preserve"> - Chủ đầu tư::</t>
  </si>
  <si>
    <t xml:space="preserve"> - Bậc chịu lửa:</t>
  </si>
  <si>
    <t xml:space="preserve"> - QCVN 02-2022/BXD Quy chuẩn kỹ thuật quốc gia về số liệu điều kiện tự nhiên dùng trong xây dựng</t>
  </si>
  <si>
    <t xml:space="preserve"> - QCVN 06-2022/BXD Quy chuẩn kỹ thuật quốc gia về an toàn cháy cho nhà và công trình</t>
  </si>
  <si>
    <t xml:space="preserve"> - Sửa đổi 1:2023 QCVN 06:2022/BXD Quy chuẩn kỹ thuật quốc gia về an toàn cháy cho nhà và công trình</t>
  </si>
  <si>
    <t xml:space="preserve"> - EN 1990 Eurocode - Basic of structural design</t>
  </si>
  <si>
    <t xml:space="preserve"> - EN 1991-1-2 Eurocode 1: Action on structures - Part 1-2: General actions - Actions on structures exposed to fire</t>
  </si>
  <si>
    <t xml:space="preserve"> - EN 1993-1-2 Eurocode 3: Design of steel structures - Part 1-2: General rules - Structural fire design</t>
  </si>
  <si>
    <t xml:space="preserve"> - Và các tài liệu có liên quan khác</t>
  </si>
  <si>
    <t xml:space="preserve"> - Nhịp</t>
  </si>
  <si>
    <t>70m</t>
  </si>
  <si>
    <t xml:space="preserve"> - Bước cột</t>
  </si>
  <si>
    <t>10m</t>
  </si>
  <si>
    <t xml:space="preserve"> - Độ dốc mái</t>
  </si>
  <si>
    <t xml:space="preserve"> - Tải treo mái</t>
  </si>
  <si>
    <t xml:space="preserve"> - Tải solar</t>
  </si>
  <si>
    <t>kg/m2</t>
  </si>
  <si>
    <t xml:space="preserve"> - Tải cục bộ</t>
  </si>
  <si>
    <t>Xem thuyết minh tính toán</t>
  </si>
  <si>
    <t xml:space="preserve"> - Vật liệu sử dụng</t>
  </si>
  <si>
    <t>STT</t>
  </si>
  <si>
    <t>Vật liệu</t>
  </si>
  <si>
    <t>Chỉ định</t>
  </si>
  <si>
    <t>Thép tổ hợp</t>
  </si>
  <si>
    <t>Thép chế tạo thanh giằng</t>
  </si>
  <si>
    <t>Bu lông</t>
  </si>
  <si>
    <t>ASTM A572M Grade 50</t>
  </si>
  <si>
    <t>ASTM A36M</t>
  </si>
  <si>
    <t>Cấp độ bền 8.8</t>
  </si>
  <si>
    <r>
      <t xml:space="preserve">Fy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345 MPA</t>
    </r>
  </si>
  <si>
    <r>
      <t xml:space="preserve">Fy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235 MPA</t>
    </r>
  </si>
  <si>
    <r>
      <t xml:space="preserve">Fu </t>
    </r>
    <r>
      <rPr>
        <sz val="11"/>
        <color theme="1"/>
        <rFont val="Symbol"/>
        <family val="1"/>
        <charset val="2"/>
      </rPr>
      <t>³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</rPr>
      <t>800 MPA</t>
    </r>
  </si>
  <si>
    <t>SW</t>
  </si>
  <si>
    <t>SDL</t>
  </si>
  <si>
    <t>LL</t>
  </si>
  <si>
    <t>y</t>
  </si>
  <si>
    <t>Ghi chú:</t>
  </si>
  <si>
    <t>SW:</t>
  </si>
  <si>
    <t>Tải trọng bản thân</t>
  </si>
  <si>
    <t>SDL:</t>
  </si>
  <si>
    <t>Tĩnh tải phụ thêm</t>
  </si>
  <si>
    <t>LL:</t>
  </si>
  <si>
    <t>Hoạt tải</t>
  </si>
  <si>
    <r>
      <rPr>
        <sz val="11"/>
        <color theme="1"/>
        <rFont val="Symbol"/>
        <family val="1"/>
        <charset val="2"/>
      </rPr>
      <t>y</t>
    </r>
    <r>
      <rPr>
        <sz val="14.3"/>
        <color theme="1"/>
        <rFont val="Aptos Narrow"/>
        <family val="2"/>
        <charset val="163"/>
      </rPr>
      <t xml:space="preserve"> </t>
    </r>
    <r>
      <rPr>
        <sz val="11"/>
        <color theme="1"/>
        <rFont val="Aptos Narrow"/>
        <family val="2"/>
        <charset val="163"/>
        <scheme val="minor"/>
      </rPr>
      <t>là hệ số được lấy bằng</t>
    </r>
  </si>
  <si>
    <t>+</t>
  </si>
  <si>
    <t>Hoạt tải mái</t>
  </si>
  <si>
    <t>Khu vực văn phòng, khu vệ sinh, hành lang</t>
  </si>
  <si>
    <t>Khu vực tập trung đông người</t>
  </si>
  <si>
    <t>Khu vực kho</t>
  </si>
  <si>
    <t>1. Giới thiệu chung</t>
  </si>
  <si>
    <t>2. Cơ sở pháp lý</t>
  </si>
  <si>
    <t>3. Dữ liệu sử dụng trong thiết kế</t>
  </si>
  <si>
    <t>4. Tổ hợp tải trọng</t>
  </si>
  <si>
    <t>5. Thiết kế chịu lửa theo EN 1993-1-2</t>
  </si>
  <si>
    <r>
      <t>Theo tiêu chuẩn EN 1993-1-2, khả năng chịu lực của cấu kiện khi chịu lửa tại thời điểm t</t>
    </r>
    <r>
      <rPr>
        <vertAlign val="subscript"/>
        <sz val="11"/>
        <color theme="1"/>
        <rFont val="Aptos Narrow"/>
        <family val="2"/>
        <scheme val="minor"/>
      </rPr>
      <t>req</t>
    </r>
    <r>
      <rPr>
        <sz val="11"/>
        <color theme="1"/>
        <rFont val="Aptos Narrow"/>
        <family val="2"/>
        <charset val="163"/>
        <scheme val="minor"/>
      </rPr>
      <t xml:space="preserve"> được kiểm tra theo công thức sau</t>
    </r>
  </si>
  <si>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Aptos Narrow"/>
        <family val="2"/>
        <scheme val="minor"/>
      </rPr>
      <t>a,t_req</t>
    </r>
  </si>
  <si>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Aptos Narrow"/>
        <family val="2"/>
        <scheme val="minor"/>
      </rPr>
      <t>cr</t>
    </r>
  </si>
  <si>
    <t>£</t>
  </si>
  <si>
    <r>
      <t>Nhiệt độ của kết cấu tại thời điểm t</t>
    </r>
    <r>
      <rPr>
        <vertAlign val="subscript"/>
        <sz val="11"/>
        <color theme="1"/>
        <rFont val="Aptos Narrow"/>
        <family val="2"/>
        <scheme val="minor"/>
      </rPr>
      <t>req</t>
    </r>
  </si>
  <si>
    <r>
      <t xml:space="preserve">Nhiệt độ tới hạn của kết cấu, được xác định phụ thuộc vào hệ số huy động </t>
    </r>
    <r>
      <rPr>
        <sz val="11"/>
        <color theme="1"/>
        <rFont val="Aptos Narrow"/>
        <family val="2"/>
      </rPr>
      <t>µ</t>
    </r>
    <r>
      <rPr>
        <vertAlign val="subscript"/>
        <sz val="11"/>
        <color theme="1"/>
        <rFont val="Aptos Narrow"/>
        <family val="2"/>
      </rPr>
      <t>0</t>
    </r>
  </si>
  <si>
    <r>
      <rPr>
        <sz val="11"/>
        <color theme="1"/>
        <rFont val="Aptos Narrow"/>
        <family val="2"/>
      </rPr>
      <t>µ</t>
    </r>
    <r>
      <rPr>
        <vertAlign val="subscript"/>
        <sz val="11"/>
        <color theme="1"/>
        <rFont val="Aptos Narrow"/>
        <family val="2"/>
        <scheme val="minor"/>
      </rPr>
      <t>0</t>
    </r>
  </si>
  <si>
    <t>Tỉ số của hệ quả tác động trong tình huống chịu lửa và khả năng chịu lực cảu kết cấu trong tình huống chịu lửa</t>
  </si>
  <si>
    <t>- Trong trường hợp R &lt; 45, do không có dữ liệu nên tạm thời lấy thông số R45 để tra thông số chiều dày sơn
'- Trường hợp nhiệt độ tới hạn nếu nhỏ hơn bảng tra sẽ lấy theo cột gần nhất</t>
  </si>
  <si>
    <t>Unique</t>
  </si>
  <si>
    <t>Trường hợp cấu kiện chịu lực dọc và uốn với dạng oằn do uốn dọc</t>
  </si>
  <si>
    <t>A</t>
  </si>
  <si>
    <t>Lặp lần 1</t>
  </si>
  <si>
    <t>Lặp lần 2</t>
  </si>
  <si>
    <t>Lặp lần 3</t>
  </si>
  <si>
    <t>Lặp lần 4</t>
  </si>
  <si>
    <t>Lặp lần 5</t>
  </si>
  <si>
    <t>Trường hợp cấu kiện chịu lực dọc và uốn với dạng oằn do oằn ngang</t>
  </si>
  <si>
    <t>PHÂN LOẠI TIẾT DIỆN</t>
  </si>
  <si>
    <t>ĐẶC TRƯNG HÌNH HỌC</t>
  </si>
  <si>
    <t>a</t>
  </si>
  <si>
    <t>Class</t>
  </si>
  <si>
    <t xml:space="preserve">λ̅y </t>
  </si>
  <si>
    <t xml:space="preserve">λ̅z </t>
  </si>
  <si>
    <r>
      <t>k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 xml:space="preserve"> =</t>
    </r>
  </si>
  <si>
    <r>
      <t>k</t>
    </r>
    <r>
      <rPr>
        <vertAlign val="subscript"/>
        <sz val="11"/>
        <color theme="1"/>
        <rFont val="Times New Roman"/>
        <family val="1"/>
      </rPr>
      <t xml:space="preserve">1 </t>
    </r>
    <r>
      <rPr>
        <sz val="11"/>
        <color theme="1"/>
        <rFont val="Times New Roman"/>
        <family val="1"/>
      </rPr>
      <t>=</t>
    </r>
  </si>
  <si>
    <r>
      <t>β</t>
    </r>
    <r>
      <rPr>
        <vertAlign val="subscript"/>
        <sz val="10"/>
        <color theme="1"/>
        <rFont val="Times New Roman"/>
        <family val="1"/>
      </rPr>
      <t>M,y</t>
    </r>
    <r>
      <rPr>
        <sz val="10"/>
        <color theme="1"/>
        <rFont val="Times New Roman"/>
        <family val="1"/>
      </rPr>
      <t xml:space="preserve"> =</t>
    </r>
  </si>
  <si>
    <r>
      <rPr>
        <sz val="11"/>
        <rFont val="Symbol"/>
        <family val="1"/>
        <charset val="2"/>
      </rPr>
      <t>l</t>
    </r>
    <r>
      <rPr>
        <vertAlign val="subscript"/>
        <sz val="11"/>
        <rFont val="Times New Roman"/>
        <family val="1"/>
      </rPr>
      <t>1</t>
    </r>
    <r>
      <rPr>
        <sz val="11"/>
        <rFont val="Times New Roman"/>
        <family val="1"/>
        <charset val="2"/>
      </rPr>
      <t xml:space="preserve"> =</t>
    </r>
  </si>
  <si>
    <r>
      <rPr>
        <sz val="11"/>
        <rFont val="Symbol"/>
        <family val="1"/>
        <charset val="2"/>
      </rPr>
      <t>a</t>
    </r>
    <r>
      <rPr>
        <vertAlign val="subscript"/>
        <sz val="11"/>
        <rFont val="Times New Roman"/>
        <family val="1"/>
      </rPr>
      <t>1</t>
    </r>
    <r>
      <rPr>
        <sz val="11"/>
        <rFont val="Times New Roman"/>
        <family val="1"/>
        <charset val="2"/>
      </rPr>
      <t xml:space="preserve"> =</t>
    </r>
  </si>
  <si>
    <t>Hạng mục</t>
  </si>
  <si>
    <t>Nhà xưởng</t>
  </si>
  <si>
    <r>
      <rPr>
        <sz val="10"/>
        <rFont val="Symbol"/>
        <family val="1"/>
        <charset val="2"/>
      </rPr>
      <t>q</t>
    </r>
    <r>
      <rPr>
        <vertAlign val="subscript"/>
        <sz val="10"/>
        <rFont val="Times New Roman"/>
        <family val="1"/>
      </rPr>
      <t xml:space="preserve">a,cr </t>
    </r>
    <r>
      <rPr>
        <sz val="10"/>
        <rFont val="Times New Roman"/>
        <family val="1"/>
      </rPr>
      <t>(</t>
    </r>
    <r>
      <rPr>
        <vertAlign val="superscript"/>
        <sz val="10"/>
        <rFont val="Times New Roman"/>
        <family val="1"/>
      </rPr>
      <t>o</t>
    </r>
    <r>
      <rPr>
        <sz val="10"/>
        <rFont val="Times New Roman"/>
        <family val="1"/>
      </rPr>
      <t>C)</t>
    </r>
  </si>
  <si>
    <r>
      <rPr>
        <b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 xml:space="preserve">a,cr
</t>
    </r>
    <r>
      <rPr>
        <b/>
        <sz val="10"/>
        <color theme="9" tint="-0.249977111117893"/>
        <rFont val="Times New Roman"/>
        <family val="1"/>
      </rPr>
      <t>(</t>
    </r>
    <r>
      <rPr>
        <b/>
        <vertAlign val="superscript"/>
        <sz val="10"/>
        <color theme="9" tint="-0.249977111117893"/>
        <rFont val="Times New Roman"/>
        <family val="1"/>
      </rPr>
      <t>o</t>
    </r>
    <r>
      <rPr>
        <b/>
        <sz val="10"/>
        <color theme="9" tint="-0.249977111117893"/>
        <rFont val="Times New Roman"/>
        <family val="1"/>
      </rPr>
      <t>C)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</si>
  <si>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y,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</si>
  <si>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p,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</si>
  <si>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Aptos Display"/>
        <family val="2"/>
      </rPr>
      <t>E,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</si>
  <si>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k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sz val="10"/>
        <color theme="9" tint="-0.249977111117893"/>
        <rFont val="Times New Roman"/>
        <family val="1"/>
        <charset val="2"/>
      </rPr>
      <t xml:space="preserve"> / k</t>
    </r>
    <r>
      <rPr>
        <b/>
        <vertAlign val="subscript"/>
        <sz val="10"/>
        <color theme="9" tint="-0.249977111117893"/>
        <rFont val="Times New Roman"/>
        <family val="1"/>
      </rPr>
      <t>E,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</si>
  <si>
    <r>
      <t>λ̅</t>
    </r>
    <r>
      <rPr>
        <b/>
        <vertAlign val="subscript"/>
        <sz val="10"/>
        <color theme="9" tint="-0.249977111117893"/>
        <rFont val="Aptos Display"/>
        <family val="2"/>
      </rPr>
      <t>y,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Aptos Display"/>
        <family val="2"/>
      </rPr>
      <t>a,cr</t>
    </r>
  </si>
  <si>
    <r>
      <t>λ̅</t>
    </r>
    <r>
      <rPr>
        <b/>
        <vertAlign val="subscript"/>
        <sz val="10"/>
        <color theme="9" tint="-0.249977111117893"/>
        <rFont val="Aptos Display"/>
        <family val="2"/>
      </rPr>
      <t>z,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Aptos Display"/>
        <family val="2"/>
      </rPr>
      <t>a,cr</t>
    </r>
  </si>
  <si>
    <r>
      <rPr>
        <b/>
        <sz val="10"/>
        <color theme="9" tint="-0.249977111117893"/>
        <rFont val="Symbol"/>
        <family val="1"/>
        <charset val="2"/>
      </rPr>
      <t>f</t>
    </r>
    <r>
      <rPr>
        <b/>
        <vertAlign val="subscript"/>
        <sz val="10"/>
        <color theme="9" tint="-0.249977111117893"/>
        <rFont val="Times New Roman"/>
        <family val="1"/>
      </rPr>
      <t>y</t>
    </r>
    <r>
      <rPr>
        <b/>
        <sz val="10"/>
        <color theme="9" tint="-0.249977111117893"/>
        <rFont val="Times New Roman"/>
        <family val="1"/>
      </rPr>
      <t>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>a,cr</t>
    </r>
  </si>
  <si>
    <r>
      <rPr>
        <b/>
        <sz val="10"/>
        <color theme="9" tint="-0.249977111117893"/>
        <rFont val="Symbol"/>
        <family val="1"/>
        <charset val="2"/>
      </rPr>
      <t>f</t>
    </r>
    <r>
      <rPr>
        <b/>
        <vertAlign val="subscript"/>
        <sz val="10"/>
        <color theme="9" tint="-0.249977111117893"/>
        <rFont val="Times New Roman"/>
        <family val="1"/>
      </rPr>
      <t>z</t>
    </r>
    <r>
      <rPr>
        <b/>
        <sz val="10"/>
        <color theme="9" tint="-0.249977111117893"/>
        <rFont val="Times New Roman"/>
        <family val="1"/>
      </rPr>
      <t>,</t>
    </r>
    <r>
      <rPr>
        <b/>
        <vertAlign val="subscript"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>a,cr</t>
    </r>
  </si>
  <si>
    <r>
      <rPr>
        <b/>
        <sz val="10"/>
        <color theme="9" tint="-0.249977111117893"/>
        <rFont val="Symbol"/>
        <family val="1"/>
        <charset val="2"/>
      </rPr>
      <t>c</t>
    </r>
    <r>
      <rPr>
        <b/>
        <vertAlign val="subscript"/>
        <sz val="10"/>
        <color theme="9" tint="-0.249977111117893"/>
        <rFont val="Times New Roman"/>
        <family val="1"/>
      </rPr>
      <t>y,fi</t>
    </r>
  </si>
  <si>
    <r>
      <rPr>
        <b/>
        <sz val="10"/>
        <color theme="9" tint="-0.249977111117893"/>
        <rFont val="Symbol"/>
        <family val="1"/>
        <charset val="2"/>
      </rPr>
      <t>c</t>
    </r>
    <r>
      <rPr>
        <b/>
        <vertAlign val="subscript"/>
        <sz val="10"/>
        <color theme="9" tint="-0.249977111117893"/>
        <rFont val="Times New Roman"/>
        <family val="1"/>
      </rPr>
      <t>z,fi</t>
    </r>
  </si>
  <si>
    <r>
      <t>µ</t>
    </r>
    <r>
      <rPr>
        <b/>
        <vertAlign val="subscript"/>
        <sz val="10"/>
        <color theme="9" tint="-0.249977111117893"/>
        <rFont val="Times New Roman"/>
        <family val="1"/>
      </rPr>
      <t>y</t>
    </r>
  </si>
  <si>
    <r>
      <t>k</t>
    </r>
    <r>
      <rPr>
        <b/>
        <vertAlign val="subscript"/>
        <sz val="10"/>
        <color theme="9" tint="-0.249977111117893"/>
        <rFont val="Times New Roman"/>
        <family val="1"/>
      </rPr>
      <t>y</t>
    </r>
  </si>
  <si>
    <r>
      <t>µ</t>
    </r>
    <r>
      <rPr>
        <b/>
        <vertAlign val="subscript"/>
        <sz val="10"/>
        <color theme="9" tint="-0.249977111117893"/>
        <rFont val="Times New Roman"/>
        <family val="1"/>
      </rPr>
      <t>0</t>
    </r>
  </si>
  <si>
    <r>
      <rPr>
        <b/>
        <sz val="10"/>
        <color theme="9" tint="-0.249977111117893"/>
        <rFont val="Symbol"/>
        <family val="1"/>
        <charset val="2"/>
      </rPr>
      <t>q</t>
    </r>
    <r>
      <rPr>
        <b/>
        <vertAlign val="subscript"/>
        <sz val="10"/>
        <color theme="9" tint="-0.249977111117893"/>
        <rFont val="Times New Roman"/>
        <family val="1"/>
      </rPr>
      <t>a,cr</t>
    </r>
  </si>
  <si>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Times New Roman"/>
        <family val="1"/>
      </rPr>
      <t xml:space="preserve">a,cr </t>
    </r>
    <r>
      <rPr>
        <b/>
        <sz val="10"/>
        <color rgb="FFC00000"/>
        <rFont val="Times New Roman"/>
        <family val="1"/>
      </rPr>
      <t>(</t>
    </r>
    <r>
      <rPr>
        <b/>
        <vertAlign val="superscript"/>
        <sz val="10"/>
        <color rgb="FFC00000"/>
        <rFont val="Times New Roman"/>
        <family val="1"/>
      </rPr>
      <t>o</t>
    </r>
    <r>
      <rPr>
        <b/>
        <sz val="10"/>
        <color rgb="FFC00000"/>
        <rFont val="Times New Roman"/>
        <family val="1"/>
      </rPr>
      <t>C)</t>
    </r>
  </si>
  <si>
    <r>
      <t>k</t>
    </r>
    <r>
      <rPr>
        <b/>
        <vertAlign val="subscript"/>
        <sz val="10"/>
        <color rgb="FFC00000"/>
        <rFont val="Aptos Display"/>
        <family val="2"/>
      </rPr>
      <t>y,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</si>
  <si>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t>k</t>
    </r>
    <r>
      <rPr>
        <b/>
        <vertAlign val="subscript"/>
        <sz val="10"/>
        <color rgb="FFC00000"/>
        <rFont val="Aptos Display"/>
        <family val="2"/>
      </rPr>
      <t>p,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</si>
  <si>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t>k</t>
    </r>
    <r>
      <rPr>
        <b/>
        <vertAlign val="subscript"/>
        <sz val="10"/>
        <color rgb="FFC00000"/>
        <rFont val="Aptos Display"/>
        <family val="2"/>
      </rPr>
      <t>E,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</si>
  <si>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t>k</t>
    </r>
    <r>
      <rPr>
        <b/>
        <vertAlign val="subscript"/>
        <sz val="10"/>
        <color rgb="FFC00000"/>
        <rFont val="Symbol"/>
        <family val="1"/>
        <charset val="2"/>
      </rPr>
      <t>q</t>
    </r>
    <r>
      <rPr>
        <b/>
        <sz val="10"/>
        <color rgb="FFC00000"/>
        <rFont val="Times New Roman"/>
        <family val="1"/>
        <charset val="2"/>
      </rPr>
      <t xml:space="preserve"> / k</t>
    </r>
    <r>
      <rPr>
        <b/>
        <vertAlign val="subscript"/>
        <sz val="10"/>
        <color rgb="FFC00000"/>
        <rFont val="Times New Roman"/>
        <family val="1"/>
      </rPr>
      <t>E,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</si>
  <si>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t>λ̅</t>
    </r>
    <r>
      <rPr>
        <b/>
        <vertAlign val="subscript"/>
        <sz val="10"/>
        <color rgb="FFC00000"/>
        <rFont val="Aptos Display"/>
        <family val="2"/>
      </rPr>
      <t>z,</t>
    </r>
    <r>
      <rPr>
        <b/>
        <vertAlign val="subscript"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Aptos Display"/>
        <family val="2"/>
      </rPr>
      <t>a,cr</t>
    </r>
  </si>
  <si>
    <r>
      <rPr>
        <b/>
        <sz val="10"/>
        <color rgb="FFC00000"/>
        <rFont val="Symbol"/>
        <family val="1"/>
        <charset val="2"/>
      </rPr>
      <t>f</t>
    </r>
    <r>
      <rPr>
        <b/>
        <vertAlign val="subscript"/>
        <sz val="10"/>
        <color rgb="FFC00000"/>
        <rFont val="Times New Roman"/>
        <family val="1"/>
      </rPr>
      <t>z</t>
    </r>
    <r>
      <rPr>
        <b/>
        <sz val="10"/>
        <color rgb="FFC00000"/>
        <rFont val="Times New Roman"/>
        <family val="1"/>
      </rPr>
      <t>,</t>
    </r>
    <r>
      <rPr>
        <b/>
        <vertAlign val="subscript"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Times New Roman"/>
        <family val="1"/>
      </rPr>
      <t>a,cr</t>
    </r>
  </si>
  <si>
    <r>
      <rPr>
        <b/>
        <sz val="10"/>
        <color rgb="FFC00000"/>
        <rFont val="Symbol"/>
        <family val="1"/>
        <charset val="2"/>
      </rPr>
      <t>c</t>
    </r>
    <r>
      <rPr>
        <b/>
        <vertAlign val="subscript"/>
        <sz val="10"/>
        <color rgb="FFC00000"/>
        <rFont val="Times New Roman"/>
        <family val="1"/>
      </rPr>
      <t>z,fi</t>
    </r>
  </si>
  <si>
    <r>
      <t>λ̅</t>
    </r>
    <r>
      <rPr>
        <b/>
        <vertAlign val="subscript"/>
        <sz val="10"/>
        <color rgb="FFC00000"/>
        <rFont val="Aptos Narrow"/>
        <family val="2"/>
        <scheme val="minor"/>
      </rPr>
      <t>LT</t>
    </r>
    <r>
      <rPr>
        <b/>
        <vertAlign val="subscript"/>
        <sz val="10"/>
        <color rgb="FFC00000"/>
        <rFont val="Times New Roman"/>
        <family val="1"/>
        <charset val="2"/>
      </rPr>
      <t>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</si>
  <si>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rPr>
        <b/>
        <sz val="10"/>
        <color rgb="FFC00000"/>
        <rFont val="Symbol"/>
        <family val="1"/>
        <charset val="2"/>
      </rPr>
      <t>f</t>
    </r>
    <r>
      <rPr>
        <b/>
        <vertAlign val="subscript"/>
        <sz val="10"/>
        <color rgb="FFC00000"/>
        <rFont val="Times New Roman"/>
        <family val="1"/>
      </rPr>
      <t>LT,</t>
    </r>
    <r>
      <rPr>
        <b/>
        <vertAlign val="subscript"/>
        <sz val="10"/>
        <color rgb="FFC00000"/>
        <rFont val="Symbol"/>
        <family val="1"/>
        <charset val="2"/>
      </rPr>
      <t>q</t>
    </r>
  </si>
  <si>
    <r>
      <rPr>
        <b/>
        <sz val="10"/>
        <color rgb="FFC00000"/>
        <rFont val="Symbol"/>
        <family val="1"/>
        <charset val="2"/>
      </rPr>
      <t>c</t>
    </r>
    <r>
      <rPr>
        <b/>
        <vertAlign val="subscript"/>
        <sz val="10"/>
        <color rgb="FFC00000"/>
        <rFont val="Times New Roman"/>
        <family val="1"/>
      </rPr>
      <t>LT,fi</t>
    </r>
  </si>
  <si>
    <r>
      <t>µ</t>
    </r>
    <r>
      <rPr>
        <b/>
        <vertAlign val="subscript"/>
        <sz val="10"/>
        <color rgb="FFC00000"/>
        <rFont val="Times New Roman"/>
        <family val="1"/>
      </rPr>
      <t>LT</t>
    </r>
  </si>
  <si>
    <r>
      <t>k</t>
    </r>
    <r>
      <rPr>
        <b/>
        <vertAlign val="subscript"/>
        <sz val="10"/>
        <color rgb="FFC00000"/>
        <rFont val="Times New Roman"/>
        <family val="1"/>
      </rPr>
      <t>LT</t>
    </r>
  </si>
  <si>
    <r>
      <t>µ</t>
    </r>
    <r>
      <rPr>
        <b/>
        <vertAlign val="subscript"/>
        <sz val="10"/>
        <color rgb="FFC00000"/>
        <rFont val="Times New Roman"/>
        <family val="1"/>
      </rPr>
      <t>0</t>
    </r>
  </si>
  <si>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Times New Roman"/>
        <family val="1"/>
      </rPr>
      <t>a,cr</t>
    </r>
  </si>
  <si>
    <r>
      <t>c</t>
    </r>
    <r>
      <rPr>
        <vertAlign val="subscript"/>
        <sz val="11"/>
        <color theme="1"/>
        <rFont val="Times New Roman"/>
        <family val="1"/>
      </rPr>
      <t>f</t>
    </r>
  </si>
  <si>
    <r>
      <t>c</t>
    </r>
    <r>
      <rPr>
        <vertAlign val="subscript"/>
        <sz val="11"/>
        <color theme="1"/>
        <rFont val="Times New Roman"/>
        <family val="1"/>
      </rPr>
      <t>w</t>
    </r>
  </si>
  <si>
    <r>
      <t>I</t>
    </r>
    <r>
      <rPr>
        <vertAlign val="subscript"/>
        <sz val="10"/>
        <color theme="1"/>
        <rFont val="Times New Roman"/>
        <family val="1"/>
      </rPr>
      <t>T</t>
    </r>
  </si>
  <si>
    <r>
      <t>I</t>
    </r>
    <r>
      <rPr>
        <vertAlign val="subscript"/>
        <sz val="10"/>
        <color theme="1"/>
        <rFont val="Times New Roman"/>
        <family val="1"/>
      </rPr>
      <t>W</t>
    </r>
  </si>
  <si>
    <r>
      <rPr>
        <sz val="11"/>
        <color theme="1"/>
        <rFont val="Symbol"/>
        <family val="1"/>
        <charset val="2"/>
      </rPr>
      <t>l</t>
    </r>
    <r>
      <rPr>
        <vertAlign val="subscript"/>
        <sz val="11"/>
        <color theme="1"/>
        <rFont val="Times New Roman"/>
        <family val="1"/>
      </rPr>
      <t>y</t>
    </r>
  </si>
  <si>
    <r>
      <rPr>
        <sz val="11"/>
        <color theme="1"/>
        <rFont val="Symbol"/>
        <family val="1"/>
        <charset val="2"/>
      </rPr>
      <t>l</t>
    </r>
    <r>
      <rPr>
        <vertAlign val="subscript"/>
        <sz val="11"/>
        <color theme="1"/>
        <rFont val="Times New Roman"/>
        <family val="1"/>
      </rPr>
      <t>z</t>
    </r>
  </si>
  <si>
    <r>
      <t>mm</t>
    </r>
    <r>
      <rPr>
        <vertAlign val="superscript"/>
        <sz val="11"/>
        <color theme="1"/>
        <rFont val="Times New Roman"/>
        <family val="1"/>
      </rPr>
      <t>2</t>
    </r>
  </si>
  <si>
    <r>
      <t>(mm</t>
    </r>
    <r>
      <rPr>
        <vertAlign val="superscript"/>
        <sz val="10"/>
        <color theme="1"/>
        <rFont val="Times New Roman"/>
        <family val="1"/>
      </rPr>
      <t>4</t>
    </r>
    <r>
      <rPr>
        <sz val="10"/>
        <color theme="1"/>
        <rFont val="Times New Roman"/>
        <family val="1"/>
      </rPr>
      <t>)</t>
    </r>
  </si>
  <si>
    <r>
      <t>(mm</t>
    </r>
    <r>
      <rPr>
        <vertAlign val="superscript"/>
        <sz val="10"/>
        <color theme="1"/>
        <rFont val="Times New Roman"/>
        <family val="1"/>
      </rPr>
      <t>6</t>
    </r>
    <r>
      <rPr>
        <sz val="10"/>
        <color theme="1"/>
        <rFont val="Times New Roman"/>
        <family val="1"/>
      </rPr>
      <t>)</t>
    </r>
  </si>
  <si>
    <r>
      <t>c</t>
    </r>
    <r>
      <rPr>
        <vertAlign val="subscript"/>
        <sz val="11"/>
        <color theme="1"/>
        <rFont val="Times New Roman"/>
        <family val="1"/>
      </rPr>
      <t>f</t>
    </r>
    <r>
      <rPr>
        <sz val="11"/>
        <color theme="1"/>
        <rFont val="Times New Roman"/>
        <family val="1"/>
      </rPr>
      <t>/t</t>
    </r>
    <r>
      <rPr>
        <vertAlign val="subscript"/>
        <sz val="11"/>
        <color theme="1"/>
        <rFont val="Times New Roman"/>
        <family val="1"/>
      </rPr>
      <t>f</t>
    </r>
  </si>
  <si>
    <r>
      <t>c</t>
    </r>
    <r>
      <rPr>
        <vertAlign val="subscript"/>
        <sz val="11"/>
        <color theme="1"/>
        <rFont val="Times New Roman"/>
        <family val="1"/>
      </rPr>
      <t>w</t>
    </r>
    <r>
      <rPr>
        <sz val="11"/>
        <color theme="1"/>
        <rFont val="Times New Roman"/>
        <family val="1"/>
      </rPr>
      <t>/t</t>
    </r>
    <r>
      <rPr>
        <vertAlign val="subscript"/>
        <sz val="11"/>
        <color theme="1"/>
        <rFont val="Times New Roman"/>
        <family val="1"/>
      </rPr>
      <t>w</t>
    </r>
  </si>
  <si>
    <t>Kiểm tra khả năng chịu cắt</t>
  </si>
  <si>
    <t>Av</t>
  </si>
  <si>
    <r>
      <t>mm</t>
    </r>
    <r>
      <rPr>
        <vertAlign val="superscript"/>
        <sz val="11"/>
        <color theme="8"/>
        <rFont val="Times New Roman"/>
        <family val="1"/>
      </rPr>
      <t>2</t>
    </r>
  </si>
  <si>
    <r>
      <rPr>
        <b/>
        <sz val="10"/>
        <color theme="8"/>
        <rFont val="Symbol"/>
        <family val="1"/>
        <charset val="2"/>
      </rPr>
      <t>q</t>
    </r>
    <r>
      <rPr>
        <b/>
        <vertAlign val="subscript"/>
        <sz val="10"/>
        <color theme="8"/>
        <rFont val="Times New Roman"/>
        <family val="1"/>
      </rPr>
      <t>a,cr</t>
    </r>
  </si>
  <si>
    <r>
      <t>k</t>
    </r>
    <r>
      <rPr>
        <b/>
        <vertAlign val="subscript"/>
        <sz val="10"/>
        <color theme="8"/>
        <rFont val="Aptos Display"/>
        <family val="2"/>
      </rPr>
      <t>y,</t>
    </r>
    <r>
      <rPr>
        <b/>
        <vertAlign val="subscript"/>
        <sz val="10"/>
        <color theme="8"/>
        <rFont val="Symbol"/>
        <family val="1"/>
        <charset val="2"/>
      </rPr>
      <t>q</t>
    </r>
  </si>
  <si>
    <r>
      <t>V</t>
    </r>
    <r>
      <rPr>
        <vertAlign val="subscript"/>
        <sz val="11"/>
        <color theme="8"/>
        <rFont val="Times New Roman"/>
        <family val="1"/>
      </rPr>
      <t>fi,Rd</t>
    </r>
  </si>
  <si>
    <r>
      <t>V</t>
    </r>
    <r>
      <rPr>
        <vertAlign val="subscript"/>
        <sz val="11"/>
        <color theme="8"/>
        <rFont val="Times New Roman"/>
        <family val="1"/>
      </rPr>
      <t>ED</t>
    </r>
  </si>
  <si>
    <t>Kết luận</t>
  </si>
  <si>
    <r>
      <t>M</t>
    </r>
    <r>
      <rPr>
        <vertAlign val="subscript"/>
        <sz val="11"/>
        <color theme="1"/>
        <rFont val="Times New Roman"/>
        <family val="1"/>
      </rPr>
      <t>start</t>
    </r>
  </si>
  <si>
    <r>
      <t>M</t>
    </r>
    <r>
      <rPr>
        <vertAlign val="subscript"/>
        <sz val="11"/>
        <color theme="1"/>
        <rFont val="Times New Roman"/>
        <family val="1"/>
      </rPr>
      <t>end</t>
    </r>
  </si>
  <si>
    <r>
      <t>M</t>
    </r>
    <r>
      <rPr>
        <vertAlign val="subscript"/>
        <sz val="11"/>
        <color theme="1"/>
        <rFont val="Times New Roman"/>
        <family val="1"/>
      </rPr>
      <t>Q</t>
    </r>
  </si>
  <si>
    <t>|MinM|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</si>
  <si>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Times New Roman"/>
        <family val="1"/>
      </rPr>
      <t>M</t>
    </r>
  </si>
  <si>
    <t>Đối tượng</t>
  </si>
  <si>
    <r>
      <t>β</t>
    </r>
    <r>
      <rPr>
        <vertAlign val="subscript"/>
        <sz val="10"/>
        <color theme="1"/>
        <rFont val="Times New Roman"/>
        <family val="1"/>
      </rPr>
      <t>M,y</t>
    </r>
  </si>
  <si>
    <t>Áp dụng cho dầm</t>
  </si>
  <si>
    <r>
      <t>M</t>
    </r>
    <r>
      <rPr>
        <vertAlign val="subscript"/>
        <sz val="10"/>
        <color theme="1"/>
        <rFont val="Times New Roman"/>
        <family val="1"/>
      </rPr>
      <t>Q</t>
    </r>
    <r>
      <rPr>
        <sz val="10"/>
        <color theme="1"/>
        <rFont val="Times New Roman"/>
        <family val="1"/>
      </rPr>
      <t>/</t>
    </r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Times New Roman"/>
        <family val="1"/>
      </rPr>
      <t>M</t>
    </r>
  </si>
  <si>
    <r>
      <rPr>
        <sz val="11"/>
        <color theme="1"/>
        <rFont val="Symbol"/>
        <family val="1"/>
        <charset val="2"/>
      </rPr>
      <t>b</t>
    </r>
    <r>
      <rPr>
        <vertAlign val="subscript"/>
        <sz val="11"/>
        <color theme="1"/>
        <rFont val="Times New Roman"/>
        <family val="1"/>
      </rPr>
      <t xml:space="preserve">M,Q </t>
    </r>
  </si>
  <si>
    <r>
      <t>β</t>
    </r>
    <r>
      <rPr>
        <vertAlign val="subscript"/>
        <sz val="10"/>
        <color theme="1"/>
        <rFont val="Times New Roman"/>
        <family val="1"/>
      </rPr>
      <t>M,y</t>
    </r>
    <r>
      <rPr>
        <sz val="10"/>
        <color theme="1"/>
        <rFont val="Times New Roman"/>
        <family val="1"/>
      </rPr>
      <t xml:space="preserve"> </t>
    </r>
  </si>
  <si>
    <r>
      <t>β</t>
    </r>
    <r>
      <rPr>
        <vertAlign val="subscript"/>
        <sz val="10"/>
        <color theme="1"/>
        <rFont val="Times New Roman"/>
        <family val="1"/>
      </rPr>
      <t>M,</t>
    </r>
    <r>
      <rPr>
        <vertAlign val="subscript"/>
        <sz val="10"/>
        <color theme="1"/>
        <rFont val="Symbol"/>
        <family val="1"/>
        <charset val="2"/>
      </rPr>
      <t>y</t>
    </r>
    <r>
      <rPr>
        <sz val="10"/>
        <color theme="1"/>
        <rFont val="Times New Roman"/>
        <family val="1"/>
      </rPr>
      <t xml:space="preserve"> </t>
    </r>
  </si>
  <si>
    <t>- Chỉ số huy động cấu kiện của tiết diện không bảo vệ</t>
  </si>
  <si>
    <t>Thời gian
chịu lửa</t>
  </si>
  <si>
    <t>- Thời gian tới hạn của tiết diện</t>
  </si>
  <si>
    <r>
      <rPr>
        <sz val="10"/>
        <color theme="1"/>
        <rFont val="Calibri"/>
        <family val="2"/>
      </rPr>
      <t>t</t>
    </r>
    <r>
      <rPr>
        <vertAlign val="subscript"/>
        <sz val="10"/>
        <color theme="1"/>
        <rFont val="Times New Roman"/>
        <family val="1"/>
      </rPr>
      <t>cr</t>
    </r>
    <r>
      <rPr>
        <sz val="10"/>
        <color theme="1"/>
        <rFont val="Times New Roman"/>
        <family val="1"/>
      </rPr>
      <t xml:space="preserve">  =</t>
    </r>
  </si>
  <si>
    <t>X</t>
  </si>
  <si>
    <t>Y</t>
  </si>
  <si>
    <r>
      <t>L</t>
    </r>
    <r>
      <rPr>
        <vertAlign val="subscript"/>
        <sz val="11"/>
        <rFont val="Times New Roman"/>
        <family val="1"/>
      </rPr>
      <t>y</t>
    </r>
  </si>
  <si>
    <r>
      <t>L</t>
    </r>
    <r>
      <rPr>
        <vertAlign val="subscript"/>
        <sz val="11"/>
        <rFont val="Times New Roman"/>
        <family val="1"/>
      </rPr>
      <t>z</t>
    </r>
  </si>
  <si>
    <r>
      <t>M</t>
    </r>
    <r>
      <rPr>
        <vertAlign val="subscript"/>
        <sz val="11"/>
        <color theme="1"/>
        <rFont val="Times New Roman"/>
        <family val="1"/>
      </rPr>
      <t>cr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</si>
  <si>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Times New Roman"/>
        <family val="1"/>
      </rPr>
      <t>LT</t>
    </r>
  </si>
  <si>
    <r>
      <t>λ̅</t>
    </r>
    <r>
      <rPr>
        <vertAlign val="subscript"/>
        <sz val="10"/>
        <color theme="1"/>
        <rFont val="Aptos Narrow"/>
        <family val="2"/>
        <scheme val="minor"/>
      </rPr>
      <t>LT</t>
    </r>
  </si>
  <si>
    <t>HẠNG MỤC</t>
  </si>
  <si>
    <t>NHÀ KHO</t>
  </si>
  <si>
    <r>
      <t>- Độ mảnh quy đổi ở nhiệt độ 20</t>
    </r>
    <r>
      <rPr>
        <vertAlign val="superscript"/>
        <sz val="10"/>
        <color theme="1"/>
        <rFont val="Times New Roman"/>
        <family val="1"/>
      </rPr>
      <t>0</t>
    </r>
    <r>
      <rPr>
        <sz val="10"/>
        <color theme="1"/>
        <rFont val="Times New Roman"/>
        <family val="1"/>
      </rPr>
      <t>C</t>
    </r>
  </si>
  <si>
    <t>Áp dụng cho khác</t>
  </si>
  <si>
    <t>Beam</t>
  </si>
  <si>
    <t>h =</t>
  </si>
  <si>
    <r>
      <t>t</t>
    </r>
    <r>
      <rPr>
        <vertAlign val="subscript"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</si>
  <si>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t>Hot finished</t>
  </si>
  <si>
    <t>Cold formed</t>
  </si>
  <si>
    <t>Cán nóng</t>
  </si>
  <si>
    <t>Cán nguội</t>
  </si>
  <si>
    <r>
      <t>W</t>
    </r>
    <r>
      <rPr>
        <vertAlign val="subscript"/>
        <sz val="10"/>
        <color rgb="FF000000"/>
        <rFont val="Times New Roman"/>
        <family val="1"/>
      </rPr>
      <t>el,z</t>
    </r>
  </si>
  <si>
    <r>
      <t>W</t>
    </r>
    <r>
      <rPr>
        <vertAlign val="subscript"/>
        <sz val="10"/>
        <color rgb="FF000000"/>
        <rFont val="Times New Roman"/>
        <family val="1"/>
      </rPr>
      <t>pl,z</t>
    </r>
  </si>
  <si>
    <r>
      <t>r</t>
    </r>
    <r>
      <rPr>
        <vertAlign val="subscript"/>
        <sz val="10"/>
        <color rgb="FF000000"/>
        <rFont val="Times New Roman"/>
        <family val="1"/>
      </rPr>
      <t>o</t>
    </r>
  </si>
  <si>
    <r>
      <t>r</t>
    </r>
    <r>
      <rPr>
        <vertAlign val="subscript"/>
        <sz val="10"/>
        <color rgb="FF000000"/>
        <rFont val="Times New Roman"/>
        <family val="1"/>
      </rPr>
      <t>i</t>
    </r>
  </si>
  <si>
    <t>(1/m)</t>
  </si>
  <si>
    <r>
      <t>i</t>
    </r>
    <r>
      <rPr>
        <vertAlign val="subscript"/>
        <sz val="10"/>
        <color rgb="FF000000"/>
        <rFont val="Times New Roman"/>
        <family val="1"/>
      </rPr>
      <t>y</t>
    </r>
  </si>
  <si>
    <r>
      <t>i</t>
    </r>
    <r>
      <rPr>
        <vertAlign val="subscript"/>
        <sz val="10"/>
        <color rgb="FF000000"/>
        <rFont val="Times New Roman"/>
        <family val="1"/>
      </rPr>
      <t>z</t>
    </r>
  </si>
  <si>
    <t>ta,cr =</t>
  </si>
  <si>
    <t>y =</t>
  </si>
  <si>
    <r>
      <t>W</t>
    </r>
    <r>
      <rPr>
        <vertAlign val="subscript"/>
        <sz val="10"/>
        <color theme="1"/>
        <rFont val="Times New Roman"/>
        <family val="1"/>
      </rPr>
      <t>z</t>
    </r>
    <r>
      <rPr>
        <sz val="10"/>
        <color theme="1"/>
        <rFont val="Times New Roman"/>
        <family val="1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</si>
  <si>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Symbol"/>
        <family val="1"/>
        <charset val="2"/>
      </rPr>
      <t>1</t>
    </r>
    <r>
      <rPr>
        <sz val="14.5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=</t>
    </r>
  </si>
  <si>
    <r>
      <rPr>
        <sz val="10"/>
        <color indexed="8"/>
        <rFont val="Symbol"/>
        <family val="1"/>
        <charset val="2"/>
      </rPr>
      <t>l</t>
    </r>
    <r>
      <rPr>
        <vertAlign val="subscript"/>
        <sz val="10"/>
        <color rgb="FF000000"/>
        <rFont val="Times New Roman"/>
        <family val="1"/>
      </rPr>
      <t>y</t>
    </r>
  </si>
  <si>
    <r>
      <rPr>
        <sz val="10"/>
        <color indexed="8"/>
        <rFont val="Symbol"/>
        <family val="1"/>
        <charset val="2"/>
      </rPr>
      <t>l</t>
    </r>
    <r>
      <rPr>
        <vertAlign val="subscript"/>
        <sz val="10"/>
        <color rgb="FF000000"/>
        <rFont val="Times New Roman"/>
        <family val="1"/>
      </rPr>
      <t>z</t>
    </r>
  </si>
  <si>
    <r>
      <t>A</t>
    </r>
    <r>
      <rPr>
        <vertAlign val="subscript"/>
        <sz val="10"/>
        <color rgb="FF000000"/>
        <rFont val="Times New Roman"/>
        <family val="1"/>
      </rPr>
      <t>v,z</t>
    </r>
  </si>
  <si>
    <r>
      <t>A</t>
    </r>
    <r>
      <rPr>
        <vertAlign val="subscript"/>
        <sz val="10"/>
        <color rgb="FF000000"/>
        <rFont val="Times New Roman"/>
        <family val="1"/>
      </rPr>
      <t>v,y</t>
    </r>
  </si>
  <si>
    <r>
      <t>A</t>
    </r>
    <r>
      <rPr>
        <vertAlign val="subscript"/>
        <sz val="10"/>
        <color theme="1"/>
        <rFont val="Times New Roman"/>
        <family val="1"/>
      </rPr>
      <t>v</t>
    </r>
    <r>
      <rPr>
        <sz val="10"/>
        <color theme="1"/>
        <rFont val="Times New Roman"/>
        <family val="1"/>
      </rPr>
      <t xml:space="preserve"> = </t>
    </r>
  </si>
  <si>
    <t>- Thời gian chống cháy yêu cầu của cấu kiện</t>
  </si>
  <si>
    <t>- Nhiệt độ chống cháy yêu cầu của cấu kiện</t>
  </si>
  <si>
    <t>b</t>
  </si>
  <si>
    <t>h</t>
  </si>
  <si>
    <t xml:space="preserve">TÍNH TOÁN THIẾT KẾ CHỊU LỬA </t>
  </si>
  <si>
    <r>
      <t>r</t>
    </r>
    <r>
      <rPr>
        <vertAlign val="subscript"/>
        <sz val="11"/>
        <color theme="1"/>
        <rFont val="Times New Roman"/>
        <family val="1"/>
      </rPr>
      <t>o</t>
    </r>
  </si>
  <si>
    <r>
      <t>r</t>
    </r>
    <r>
      <rPr>
        <vertAlign val="subscript"/>
        <sz val="11"/>
        <color theme="1"/>
        <rFont val="Times New Roman"/>
        <family val="1"/>
      </rPr>
      <t>i</t>
    </r>
  </si>
  <si>
    <t>Frame
section</t>
  </si>
  <si>
    <t>6</t>
  </si>
  <si>
    <t>-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</si>
  <si>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</si>
  <si>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</si>
  <si>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</si>
  <si>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</si>
  <si>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</si>
  <si>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</si>
  <si>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</si>
  <si>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</si>
  <si>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</si>
  <si>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</si>
  <si>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</si>
  <si>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</si>
  <si>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</si>
  <si>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</si>
  <si>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</si>
  <si>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r>
      <t>(mm</t>
    </r>
    <r>
      <rPr>
        <vertAlign val="superscript"/>
        <sz val="10"/>
        <color rgb="FF000000"/>
        <rFont val="Times New Roman"/>
        <family val="1"/>
      </rPr>
      <t>6</t>
    </r>
    <r>
      <rPr>
        <sz val="10"/>
        <color indexed="8"/>
        <rFont val="Times New Roman"/>
        <family val="1"/>
      </rPr>
      <t>)</t>
    </r>
  </si>
  <si>
    <r>
      <t>I</t>
    </r>
    <r>
      <rPr>
        <vertAlign val="subscript"/>
        <sz val="10"/>
        <color rgb="FF000000"/>
        <rFont val="Times New Roman"/>
        <family val="1"/>
      </rPr>
      <t>w</t>
    </r>
  </si>
  <si>
    <r>
      <t>I</t>
    </r>
    <r>
      <rPr>
        <vertAlign val="subscript"/>
        <sz val="10"/>
        <color rgb="FF000000"/>
        <rFont val="Times New Roman"/>
        <family val="1"/>
      </rPr>
      <t>T</t>
    </r>
  </si>
  <si>
    <t>OK</t>
  </si>
  <si>
    <t>Cột AD</t>
  </si>
  <si>
    <t>Kích thước</t>
  </si>
  <si>
    <t>Wy</t>
  </si>
  <si>
    <r>
      <t>mm</t>
    </r>
    <r>
      <rPr>
        <vertAlign val="superscript"/>
        <sz val="11"/>
        <color theme="1"/>
        <rFont val="Times New Roman"/>
        <family val="1"/>
      </rPr>
      <t>3</t>
    </r>
  </si>
  <si>
    <t>Wz</t>
  </si>
  <si>
    <r>
      <rPr>
        <sz val="10"/>
        <color theme="1"/>
        <rFont val="Symbol"/>
        <family val="1"/>
        <charset val="2"/>
      </rPr>
      <t>q</t>
    </r>
    <r>
      <rPr>
        <sz val="10"/>
        <color theme="1"/>
        <rFont val="Times New Roman"/>
        <family val="1"/>
        <charset val="2"/>
      </rPr>
      <t>a,cr =</t>
    </r>
  </si>
  <si>
    <t>T50*100*4</t>
  </si>
  <si>
    <t>T50*2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</si>
</sst>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Lớp &quot;General"/>
    <numFmt numFmtId="165" formatCode="0.000"/>
    <numFmt numFmtId="166" formatCode="0.0"/>
    <numFmt numFmtId="167" formatCode="&quot;Lớp &quot;0"/>
    <numFmt numFmtId="168" formatCode="0.00000E+00"/>
    <numFmt numFmtId="169" formatCode="&quot;£ &quot;0.00"/>
    <numFmt numFmtId="170" formatCode="\R0"/>
    <numFmt numFmtId="171" formatCode="&quot;min&quot;"/>
    <numFmt numFmtId="172" formatCode="&quot;(&quot;0&quot;)&quot;"/>
    <numFmt numFmtId="173" formatCode="0.0E+00"/>
    <numFmt numFmtId="174" formatCode="&quot;Fla. &quot;0"/>
    <numFmt numFmtId="175" formatCode="&quot;Web &quot;0"/>
    <numFmt numFmtId="176" formatCode="0.0000"/>
  </numFmts>
  <fonts count="125">
    <font>
      <sz val="11"/>
      <color theme="1"/>
      <name val="Aptos Narrow"/>
      <family val="2"/>
      <charset val="163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theme="1"/>
      <name val="Times New Roman"/>
      <family val="1"/>
    </font>
    <font>
      <sz val="11"/>
      <color theme="1"/>
      <name val="Times New Roman"/>
      <family val="1"/>
    </font>
    <font>
      <sz val="11"/>
      <name val="Arial"/>
      <family val="2"/>
    </font>
    <font>
      <sz val="12"/>
      <color theme="1"/>
      <name val="Aptos Narrow"/>
      <family val="2"/>
      <scheme val="minor"/>
    </font>
    <font>
      <b/>
      <sz val="12"/>
      <color indexed="39"/>
      <name val="Arial"/>
      <family val="2"/>
    </font>
    <font>
      <sz val="10"/>
      <name val="Arial"/>
      <family val="2"/>
      <charset val="163"/>
    </font>
    <font>
      <sz val="11"/>
      <color theme="1"/>
      <name val="Symbol"/>
      <family val="1"/>
      <charset val="2"/>
    </font>
    <font>
      <sz val="1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Aptos Narrow"/>
      <family val="2"/>
      <charset val="163"/>
      <scheme val="minor"/>
    </font>
    <font>
      <b/>
      <sz val="14"/>
      <color theme="0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vertAlign val="subscript"/>
      <sz val="10"/>
      <color theme="0"/>
      <name val="Aptos Narrow"/>
      <family val="2"/>
      <scheme val="minor"/>
    </font>
    <font>
      <sz val="10"/>
      <color theme="1"/>
      <name val="Calibri"/>
      <family val="2"/>
    </font>
    <font>
      <b/>
      <u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sz val="10"/>
      <color rgb="FF0000CC"/>
      <name val="Times New Roman"/>
      <family val="1"/>
    </font>
    <font>
      <sz val="10"/>
      <name val="Times New Roman"/>
      <family val="1"/>
    </font>
    <font>
      <sz val="10"/>
      <color indexed="8"/>
      <name val="Times New Roman"/>
      <family val="1"/>
    </font>
    <font>
      <vertAlign val="subscript"/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</font>
    <font>
      <i/>
      <sz val="10"/>
      <color theme="1"/>
      <name val="Times New Roman"/>
      <family val="1"/>
    </font>
    <font>
      <vertAlign val="superscript"/>
      <sz val="10"/>
      <color theme="1"/>
      <name val="Times New Roman"/>
      <family val="1"/>
    </font>
    <font>
      <i/>
      <vertAlign val="superscript"/>
      <sz val="10"/>
      <color theme="1"/>
      <name val="Times New Roman"/>
      <family val="1"/>
    </font>
    <font>
      <b/>
      <vertAlign val="superscript"/>
      <sz val="10"/>
      <color theme="1"/>
      <name val="Times New Roman"/>
      <family val="1"/>
    </font>
    <font>
      <sz val="10"/>
      <color rgb="FF000000"/>
      <name val="Symbol"/>
      <family val="1"/>
      <charset val="2"/>
    </font>
    <font>
      <sz val="10"/>
      <color rgb="FF000000"/>
      <name val="Times New Roman"/>
      <family val="1"/>
      <charset val="2"/>
    </font>
    <font>
      <sz val="10"/>
      <color indexed="8"/>
      <name val="Times New Roman"/>
      <family val="1"/>
      <charset val="2"/>
    </font>
    <font>
      <sz val="10"/>
      <color theme="1"/>
      <name val="Symbol"/>
      <family val="1"/>
      <charset val="2"/>
    </font>
    <font>
      <sz val="10"/>
      <color theme="1"/>
      <name val="Times New Roman"/>
      <family val="1"/>
      <charset val="2"/>
    </font>
    <font>
      <sz val="14.5"/>
      <color theme="1"/>
      <name val="Times New Roman"/>
      <family val="1"/>
    </font>
    <font>
      <vertAlign val="subscript"/>
      <sz val="10"/>
      <color theme="1"/>
      <name val="Aptos Narrow"/>
      <family val="2"/>
      <scheme val="minor"/>
    </font>
    <font>
      <b/>
      <u/>
      <sz val="10"/>
      <name val="Times New Roman"/>
      <family val="1"/>
    </font>
    <font>
      <vertAlign val="subscript"/>
      <sz val="10"/>
      <color theme="1"/>
      <name val="Symbol"/>
      <family val="1"/>
      <charset val="2"/>
    </font>
    <font>
      <sz val="17.5"/>
      <color theme="1"/>
      <name val="Times New Roman"/>
      <family val="1"/>
    </font>
    <font>
      <sz val="10"/>
      <color theme="1"/>
      <name val="Aptos Narrow"/>
      <family val="2"/>
    </font>
    <font>
      <sz val="10"/>
      <color theme="1"/>
      <name val="Times New Roman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Aptos Narrow"/>
      <family val="2"/>
      <scheme val="minor"/>
    </font>
    <font>
      <vertAlign val="subscript"/>
      <sz val="10"/>
      <color theme="1"/>
      <name val="Aptos Display"/>
      <family val="2"/>
    </font>
    <font>
      <vertAlign val="subscript"/>
      <sz val="10"/>
      <color theme="1"/>
      <name val="Times New Roman"/>
      <family val="1"/>
      <charset val="2"/>
    </font>
    <font>
      <sz val="11"/>
      <color rgb="FF006100"/>
      <name val="Aptos Narrow"/>
      <family val="2"/>
      <scheme val="minor"/>
    </font>
    <font>
      <sz val="12"/>
      <color rgb="FFC00000"/>
      <name val="Times New Roman"/>
      <family val="1"/>
    </font>
    <font>
      <sz val="12"/>
      <color theme="1"/>
      <name val="Times New Roman"/>
      <family val="1"/>
    </font>
    <font>
      <b/>
      <sz val="11"/>
      <color rgb="FF0070C0"/>
      <name val="Aptos Narrow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5.95"/>
      <color theme="1"/>
      <name val="Aptos Narrow"/>
      <family val="2"/>
      <charset val="163"/>
    </font>
    <font>
      <sz val="11"/>
      <color theme="1"/>
      <name val="Aptos Narrow"/>
      <family val="1"/>
      <charset val="2"/>
    </font>
    <font>
      <sz val="11"/>
      <color theme="1"/>
      <name val="Aptos Narrow"/>
      <family val="2"/>
    </font>
    <font>
      <sz val="11"/>
      <color rgb="FFFF0000"/>
      <name val="Aptos Narrow"/>
      <family val="2"/>
      <charset val="163"/>
      <scheme val="minor"/>
    </font>
    <font>
      <sz val="11"/>
      <color rgb="FF0000CC"/>
      <name val="Aptos Narrow"/>
      <family val="2"/>
      <charset val="163"/>
      <scheme val="minor"/>
    </font>
    <font>
      <sz val="10"/>
      <color rgb="FF0070C0"/>
      <name val="Times New Roman"/>
      <family val="1"/>
    </font>
    <font>
      <sz val="16"/>
      <color rgb="FFFF0000"/>
      <name val="Times New Roman"/>
      <family val="1"/>
    </font>
    <font>
      <sz val="11"/>
      <color rgb="FF0000CC"/>
      <name val="Times New Roman"/>
      <family val="1"/>
    </font>
    <font>
      <sz val="16"/>
      <color rgb="FF7030A0"/>
      <name val="Times New Roman"/>
      <family val="1"/>
    </font>
    <font>
      <sz val="16"/>
      <color rgb="FF0000CC"/>
      <name val="Times New Roman"/>
      <family val="1"/>
    </font>
    <font>
      <sz val="14.3"/>
      <color theme="1"/>
      <name val="Aptos Narrow"/>
      <family val="2"/>
      <charset val="163"/>
    </font>
    <font>
      <sz val="11"/>
      <color theme="1"/>
      <name val="Aptos Narrow"/>
      <family val="1"/>
      <charset val="2"/>
      <scheme val="minor"/>
    </font>
    <font>
      <b/>
      <u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</font>
    <font>
      <vertAlign val="subscript"/>
      <sz val="11"/>
      <color theme="1"/>
      <name val="Times New Roman"/>
      <family val="1"/>
    </font>
    <font>
      <sz val="11"/>
      <color theme="1"/>
      <name val="Times New Roman"/>
      <family val="1"/>
      <charset val="2"/>
    </font>
    <font>
      <sz val="11"/>
      <color rgb="FFC00000"/>
      <name val="Times New Roman"/>
      <family val="1"/>
    </font>
    <font>
      <sz val="16"/>
      <color theme="9" tint="-0.249977111117893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  <charset val="2"/>
    </font>
    <font>
      <sz val="11"/>
      <name val="Symbol"/>
      <family val="1"/>
      <charset val="2"/>
    </font>
    <font>
      <vertAlign val="subscript"/>
      <sz val="11"/>
      <name val="Times New Roman"/>
      <family val="1"/>
    </font>
    <font>
      <b/>
      <sz val="16"/>
      <color theme="0"/>
      <name val="Aptos Narrow"/>
      <family val="2"/>
      <scheme val="minor"/>
    </font>
    <font>
      <b/>
      <sz val="16"/>
      <color rgb="FF0070C0"/>
      <name val="Aptos Narrow"/>
      <family val="2"/>
      <scheme val="minor"/>
    </font>
    <font>
      <sz val="10"/>
      <name val="Times New Roman"/>
      <family val="1"/>
      <charset val="2"/>
    </font>
    <font>
      <sz val="10"/>
      <name val="Symbol"/>
      <family val="1"/>
      <charset val="2"/>
    </font>
    <font>
      <vertAlign val="subscript"/>
      <sz val="10"/>
      <name val="Times New Roman"/>
      <family val="1"/>
    </font>
    <font>
      <vertAlign val="superscript"/>
      <sz val="10"/>
      <name val="Times New Roman"/>
      <family val="1"/>
    </font>
    <font>
      <b/>
      <sz val="12"/>
      <color theme="9" tint="-0.249977111117893"/>
      <name val="Times New Roman"/>
      <family val="1"/>
    </font>
    <font>
      <b/>
      <sz val="11"/>
      <color theme="9" tint="-0.249977111117893"/>
      <name val="Times New Roman"/>
      <family val="1"/>
    </font>
    <font>
      <b/>
      <sz val="10"/>
      <color theme="9" tint="-0.249977111117893"/>
      <name val="Times New Roman"/>
      <family val="1"/>
      <charset val="2"/>
    </font>
    <font>
      <b/>
      <sz val="10"/>
      <color theme="9" tint="-0.249977111117893"/>
      <name val="Symbol"/>
      <family val="1"/>
      <charset val="2"/>
    </font>
    <font>
      <b/>
      <vertAlign val="subscript"/>
      <sz val="10"/>
      <color theme="9" tint="-0.249977111117893"/>
      <name val="Times New Roman"/>
      <family val="1"/>
    </font>
    <font>
      <b/>
      <sz val="10"/>
      <color theme="9" tint="-0.249977111117893"/>
      <name val="Times New Roman"/>
      <family val="1"/>
    </font>
    <font>
      <b/>
      <vertAlign val="superscript"/>
      <sz val="10"/>
      <color theme="9" tint="-0.249977111117893"/>
      <name val="Times New Roman"/>
      <family val="1"/>
    </font>
    <font>
      <b/>
      <vertAlign val="subscript"/>
      <sz val="10"/>
      <color theme="9" tint="-0.249977111117893"/>
      <name val="Aptos Display"/>
      <family val="2"/>
    </font>
    <font>
      <b/>
      <vertAlign val="subscript"/>
      <sz val="10"/>
      <color theme="9" tint="-0.249977111117893"/>
      <name val="Symbol"/>
      <family val="1"/>
      <charset val="2"/>
    </font>
    <font>
      <b/>
      <sz val="11"/>
      <color rgb="FFC00000"/>
      <name val="Times New Roman"/>
      <family val="1"/>
    </font>
    <font>
      <b/>
      <sz val="10"/>
      <color rgb="FFC00000"/>
      <name val="Times New Roman"/>
      <family val="1"/>
      <charset val="2"/>
    </font>
    <font>
      <b/>
      <sz val="10"/>
      <color rgb="FFC00000"/>
      <name val="Symbol"/>
      <family val="1"/>
      <charset val="2"/>
    </font>
    <font>
      <b/>
      <vertAlign val="subscript"/>
      <sz val="10"/>
      <color rgb="FFC00000"/>
      <name val="Times New Roman"/>
      <family val="1"/>
    </font>
    <font>
      <b/>
      <sz val="10"/>
      <color rgb="FFC00000"/>
      <name val="Times New Roman"/>
      <family val="1"/>
    </font>
    <font>
      <b/>
      <vertAlign val="superscript"/>
      <sz val="10"/>
      <color rgb="FFC00000"/>
      <name val="Times New Roman"/>
      <family val="1"/>
    </font>
    <font>
      <b/>
      <vertAlign val="subscript"/>
      <sz val="10"/>
      <color rgb="FFC00000"/>
      <name val="Aptos Display"/>
      <family val="2"/>
    </font>
    <font>
      <b/>
      <vertAlign val="subscript"/>
      <sz val="10"/>
      <color rgb="FFC00000"/>
      <name val="Symbol"/>
      <family val="1"/>
      <charset val="2"/>
    </font>
    <font>
      <b/>
      <vertAlign val="subscript"/>
      <sz val="10"/>
      <color rgb="FFC00000"/>
      <name val="Aptos Narrow"/>
      <family val="2"/>
      <scheme val="minor"/>
    </font>
    <font>
      <b/>
      <vertAlign val="subscript"/>
      <sz val="10"/>
      <color rgb="FFC00000"/>
      <name val="Times New Roman"/>
      <family val="1"/>
      <charset val="2"/>
    </font>
    <font>
      <vertAlign val="superscript"/>
      <sz val="11"/>
      <color theme="1"/>
      <name val="Times New Roman"/>
      <family val="1"/>
    </font>
    <font>
      <sz val="12"/>
      <color theme="8"/>
      <name val="Times New Roman"/>
      <family val="1"/>
    </font>
    <font>
      <sz val="11"/>
      <color theme="8"/>
      <name val="Times New Roman"/>
      <family val="1"/>
    </font>
    <font>
      <vertAlign val="superscript"/>
      <sz val="11"/>
      <color theme="8"/>
      <name val="Times New Roman"/>
      <family val="1"/>
    </font>
    <font>
      <b/>
      <sz val="10"/>
      <color theme="8"/>
      <name val="Times New Roman"/>
      <family val="1"/>
      <charset val="2"/>
    </font>
    <font>
      <b/>
      <sz val="10"/>
      <color theme="8"/>
      <name val="Symbol"/>
      <family val="1"/>
      <charset val="2"/>
    </font>
    <font>
      <b/>
      <vertAlign val="subscript"/>
      <sz val="10"/>
      <color theme="8"/>
      <name val="Times New Roman"/>
      <family val="1"/>
    </font>
    <font>
      <b/>
      <vertAlign val="subscript"/>
      <sz val="10"/>
      <color theme="8"/>
      <name val="Aptos Display"/>
      <family val="2"/>
    </font>
    <font>
      <b/>
      <vertAlign val="subscript"/>
      <sz val="10"/>
      <color theme="8"/>
      <name val="Symbol"/>
      <family val="1"/>
      <charset val="2"/>
    </font>
    <font>
      <vertAlign val="subscript"/>
      <sz val="11"/>
      <color theme="8"/>
      <name val="Times New Roman"/>
      <family val="1"/>
    </font>
    <font>
      <sz val="10"/>
      <color theme="1"/>
      <name val="Times New Roman"/>
      <family val="2"/>
      <charset val="2"/>
    </font>
    <font>
      <b/>
      <sz val="11"/>
      <name val="Times New Roman"/>
      <family val="1"/>
    </font>
    <font>
      <sz val="11"/>
      <color theme="0" tint="-0.14999847407452621"/>
      <name val="Times New Roman"/>
      <family val="1"/>
    </font>
    <font>
      <b/>
      <sz val="14"/>
      <color rgb="FF0070C0"/>
      <name val="Times New Roman"/>
      <family val="1"/>
    </font>
    <font>
      <b/>
      <sz val="14"/>
      <color theme="0"/>
      <name val="Times New Roman"/>
      <family val="1"/>
    </font>
    <font>
      <sz val="9"/>
      <color indexed="81"/>
      <name val="Tahoma"/>
    </font>
    <font>
      <b/>
      <sz val="9"/>
      <color indexed="81"/>
      <name val="Tahoma"/>
    </font>
    <font>
      <sz val="10"/>
      <color indexed="8"/>
      <name val="Symbol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rgb="FF0070C0"/>
      </bottom>
      <diagonal/>
    </border>
    <border>
      <left/>
      <right/>
      <top style="thick">
        <color rgb="FFFF0000"/>
      </top>
      <bottom/>
      <diagonal/>
    </border>
    <border>
      <left/>
      <right/>
      <top/>
      <bottom style="mediumDashed">
        <color rgb="FF0070C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</borders>
  <cellStyleXfs count="18">
    <xf numFmtId="0" fontId="0" fillId="0" borderId="0"/>
    <xf numFmtId="0" fontId="5" fillId="0" borderId="0"/>
    <xf numFmtId="2" fontId="8" fillId="0" borderId="0"/>
    <xf numFmtId="0" fontId="9" fillId="0" borderId="0"/>
    <xf numFmtId="2" fontId="10" fillId="0" borderId="0">
      <alignment vertical="center"/>
      <protection locked="0"/>
    </xf>
    <xf numFmtId="0" fontId="11" fillId="0" borderId="0"/>
    <xf numFmtId="2" fontId="8" fillId="0" borderId="0"/>
    <xf numFmtId="0" fontId="4" fillId="0" borderId="0"/>
    <xf numFmtId="0" fontId="4" fillId="0" borderId="0"/>
    <xf numFmtId="0" fontId="15" fillId="0" borderId="0"/>
    <xf numFmtId="0" fontId="3" fillId="0" borderId="0"/>
    <xf numFmtId="0" fontId="13" fillId="0" borderId="0"/>
    <xf numFmtId="166" fontId="15" fillId="0" borderId="0" applyFont="0" applyFill="0" applyBorder="0" applyAlignment="0" applyProtection="0"/>
    <xf numFmtId="0" fontId="13" fillId="0" borderId="0"/>
    <xf numFmtId="0" fontId="49" fillId="10" borderId="27" applyNumberFormat="0" applyAlignment="0" applyProtection="0"/>
    <xf numFmtId="0" fontId="52" fillId="11" borderId="0" applyNumberFormat="0" applyBorder="0" applyAlignment="0" applyProtection="0"/>
    <xf numFmtId="0" fontId="2" fillId="0" borderId="0"/>
    <xf numFmtId="9" fontId="15" fillId="0" borderId="0" applyFont="0" applyFill="0" applyBorder="0" applyAlignment="0" applyProtection="0"/>
  </cellStyleXfs>
  <cellXfs count="480">
    <xf numFmtId="0" fontId="0" fillId="0" borderId="0" xfId="0"/>
    <xf numFmtId="0" fontId="7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14" fillId="4" borderId="13" xfId="0" applyFont="1" applyFill="1" applyBorder="1" applyAlignment="1">
      <alignment horizontal="left" vertical="top" indent="2"/>
    </xf>
    <xf numFmtId="0" fontId="19" fillId="6" borderId="0" xfId="10" applyFont="1" applyFill="1" applyAlignment="1">
      <alignment horizontal="center"/>
    </xf>
    <xf numFmtId="0" fontId="18" fillId="7" borderId="0" xfId="10" applyFont="1" applyFill="1"/>
    <xf numFmtId="0" fontId="18" fillId="0" borderId="0" xfId="10" applyFont="1"/>
    <xf numFmtId="0" fontId="18" fillId="4" borderId="17" xfId="10" applyFont="1" applyFill="1" applyBorder="1" applyAlignment="1">
      <alignment horizontal="right" vertical="center"/>
    </xf>
    <xf numFmtId="0" fontId="18" fillId="4" borderId="17" xfId="10" applyFont="1" applyFill="1" applyBorder="1" applyAlignment="1">
      <alignment horizontal="center"/>
    </xf>
    <xf numFmtId="0" fontId="18" fillId="4" borderId="0" xfId="10" applyFont="1" applyFill="1" applyAlignment="1">
      <alignment horizontal="center"/>
    </xf>
    <xf numFmtId="0" fontId="22" fillId="4" borderId="13" xfId="7" applyFont="1" applyFill="1" applyBorder="1" applyAlignment="1">
      <alignment horizontal="left" vertical="center" indent="1"/>
    </xf>
    <xf numFmtId="0" fontId="14" fillId="4" borderId="13" xfId="9" applyFont="1" applyFill="1" applyBorder="1" applyAlignment="1">
      <alignment horizontal="left" indent="3"/>
    </xf>
    <xf numFmtId="0" fontId="24" fillId="4" borderId="13" xfId="0" applyFont="1" applyFill="1" applyBorder="1" applyAlignment="1">
      <alignment horizontal="left" indent="1"/>
    </xf>
    <xf numFmtId="0" fontId="14" fillId="4" borderId="13" xfId="0" applyFont="1" applyFill="1" applyBorder="1" applyAlignment="1">
      <alignment vertical="center"/>
    </xf>
    <xf numFmtId="0" fontId="14" fillId="4" borderId="19" xfId="0" applyFont="1" applyFill="1" applyBorder="1" applyAlignment="1">
      <alignment vertical="center"/>
    </xf>
    <xf numFmtId="0" fontId="14" fillId="4" borderId="7" xfId="0" applyFont="1" applyFill="1" applyBorder="1" applyAlignment="1">
      <alignment vertical="center"/>
    </xf>
    <xf numFmtId="0" fontId="14" fillId="4" borderId="8" xfId="0" applyFont="1" applyFill="1" applyBorder="1" applyAlignment="1">
      <alignment vertical="center"/>
    </xf>
    <xf numFmtId="0" fontId="14" fillId="4" borderId="9" xfId="0" applyFont="1" applyFill="1" applyBorder="1" applyAlignment="1">
      <alignment vertical="center"/>
    </xf>
    <xf numFmtId="0" fontId="14" fillId="4" borderId="19" xfId="0" applyFont="1" applyFill="1" applyBorder="1" applyAlignment="1">
      <alignment horizontal="right" vertical="center"/>
    </xf>
    <xf numFmtId="0" fontId="26" fillId="3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1" fontId="27" fillId="4" borderId="1" xfId="0" applyNumberFormat="1" applyFont="1" applyFill="1" applyBorder="1" applyAlignment="1">
      <alignment horizontal="center" vertical="center"/>
    </xf>
    <xf numFmtId="165" fontId="14" fillId="4" borderId="1" xfId="0" applyNumberFormat="1" applyFont="1" applyFill="1" applyBorder="1" applyAlignment="1">
      <alignment horizontal="center" vertical="center"/>
    </xf>
    <xf numFmtId="1" fontId="14" fillId="4" borderId="1" xfId="0" applyNumberFormat="1" applyFont="1" applyFill="1" applyBorder="1" applyAlignment="1">
      <alignment horizontal="center" vertical="center"/>
    </xf>
    <xf numFmtId="166" fontId="14" fillId="4" borderId="0" xfId="0" applyNumberFormat="1" applyFont="1" applyFill="1" applyAlignment="1">
      <alignment vertical="center"/>
    </xf>
    <xf numFmtId="0" fontId="27" fillId="4" borderId="19" xfId="0" applyFont="1" applyFill="1" applyBorder="1" applyAlignment="1">
      <alignment vertical="center"/>
    </xf>
    <xf numFmtId="2" fontId="26" fillId="3" borderId="1" xfId="0" applyNumberFormat="1" applyFont="1" applyFill="1" applyBorder="1" applyAlignment="1">
      <alignment horizontal="center" vertical="center"/>
    </xf>
    <xf numFmtId="2" fontId="26" fillId="4" borderId="1" xfId="0" applyNumberFormat="1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/>
    </xf>
    <xf numFmtId="0" fontId="35" fillId="2" borderId="4" xfId="0" applyFont="1" applyFill="1" applyBorder="1" applyAlignment="1">
      <alignment horizontal="center" vertical="center"/>
    </xf>
    <xf numFmtId="0" fontId="36" fillId="2" borderId="4" xfId="0" applyFont="1" applyFill="1" applyBorder="1" applyAlignment="1">
      <alignment horizontal="center" vertical="center"/>
    </xf>
    <xf numFmtId="0" fontId="28" fillId="2" borderId="5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166" fontId="14" fillId="4" borderId="1" xfId="0" applyNumberFormat="1" applyFont="1" applyFill="1" applyBorder="1" applyAlignment="1">
      <alignment horizontal="center" vertical="center"/>
    </xf>
    <xf numFmtId="2" fontId="14" fillId="4" borderId="1" xfId="0" applyNumberFormat="1" applyFont="1" applyFill="1" applyBorder="1" applyAlignment="1">
      <alignment horizontal="center" vertical="center"/>
    </xf>
    <xf numFmtId="167" fontId="14" fillId="4" borderId="1" xfId="0" applyNumberFormat="1" applyFont="1" applyFill="1" applyBorder="1" applyAlignment="1">
      <alignment horizontal="center" vertical="center"/>
    </xf>
    <xf numFmtId="2" fontId="14" fillId="4" borderId="0" xfId="0" applyNumberFormat="1" applyFont="1" applyFill="1" applyAlignment="1">
      <alignment vertical="center"/>
    </xf>
    <xf numFmtId="0" fontId="14" fillId="4" borderId="13" xfId="0" applyFont="1" applyFill="1" applyBorder="1" applyAlignment="1">
      <alignment horizontal="left" vertical="center" indent="2"/>
    </xf>
    <xf numFmtId="0" fontId="14" fillId="4" borderId="13" xfId="0" quotePrefix="1" applyFont="1" applyFill="1" applyBorder="1" applyAlignment="1">
      <alignment horizontal="left" vertical="center" indent="2"/>
    </xf>
    <xf numFmtId="0" fontId="14" fillId="4" borderId="13" xfId="0" quotePrefix="1" applyFont="1" applyFill="1" applyBorder="1" applyAlignment="1">
      <alignment horizontal="left" vertical="center" indent="4"/>
    </xf>
    <xf numFmtId="0" fontId="14" fillId="8" borderId="1" xfId="0" applyFont="1" applyFill="1" applyBorder="1" applyAlignment="1">
      <alignment horizontal="center" vertical="center"/>
    </xf>
    <xf numFmtId="0" fontId="14" fillId="4" borderId="2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vertical="center"/>
    </xf>
    <xf numFmtId="0" fontId="24" fillId="4" borderId="13" xfId="0" quotePrefix="1" applyFont="1" applyFill="1" applyBorder="1" applyAlignment="1">
      <alignment vertical="center"/>
    </xf>
    <xf numFmtId="0" fontId="31" fillId="4" borderId="13" xfId="0" applyFont="1" applyFill="1" applyBorder="1" applyAlignment="1">
      <alignment vertical="center"/>
    </xf>
    <xf numFmtId="0" fontId="27" fillId="4" borderId="13" xfId="0" applyFont="1" applyFill="1" applyBorder="1" applyAlignment="1">
      <alignment vertical="center"/>
    </xf>
    <xf numFmtId="0" fontId="19" fillId="5" borderId="17" xfId="10" applyFont="1" applyFill="1" applyBorder="1" applyAlignment="1">
      <alignment horizontal="center"/>
    </xf>
    <xf numFmtId="0" fontId="18" fillId="0" borderId="1" xfId="10" applyFont="1" applyBorder="1"/>
    <xf numFmtId="11" fontId="27" fillId="4" borderId="1" xfId="0" applyNumberFormat="1" applyFont="1" applyFill="1" applyBorder="1" applyAlignment="1">
      <alignment horizontal="center" vertical="center"/>
    </xf>
    <xf numFmtId="165" fontId="14" fillId="4" borderId="26" xfId="0" applyNumberFormat="1" applyFont="1" applyFill="1" applyBorder="1" applyAlignment="1">
      <alignment horizontal="center" vertical="center"/>
    </xf>
    <xf numFmtId="1" fontId="14" fillId="4" borderId="21" xfId="0" applyNumberFormat="1" applyFont="1" applyFill="1" applyBorder="1" applyAlignment="1">
      <alignment horizontal="center" vertical="center"/>
    </xf>
    <xf numFmtId="0" fontId="14" fillId="8" borderId="2" xfId="0" applyFont="1" applyFill="1" applyBorder="1" applyAlignment="1">
      <alignment vertical="center"/>
    </xf>
    <xf numFmtId="0" fontId="39" fillId="4" borderId="24" xfId="0" applyFont="1" applyFill="1" applyBorder="1" applyAlignment="1">
      <alignment vertical="center"/>
    </xf>
    <xf numFmtId="0" fontId="39" fillId="4" borderId="22" xfId="0" applyFont="1" applyFill="1" applyBorder="1" applyAlignment="1">
      <alignment vertical="center"/>
    </xf>
    <xf numFmtId="0" fontId="39" fillId="4" borderId="20" xfId="0" applyFont="1" applyFill="1" applyBorder="1" applyAlignment="1">
      <alignment vertical="center"/>
    </xf>
    <xf numFmtId="0" fontId="22" fillId="4" borderId="13" xfId="0" applyFont="1" applyFill="1" applyBorder="1" applyAlignment="1">
      <alignment horizontal="left" vertical="center" indent="1"/>
    </xf>
    <xf numFmtId="0" fontId="14" fillId="4" borderId="29" xfId="0" applyFont="1" applyFill="1" applyBorder="1" applyAlignment="1">
      <alignment vertical="center"/>
    </xf>
    <xf numFmtId="0" fontId="14" fillId="4" borderId="30" xfId="0" applyFont="1" applyFill="1" applyBorder="1" applyAlignment="1">
      <alignment vertical="center"/>
    </xf>
    <xf numFmtId="0" fontId="14" fillId="4" borderId="28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0" fillId="0" borderId="0" xfId="0" applyFont="1" applyAlignment="1">
      <alignment horizontal="right"/>
    </xf>
    <xf numFmtId="11" fontId="0" fillId="0" borderId="0" xfId="0" applyNumberFormat="1"/>
    <xf numFmtId="2" fontId="0" fillId="0" borderId="0" xfId="0" applyNumberFormat="1"/>
    <xf numFmtId="0" fontId="57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/>
    <xf numFmtId="2" fontId="0" fillId="0" borderId="1" xfId="0" applyNumberFormat="1" applyBorder="1" applyAlignment="1">
      <alignment horizontal="right" vertical="center"/>
    </xf>
    <xf numFmtId="165" fontId="62" fillId="0" borderId="1" xfId="0" applyNumberFormat="1" applyFont="1" applyBorder="1" applyAlignment="1">
      <alignment horizontal="center" vertical="center"/>
    </xf>
    <xf numFmtId="1" fontId="62" fillId="0" borderId="1" xfId="0" applyNumberFormat="1" applyFont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1" xfId="0" applyFont="1" applyBorder="1" applyAlignment="1">
      <alignment horizontal="center" vertical="center"/>
    </xf>
    <xf numFmtId="1" fontId="63" fillId="0" borderId="1" xfId="0" applyNumberFormat="1" applyFont="1" applyBorder="1" applyAlignment="1">
      <alignment horizontal="center" vertical="center"/>
    </xf>
    <xf numFmtId="0" fontId="7" fillId="4" borderId="1" xfId="0" applyFont="1" applyFill="1" applyBorder="1" applyAlignment="1">
      <alignment vertical="center"/>
    </xf>
    <xf numFmtId="1" fontId="7" fillId="4" borderId="1" xfId="0" applyNumberFormat="1" applyFont="1" applyFill="1" applyBorder="1" applyAlignment="1">
      <alignment vertical="center"/>
    </xf>
    <xf numFmtId="0" fontId="64" fillId="4" borderId="31" xfId="0" applyFont="1" applyFill="1" applyBorder="1" applyAlignment="1">
      <alignment vertical="center"/>
    </xf>
    <xf numFmtId="0" fontId="64" fillId="4" borderId="32" xfId="0" applyFont="1" applyFill="1" applyBorder="1" applyAlignment="1">
      <alignment vertical="center"/>
    </xf>
    <xf numFmtId="0" fontId="64" fillId="4" borderId="33" xfId="0" applyFont="1" applyFill="1" applyBorder="1" applyAlignment="1">
      <alignment vertical="center"/>
    </xf>
    <xf numFmtId="0" fontId="0" fillId="12" borderId="1" xfId="0" applyFill="1" applyBorder="1" applyAlignment="1">
      <alignment horizontal="center" vertical="center"/>
    </xf>
    <xf numFmtId="165" fontId="62" fillId="12" borderId="1" xfId="0" applyNumberFormat="1" applyFont="1" applyFill="1" applyBorder="1" applyAlignment="1">
      <alignment horizontal="center" vertical="center"/>
    </xf>
    <xf numFmtId="1" fontId="62" fillId="12" borderId="1" xfId="0" applyNumberFormat="1" applyFont="1" applyFill="1" applyBorder="1" applyAlignment="1">
      <alignment horizontal="center" vertical="center"/>
    </xf>
    <xf numFmtId="0" fontId="63" fillId="12" borderId="0" xfId="0" applyFont="1" applyFill="1" applyAlignment="1">
      <alignment horizontal="center" vertical="center"/>
    </xf>
    <xf numFmtId="0" fontId="0" fillId="12" borderId="0" xfId="0" applyFill="1"/>
    <xf numFmtId="2" fontId="52" fillId="11" borderId="0" xfId="15" applyNumberFormat="1" applyBorder="1" applyAlignment="1">
      <alignment horizontal="center" vertical="center"/>
    </xf>
    <xf numFmtId="0" fontId="14" fillId="4" borderId="34" xfId="0" quotePrefix="1" applyFont="1" applyFill="1" applyBorder="1" applyAlignment="1">
      <alignment horizontal="left" vertical="center" indent="2"/>
    </xf>
    <xf numFmtId="0" fontId="14" fillId="4" borderId="34" xfId="0" applyFont="1" applyFill="1" applyBorder="1" applyAlignment="1">
      <alignment vertical="center"/>
    </xf>
    <xf numFmtId="0" fontId="22" fillId="4" borderId="28" xfId="0" applyFont="1" applyFill="1" applyBorder="1" applyAlignment="1">
      <alignment horizontal="left" vertical="center" indent="1"/>
    </xf>
    <xf numFmtId="0" fontId="53" fillId="4" borderId="29" xfId="0" applyFont="1" applyFill="1" applyBorder="1" applyAlignment="1">
      <alignment vertical="center"/>
    </xf>
    <xf numFmtId="0" fontId="39" fillId="4" borderId="29" xfId="0" applyFont="1" applyFill="1" applyBorder="1" applyAlignment="1">
      <alignment horizontal="right" vertical="center"/>
    </xf>
    <xf numFmtId="0" fontId="27" fillId="4" borderId="29" xfId="0" applyFont="1" applyFill="1" applyBorder="1" applyAlignment="1">
      <alignment vertical="center"/>
    </xf>
    <xf numFmtId="0" fontId="57" fillId="8" borderId="1" xfId="16" applyFont="1" applyFill="1" applyBorder="1" applyAlignment="1">
      <alignment horizontal="center" vertical="center"/>
    </xf>
    <xf numFmtId="0" fontId="2" fillId="0" borderId="0" xfId="16" applyAlignment="1">
      <alignment horizontal="center" vertical="center"/>
    </xf>
    <xf numFmtId="0" fontId="57" fillId="0" borderId="1" xfId="16" applyFont="1" applyBorder="1" applyAlignment="1">
      <alignment horizontal="center" vertical="center"/>
    </xf>
    <xf numFmtId="1" fontId="57" fillId="0" borderId="1" xfId="16" applyNumberFormat="1" applyFont="1" applyBorder="1" applyAlignment="1">
      <alignment horizontal="center" vertical="center"/>
    </xf>
    <xf numFmtId="0" fontId="2" fillId="0" borderId="1" xfId="16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66" fillId="4" borderId="1" xfId="0" applyFont="1" applyFill="1" applyBorder="1" applyAlignment="1">
      <alignment horizontal="center" vertical="center"/>
    </xf>
    <xf numFmtId="170" fontId="27" fillId="4" borderId="1" xfId="0" applyNumberFormat="1" applyFon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0" fontId="2" fillId="8" borderId="1" xfId="16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71" fontId="0" fillId="8" borderId="1" xfId="0" applyNumberFormat="1" applyFill="1" applyBorder="1" applyAlignment="1">
      <alignment horizontal="center" vertical="center"/>
    </xf>
    <xf numFmtId="172" fontId="0" fillId="8" borderId="1" xfId="0" applyNumberFormat="1" applyFill="1" applyBorder="1" applyAlignment="1">
      <alignment horizontal="center" vertical="center"/>
    </xf>
    <xf numFmtId="1" fontId="66" fillId="4" borderId="1" xfId="0" applyNumberFormat="1" applyFont="1" applyFill="1" applyBorder="1" applyAlignment="1">
      <alignment horizontal="center" vertical="center"/>
    </xf>
    <xf numFmtId="170" fontId="7" fillId="4" borderId="1" xfId="0" applyNumberFormat="1" applyFont="1" applyFill="1" applyBorder="1" applyAlignment="1">
      <alignment vertical="center"/>
    </xf>
    <xf numFmtId="0" fontId="14" fillId="4" borderId="0" xfId="0" applyFont="1" applyFill="1" applyAlignment="1">
      <alignment horizontal="right" vertical="center"/>
    </xf>
    <xf numFmtId="2" fontId="14" fillId="4" borderId="0" xfId="0" applyNumberFormat="1" applyFont="1" applyFill="1" applyAlignment="1">
      <alignment horizontal="center" vertical="center"/>
    </xf>
    <xf numFmtId="0" fontId="7" fillId="4" borderId="3" xfId="0" applyFont="1" applyFill="1" applyBorder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0" fillId="0" borderId="19" xfId="0" applyBorder="1"/>
    <xf numFmtId="0" fontId="0" fillId="0" borderId="13" xfId="0" quotePrefix="1" applyBorder="1"/>
    <xf numFmtId="0" fontId="63" fillId="0" borderId="0" xfId="0" applyFont="1"/>
    <xf numFmtId="0" fontId="0" fillId="0" borderId="0" xfId="0" quotePrefix="1"/>
    <xf numFmtId="9" fontId="63" fillId="0" borderId="0" xfId="17" applyFont="1" applyBorder="1" applyAlignment="1">
      <alignment horizontal="left"/>
    </xf>
    <xf numFmtId="0" fontId="0" fillId="0" borderId="13" xfId="0" applyBorder="1"/>
    <xf numFmtId="0" fontId="70" fillId="0" borderId="0" xfId="0" applyFont="1"/>
    <xf numFmtId="0" fontId="71" fillId="0" borderId="13" xfId="0" applyFont="1" applyBorder="1"/>
    <xf numFmtId="0" fontId="0" fillId="0" borderId="13" xfId="0" applyBorder="1" applyAlignment="1">
      <alignment horizontal="left" indent="1"/>
    </xf>
    <xf numFmtId="0" fontId="0" fillId="0" borderId="13" xfId="0" quotePrefix="1" applyBorder="1" applyAlignment="1">
      <alignment horizontal="left" indent="1"/>
    </xf>
    <xf numFmtId="0" fontId="70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7" fillId="4" borderId="1" xfId="0" applyFont="1" applyFill="1" applyBorder="1" applyAlignment="1">
      <alignment horizontal="center" vertical="center"/>
    </xf>
    <xf numFmtId="0" fontId="7" fillId="7" borderId="0" xfId="0" applyFont="1" applyFill="1" applyAlignment="1">
      <alignment vertical="center"/>
    </xf>
    <xf numFmtId="0" fontId="13" fillId="7" borderId="0" xfId="0" applyFont="1" applyFill="1" applyAlignment="1">
      <alignment vertical="center"/>
    </xf>
    <xf numFmtId="166" fontId="7" fillId="4" borderId="1" xfId="0" applyNumberFormat="1" applyFont="1" applyFill="1" applyBorder="1" applyAlignment="1">
      <alignment horizontal="center" vertical="center"/>
    </xf>
    <xf numFmtId="11" fontId="7" fillId="4" borderId="1" xfId="0" applyNumberFormat="1" applyFont="1" applyFill="1" applyBorder="1" applyAlignment="1">
      <alignment horizontal="center" vertical="center"/>
    </xf>
    <xf numFmtId="0" fontId="66" fillId="4" borderId="1" xfId="0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66" fillId="4" borderId="1" xfId="0" applyFont="1" applyFill="1" applyBorder="1" applyAlignment="1">
      <alignment horizontal="left" vertical="center"/>
    </xf>
    <xf numFmtId="166" fontId="66" fillId="4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166" fontId="13" fillId="4" borderId="1" xfId="0" applyNumberFormat="1" applyFont="1" applyFill="1" applyBorder="1" applyAlignment="1">
      <alignment horizontal="center" vertical="center"/>
    </xf>
    <xf numFmtId="1" fontId="13" fillId="4" borderId="1" xfId="0" applyNumberFormat="1" applyFont="1" applyFill="1" applyBorder="1" applyAlignment="1">
      <alignment horizontal="center" vertical="center"/>
    </xf>
    <xf numFmtId="1" fontId="75" fillId="4" borderId="1" xfId="0" applyNumberFormat="1" applyFont="1" applyFill="1" applyBorder="1" applyAlignment="1">
      <alignment horizontal="center" vertical="center"/>
    </xf>
    <xf numFmtId="11" fontId="13" fillId="4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vertical="center"/>
    </xf>
    <xf numFmtId="1" fontId="7" fillId="4" borderId="3" xfId="0" applyNumberFormat="1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1" fontId="7" fillId="4" borderId="4" xfId="0" applyNumberFormat="1" applyFont="1" applyFill="1" applyBorder="1" applyAlignment="1">
      <alignment horizontal="center" vertical="center"/>
    </xf>
    <xf numFmtId="2" fontId="27" fillId="4" borderId="1" xfId="0" applyNumberFormat="1" applyFont="1" applyFill="1" applyBorder="1" applyAlignment="1">
      <alignment horizontal="center" vertical="center"/>
    </xf>
    <xf numFmtId="165" fontId="27" fillId="4" borderId="1" xfId="0" applyNumberFormat="1" applyFont="1" applyFill="1" applyBorder="1" applyAlignment="1">
      <alignment horizontal="center" vertical="center"/>
    </xf>
    <xf numFmtId="166" fontId="27" fillId="4" borderId="1" xfId="0" applyNumberFormat="1" applyFont="1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7" fillId="4" borderId="4" xfId="0" applyFont="1" applyFill="1" applyBorder="1" applyAlignment="1">
      <alignment vertical="center"/>
    </xf>
    <xf numFmtId="165" fontId="7" fillId="4" borderId="29" xfId="0" applyNumberFormat="1" applyFont="1" applyFill="1" applyBorder="1" applyAlignment="1">
      <alignment horizontal="center" vertical="center"/>
    </xf>
    <xf numFmtId="2" fontId="7" fillId="4" borderId="1" xfId="0" applyNumberFormat="1" applyFont="1" applyFill="1" applyBorder="1" applyAlignment="1">
      <alignment vertical="center"/>
    </xf>
    <xf numFmtId="165" fontId="7" fillId="4" borderId="1" xfId="0" applyNumberFormat="1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2" fontId="13" fillId="4" borderId="8" xfId="0" applyNumberFormat="1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right" vertical="center"/>
    </xf>
    <xf numFmtId="0" fontId="53" fillId="4" borderId="8" xfId="0" applyFont="1" applyFill="1" applyBorder="1" applyAlignment="1">
      <alignment vertical="center" wrapText="1"/>
    </xf>
    <xf numFmtId="0" fontId="53" fillId="4" borderId="9" xfId="0" applyFont="1" applyFill="1" applyBorder="1" applyAlignment="1">
      <alignment vertical="center" wrapText="1"/>
    </xf>
    <xf numFmtId="0" fontId="53" fillId="4" borderId="29" xfId="0" applyFont="1" applyFill="1" applyBorder="1" applyAlignment="1">
      <alignment vertical="center" wrapText="1"/>
    </xf>
    <xf numFmtId="0" fontId="53" fillId="4" borderId="30" xfId="0" applyFont="1" applyFill="1" applyBorder="1" applyAlignment="1">
      <alignment vertical="center" wrapText="1"/>
    </xf>
    <xf numFmtId="0" fontId="108" fillId="4" borderId="1" xfId="0" applyFont="1" applyFill="1" applyBorder="1" applyAlignment="1">
      <alignment vertical="center" wrapText="1"/>
    </xf>
    <xf numFmtId="0" fontId="38" fillId="4" borderId="1" xfId="0" applyFont="1" applyFill="1" applyBorder="1" applyAlignment="1">
      <alignment horizontal="right"/>
    </xf>
    <xf numFmtId="0" fontId="74" fillId="4" borderId="1" xfId="0" applyFont="1" applyFill="1" applyBorder="1" applyAlignment="1">
      <alignment horizontal="right" vertical="center"/>
    </xf>
    <xf numFmtId="2" fontId="13" fillId="4" borderId="1" xfId="0" applyNumberFormat="1" applyFont="1" applyFill="1" applyBorder="1" applyAlignment="1">
      <alignment horizontal="center" vertical="center"/>
    </xf>
    <xf numFmtId="1" fontId="7" fillId="4" borderId="3" xfId="0" applyNumberFormat="1" applyFont="1" applyFill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66" fillId="4" borderId="4" xfId="0" applyFont="1" applyFill="1" applyBorder="1" applyAlignment="1">
      <alignment horizontal="center" vertical="center"/>
    </xf>
    <xf numFmtId="0" fontId="66" fillId="4" borderId="4" xfId="0" applyFont="1" applyFill="1" applyBorder="1" applyAlignment="1">
      <alignment horizontal="left" vertical="center"/>
    </xf>
    <xf numFmtId="166" fontId="66" fillId="4" borderId="4" xfId="0" applyNumberFormat="1" applyFont="1" applyFill="1" applyBorder="1" applyAlignment="1">
      <alignment horizontal="center" vertical="center"/>
    </xf>
    <xf numFmtId="1" fontId="66" fillId="4" borderId="4" xfId="0" applyNumberFormat="1" applyFont="1" applyFill="1" applyBorder="1" applyAlignment="1">
      <alignment horizontal="center" vertical="center"/>
    </xf>
    <xf numFmtId="0" fontId="7" fillId="13" borderId="4" xfId="0" applyFont="1" applyFill="1" applyBorder="1" applyAlignment="1">
      <alignment vertical="top"/>
    </xf>
    <xf numFmtId="166" fontId="7" fillId="13" borderId="5" xfId="0" applyNumberFormat="1" applyFont="1" applyFill="1" applyBorder="1" applyAlignment="1">
      <alignment horizontal="center" vertical="center"/>
    </xf>
    <xf numFmtId="1" fontId="7" fillId="13" borderId="5" xfId="0" applyNumberFormat="1" applyFont="1" applyFill="1" applyBorder="1" applyAlignment="1">
      <alignment horizontal="center" vertical="center"/>
    </xf>
    <xf numFmtId="166" fontId="7" fillId="13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173" fontId="7" fillId="4" borderId="1" xfId="0" applyNumberFormat="1" applyFont="1" applyFill="1" applyBorder="1" applyAlignment="1">
      <alignment vertical="center"/>
    </xf>
    <xf numFmtId="173" fontId="7" fillId="4" borderId="1" xfId="0" applyNumberFormat="1" applyFont="1" applyFill="1" applyBorder="1" applyAlignment="1">
      <alignment horizontal="center" vertical="center"/>
    </xf>
    <xf numFmtId="173" fontId="13" fillId="4" borderId="1" xfId="0" applyNumberFormat="1" applyFont="1" applyFill="1" applyBorder="1" applyAlignment="1">
      <alignment vertical="center"/>
    </xf>
    <xf numFmtId="173" fontId="27" fillId="4" borderId="1" xfId="0" applyNumberFormat="1" applyFont="1" applyFill="1" applyBorder="1" applyAlignment="1">
      <alignment horizontal="center" vertical="center"/>
    </xf>
    <xf numFmtId="0" fontId="77" fillId="4" borderId="1" xfId="0" applyFont="1" applyFill="1" applyBorder="1" applyAlignment="1">
      <alignment vertical="center" wrapText="1"/>
    </xf>
    <xf numFmtId="0" fontId="77" fillId="4" borderId="2" xfId="0" applyFont="1" applyFill="1" applyBorder="1" applyAlignment="1">
      <alignment vertical="center" wrapText="1"/>
    </xf>
    <xf numFmtId="0" fontId="66" fillId="4" borderId="2" xfId="0" applyFont="1" applyFill="1" applyBorder="1" applyAlignment="1">
      <alignment vertical="center"/>
    </xf>
    <xf numFmtId="0" fontId="13" fillId="4" borderId="2" xfId="0" applyFont="1" applyFill="1" applyBorder="1" applyAlignment="1">
      <alignment vertical="center"/>
    </xf>
    <xf numFmtId="2" fontId="7" fillId="4" borderId="1" xfId="0" applyNumberFormat="1" applyFont="1" applyFill="1" applyBorder="1" applyAlignment="1">
      <alignment horizontal="center" vertical="center"/>
    </xf>
    <xf numFmtId="2" fontId="13" fillId="4" borderId="1" xfId="0" applyNumberFormat="1" applyFont="1" applyFill="1" applyBorder="1" applyAlignment="1">
      <alignment vertical="center"/>
    </xf>
    <xf numFmtId="165" fontId="49" fillId="10" borderId="27" xfId="14" applyNumberFormat="1" applyAlignment="1">
      <alignment horizontal="center" vertical="center"/>
    </xf>
    <xf numFmtId="165" fontId="13" fillId="4" borderId="8" xfId="0" applyNumberFormat="1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1" fontId="79" fillId="4" borderId="8" xfId="0" applyNumberFormat="1" applyFont="1" applyFill="1" applyBorder="1" applyAlignment="1">
      <alignment horizontal="center" vertical="center"/>
    </xf>
    <xf numFmtId="1" fontId="79" fillId="4" borderId="29" xfId="0" applyNumberFormat="1" applyFont="1" applyFill="1" applyBorder="1" applyAlignment="1">
      <alignment horizontal="center" vertical="center"/>
    </xf>
    <xf numFmtId="2" fontId="7" fillId="4" borderId="4" xfId="0" applyNumberFormat="1" applyFont="1" applyFill="1" applyBorder="1" applyAlignment="1">
      <alignment horizontal="center" vertical="center"/>
    </xf>
    <xf numFmtId="2" fontId="7" fillId="4" borderId="8" xfId="0" applyNumberFormat="1" applyFont="1" applyFill="1" applyBorder="1" applyAlignment="1">
      <alignment horizontal="center" vertical="center"/>
    </xf>
    <xf numFmtId="2" fontId="7" fillId="4" borderId="29" xfId="0" applyNumberFormat="1" applyFont="1" applyFill="1" applyBorder="1" applyAlignment="1">
      <alignment horizontal="center" vertical="center"/>
    </xf>
    <xf numFmtId="165" fontId="7" fillId="4" borderId="4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165" fontId="78" fillId="4" borderId="8" xfId="0" applyNumberFormat="1" applyFont="1" applyFill="1" applyBorder="1" applyAlignment="1">
      <alignment horizontal="center" vertical="center"/>
    </xf>
    <xf numFmtId="165" fontId="78" fillId="4" borderId="29" xfId="0" applyNumberFormat="1" applyFont="1" applyFill="1" applyBorder="1" applyAlignment="1">
      <alignment horizontal="center" vertical="center"/>
    </xf>
    <xf numFmtId="165" fontId="13" fillId="4" borderId="29" xfId="0" applyNumberFormat="1" applyFont="1" applyFill="1" applyBorder="1" applyAlignment="1">
      <alignment horizontal="center" vertical="center"/>
    </xf>
    <xf numFmtId="165" fontId="13" fillId="4" borderId="1" xfId="0" applyNumberFormat="1" applyFont="1" applyFill="1" applyBorder="1" applyAlignment="1">
      <alignment horizontal="center" vertical="center"/>
    </xf>
    <xf numFmtId="2" fontId="76" fillId="4" borderId="8" xfId="0" applyNumberFormat="1" applyFont="1" applyFill="1" applyBorder="1" applyAlignment="1">
      <alignment horizontal="center" vertical="center"/>
    </xf>
    <xf numFmtId="2" fontId="76" fillId="4" borderId="29" xfId="0" applyNumberFormat="1" applyFont="1" applyFill="1" applyBorder="1" applyAlignment="1">
      <alignment horizontal="center" vertical="center"/>
    </xf>
    <xf numFmtId="1" fontId="78" fillId="4" borderId="1" xfId="0" applyNumberFormat="1" applyFont="1" applyFill="1" applyBorder="1" applyAlignment="1">
      <alignment horizontal="center" vertical="center"/>
    </xf>
    <xf numFmtId="1" fontId="78" fillId="4" borderId="4" xfId="0" applyNumberFormat="1" applyFont="1" applyFill="1" applyBorder="1" applyAlignment="1">
      <alignment horizontal="center" vertical="center"/>
    </xf>
    <xf numFmtId="1" fontId="118" fillId="4" borderId="1" xfId="0" applyNumberFormat="1" applyFont="1" applyFill="1" applyBorder="1" applyAlignment="1">
      <alignment horizontal="center" vertical="center"/>
    </xf>
    <xf numFmtId="0" fontId="78" fillId="4" borderId="1" xfId="0" applyFont="1" applyFill="1" applyBorder="1" applyAlignment="1">
      <alignment horizontal="center" vertical="center"/>
    </xf>
    <xf numFmtId="0" fontId="78" fillId="4" borderId="4" xfId="0" applyFont="1" applyFill="1" applyBorder="1" applyAlignment="1">
      <alignment horizontal="center" vertical="center"/>
    </xf>
    <xf numFmtId="0" fontId="118" fillId="4" borderId="1" xfId="0" applyFont="1" applyFill="1" applyBorder="1" applyAlignment="1">
      <alignment horizontal="center" vertical="center"/>
    </xf>
    <xf numFmtId="2" fontId="79" fillId="4" borderId="0" xfId="0" applyNumberFormat="1" applyFont="1" applyFill="1" applyAlignment="1">
      <alignment horizontal="center" vertical="center"/>
    </xf>
    <xf numFmtId="166" fontId="7" fillId="4" borderId="0" xfId="0" applyNumberFormat="1" applyFont="1" applyFill="1" applyAlignment="1">
      <alignment horizontal="center" vertical="center"/>
    </xf>
    <xf numFmtId="1" fontId="7" fillId="4" borderId="0" xfId="0" applyNumberFormat="1" applyFont="1" applyFill="1" applyAlignment="1">
      <alignment vertical="center"/>
    </xf>
    <xf numFmtId="2" fontId="27" fillId="4" borderId="0" xfId="0" applyNumberFormat="1" applyFont="1" applyFill="1" applyAlignment="1">
      <alignment horizontal="center" vertical="center"/>
    </xf>
    <xf numFmtId="165" fontId="7" fillId="4" borderId="0" xfId="0" applyNumberFormat="1" applyFont="1" applyFill="1" applyAlignment="1">
      <alignment horizontal="center" vertical="center"/>
    </xf>
    <xf numFmtId="2" fontId="78" fillId="4" borderId="0" xfId="0" applyNumberFormat="1" applyFont="1" applyFill="1" applyAlignment="1">
      <alignment horizontal="center" vertical="center"/>
    </xf>
    <xf numFmtId="2" fontId="7" fillId="4" borderId="0" xfId="0" applyNumberFormat="1" applyFont="1" applyFill="1" applyAlignment="1">
      <alignment horizontal="center" vertical="center"/>
    </xf>
    <xf numFmtId="1" fontId="79" fillId="4" borderId="0" xfId="0" applyNumberFormat="1" applyFont="1" applyFill="1" applyAlignment="1">
      <alignment horizontal="center" vertical="center"/>
    </xf>
    <xf numFmtId="2" fontId="76" fillId="4" borderId="0" xfId="0" applyNumberFormat="1" applyFont="1" applyFill="1" applyAlignment="1">
      <alignment horizontal="center" vertical="center"/>
    </xf>
    <xf numFmtId="0" fontId="119" fillId="13" borderId="5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vertical="center"/>
    </xf>
    <xf numFmtId="0" fontId="7" fillId="7" borderId="34" xfId="0" applyFont="1" applyFill="1" applyBorder="1" applyAlignment="1">
      <alignment vertical="center"/>
    </xf>
    <xf numFmtId="0" fontId="7" fillId="7" borderId="1" xfId="0" applyFont="1" applyFill="1" applyBorder="1" applyAlignment="1">
      <alignment vertical="center"/>
    </xf>
    <xf numFmtId="0" fontId="7" fillId="7" borderId="5" xfId="0" applyFont="1" applyFill="1" applyBorder="1" applyAlignment="1">
      <alignment vertical="center"/>
    </xf>
    <xf numFmtId="1" fontId="14" fillId="4" borderId="25" xfId="0" applyNumberFormat="1" applyFont="1" applyFill="1" applyBorder="1" applyAlignment="1">
      <alignment horizontal="center" vertical="center"/>
    </xf>
    <xf numFmtId="0" fontId="39" fillId="4" borderId="0" xfId="7" quotePrefix="1" applyFont="1" applyFill="1" applyAlignment="1">
      <alignment horizontal="right" vertical="center"/>
    </xf>
    <xf numFmtId="165" fontId="14" fillId="4" borderId="0" xfId="0" applyNumberFormat="1" applyFont="1" applyFill="1" applyAlignment="1">
      <alignment horizontal="center" vertical="center"/>
    </xf>
    <xf numFmtId="1" fontId="14" fillId="4" borderId="0" xfId="0" applyNumberFormat="1" applyFont="1" applyFill="1" applyAlignment="1">
      <alignment horizontal="center" vertical="center"/>
    </xf>
    <xf numFmtId="0" fontId="39" fillId="4" borderId="0" xfId="0" applyFont="1" applyFill="1" applyAlignment="1">
      <alignment horizontal="right" vertical="center"/>
    </xf>
    <xf numFmtId="0" fontId="24" fillId="4" borderId="0" xfId="0" applyFont="1" applyFill="1" applyAlignment="1">
      <alignment horizontal="left" vertical="center"/>
    </xf>
    <xf numFmtId="0" fontId="31" fillId="4" borderId="0" xfId="0" applyFont="1" applyFill="1" applyAlignment="1">
      <alignment vertical="center"/>
    </xf>
    <xf numFmtId="0" fontId="27" fillId="4" borderId="0" xfId="0" applyFont="1" applyFill="1" applyAlignment="1">
      <alignment vertical="center"/>
    </xf>
    <xf numFmtId="0" fontId="27" fillId="4" borderId="0" xfId="0" applyFont="1" applyFill="1" applyAlignment="1">
      <alignment horizontal="center" vertical="center"/>
    </xf>
    <xf numFmtId="0" fontId="117" fillId="4" borderId="0" xfId="0" applyFont="1" applyFill="1" applyAlignment="1">
      <alignment horizontal="right" vertical="center"/>
    </xf>
    <xf numFmtId="165" fontId="14" fillId="4" borderId="0" xfId="0" applyNumberFormat="1" applyFont="1" applyFill="1" applyAlignment="1">
      <alignment vertical="center"/>
    </xf>
    <xf numFmtId="166" fontId="27" fillId="4" borderId="0" xfId="0" applyNumberFormat="1" applyFont="1" applyFill="1" applyAlignment="1">
      <alignment vertical="center"/>
    </xf>
    <xf numFmtId="0" fontId="38" fillId="4" borderId="0" xfId="0" applyFont="1" applyFill="1" applyAlignment="1">
      <alignment horizontal="right" vertical="center"/>
    </xf>
    <xf numFmtId="1" fontId="14" fillId="4" borderId="0" xfId="0" applyNumberFormat="1" applyFont="1" applyFill="1" applyAlignment="1">
      <alignment vertical="center"/>
    </xf>
    <xf numFmtId="1" fontId="27" fillId="4" borderId="0" xfId="0" applyNumberFormat="1" applyFont="1" applyFill="1" applyAlignment="1">
      <alignment vertical="center"/>
    </xf>
    <xf numFmtId="0" fontId="64" fillId="4" borderId="0" xfId="0" applyFont="1" applyFill="1" applyAlignment="1">
      <alignment vertical="center"/>
    </xf>
    <xf numFmtId="0" fontId="65" fillId="4" borderId="0" xfId="0" applyFont="1" applyFill="1" applyAlignment="1">
      <alignment horizontal="center" vertical="center"/>
    </xf>
    <xf numFmtId="0" fontId="14" fillId="8" borderId="7" xfId="0" applyFont="1" applyFill="1" applyBorder="1" applyAlignment="1">
      <alignment vertical="center"/>
    </xf>
    <xf numFmtId="0" fontId="14" fillId="8" borderId="4" xfId="0" applyFont="1" applyFill="1" applyBorder="1" applyAlignment="1">
      <alignment horizontal="center" vertical="center"/>
    </xf>
    <xf numFmtId="0" fontId="24" fillId="4" borderId="7" xfId="0" applyFont="1" applyFill="1" applyBorder="1" applyAlignment="1">
      <alignment horizontal="left" indent="1"/>
    </xf>
    <xf numFmtId="1" fontId="49" fillId="10" borderId="1" xfId="14" applyNumberFormat="1" applyBorder="1" applyAlignment="1">
      <alignment vertical="center"/>
    </xf>
    <xf numFmtId="169" fontId="38" fillId="4" borderId="1" xfId="0" applyNumberFormat="1" applyFont="1" applyFill="1" applyBorder="1" applyAlignment="1">
      <alignment horizontal="center" vertical="center"/>
    </xf>
    <xf numFmtId="165" fontId="14" fillId="4" borderId="23" xfId="0" applyNumberFormat="1" applyFont="1" applyFill="1" applyBorder="1" applyAlignment="1">
      <alignment horizontal="center" vertical="center"/>
    </xf>
    <xf numFmtId="165" fontId="27" fillId="4" borderId="23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Alignment="1">
      <alignment vertical="center"/>
    </xf>
    <xf numFmtId="1" fontId="7" fillId="4" borderId="19" xfId="0" applyNumberFormat="1" applyFont="1" applyFill="1" applyBorder="1" applyAlignment="1">
      <alignment horizontal="left" vertical="center"/>
    </xf>
    <xf numFmtId="0" fontId="37" fillId="2" borderId="4" xfId="0" applyFont="1" applyFill="1" applyBorder="1" applyAlignment="1">
      <alignment horizontal="center" vertical="center"/>
    </xf>
    <xf numFmtId="0" fontId="90" fillId="4" borderId="0" xfId="0" applyFont="1" applyFill="1" applyAlignment="1">
      <alignment vertical="center"/>
    </xf>
    <xf numFmtId="0" fontId="67" fillId="4" borderId="29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2" fontId="0" fillId="8" borderId="1" xfId="0" applyNumberFormat="1" applyFill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 wrapText="1"/>
    </xf>
    <xf numFmtId="0" fontId="14" fillId="4" borderId="0" xfId="0" applyFont="1" applyFill="1" applyAlignment="1">
      <alignment vertical="top"/>
    </xf>
    <xf numFmtId="0" fontId="14" fillId="4" borderId="0" xfId="0" applyFont="1" applyFill="1" applyAlignment="1">
      <alignment horizontal="right" vertical="top"/>
    </xf>
    <xf numFmtId="0" fontId="26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 vertical="center"/>
    </xf>
    <xf numFmtId="0" fontId="14" fillId="4" borderId="0" xfId="0" applyFont="1" applyFill="1" applyAlignment="1">
      <alignment horizontal="right"/>
    </xf>
    <xf numFmtId="2" fontId="26" fillId="4" borderId="0" xfId="0" applyNumberFormat="1" applyFont="1" applyFill="1" applyAlignment="1">
      <alignment horizontal="right" vertical="center"/>
    </xf>
    <xf numFmtId="1" fontId="27" fillId="4" borderId="0" xfId="0" applyNumberFormat="1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2" fontId="27" fillId="4" borderId="19" xfId="0" applyNumberFormat="1" applyFont="1" applyFill="1" applyBorder="1" applyAlignment="1">
      <alignment horizontal="center" vertical="center"/>
    </xf>
    <xf numFmtId="166" fontId="14" fillId="4" borderId="0" xfId="0" applyNumberFormat="1" applyFont="1" applyFill="1" applyAlignment="1">
      <alignment horizontal="center" vertical="center"/>
    </xf>
    <xf numFmtId="170" fontId="26" fillId="4" borderId="0" xfId="0" applyNumberFormat="1" applyFont="1" applyFill="1" applyAlignment="1">
      <alignment horizontal="center" vertical="center"/>
    </xf>
    <xf numFmtId="0" fontId="53" fillId="4" borderId="0" xfId="0" applyFont="1" applyFill="1" applyAlignment="1">
      <alignment vertical="center"/>
    </xf>
    <xf numFmtId="0" fontId="54" fillId="4" borderId="0" xfId="0" applyFont="1" applyFill="1" applyAlignment="1">
      <alignment vertical="center"/>
    </xf>
    <xf numFmtId="1" fontId="26" fillId="4" borderId="0" xfId="0" applyNumberFormat="1" applyFont="1" applyFill="1" applyAlignment="1">
      <alignment horizontal="center" vertical="center"/>
    </xf>
    <xf numFmtId="0" fontId="46" fillId="4" borderId="0" xfId="0" applyFont="1" applyFill="1" applyAlignment="1">
      <alignment vertical="center"/>
    </xf>
    <xf numFmtId="0" fontId="14" fillId="4" borderId="30" xfId="0" quotePrefix="1" applyFont="1" applyFill="1" applyBorder="1" applyAlignment="1">
      <alignment horizontal="right" vertical="center" indent="1"/>
    </xf>
    <xf numFmtId="1" fontId="7" fillId="2" borderId="1" xfId="0" applyNumberFormat="1" applyFont="1" applyFill="1" applyBorder="1" applyAlignment="1">
      <alignment horizontal="center" vertical="center"/>
    </xf>
    <xf numFmtId="173" fontId="13" fillId="4" borderId="1" xfId="0" applyNumberFormat="1" applyFont="1" applyFill="1" applyBorder="1" applyAlignment="1">
      <alignment horizontal="center" vertical="center"/>
    </xf>
    <xf numFmtId="11" fontId="14" fillId="4" borderId="1" xfId="0" applyNumberFormat="1" applyFont="1" applyFill="1" applyBorder="1" applyAlignment="1">
      <alignment horizontal="right" vertical="center"/>
    </xf>
    <xf numFmtId="1" fontId="28" fillId="13" borderId="1" xfId="0" applyNumberFormat="1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173" fontId="7" fillId="13" borderId="1" xfId="0" applyNumberFormat="1" applyFont="1" applyFill="1" applyBorder="1" applyAlignment="1">
      <alignment horizontal="center" vertical="center"/>
    </xf>
    <xf numFmtId="173" fontId="7" fillId="13" borderId="4" xfId="0" applyNumberFormat="1" applyFont="1" applyFill="1" applyBorder="1" applyAlignment="1">
      <alignment horizontal="center" vertical="center"/>
    </xf>
    <xf numFmtId="173" fontId="7" fillId="13" borderId="5" xfId="0" applyNumberFormat="1" applyFont="1" applyFill="1" applyBorder="1" applyAlignment="1">
      <alignment horizontal="center" vertical="center"/>
    </xf>
    <xf numFmtId="174" fontId="7" fillId="13" borderId="1" xfId="0" applyNumberFormat="1" applyFont="1" applyFill="1" applyBorder="1" applyAlignment="1">
      <alignment horizontal="center" vertical="center"/>
    </xf>
    <xf numFmtId="175" fontId="14" fillId="13" borderId="1" xfId="0" applyNumberFormat="1" applyFont="1" applyFill="1" applyBorder="1" applyAlignment="1">
      <alignment horizontal="center" vertical="center"/>
    </xf>
    <xf numFmtId="165" fontId="27" fillId="0" borderId="23" xfId="0" applyNumberFormat="1" applyFont="1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0" fontId="7" fillId="13" borderId="1" xfId="0" applyFont="1" applyFill="1" applyBorder="1" applyAlignment="1">
      <alignment vertical="center"/>
    </xf>
    <xf numFmtId="0" fontId="7" fillId="13" borderId="2" xfId="0" applyFont="1" applyFill="1" applyBorder="1" applyAlignment="1">
      <alignment vertical="center"/>
    </xf>
    <xf numFmtId="0" fontId="7" fillId="13" borderId="0" xfId="0" applyFont="1" applyFill="1" applyAlignment="1">
      <alignment vertical="center"/>
    </xf>
    <xf numFmtId="0" fontId="89" fillId="13" borderId="5" xfId="0" applyFont="1" applyFill="1" applyBorder="1" applyAlignment="1">
      <alignment vertical="center"/>
    </xf>
    <xf numFmtId="0" fontId="97" fillId="13" borderId="1" xfId="0" applyFont="1" applyFill="1" applyBorder="1" applyAlignment="1">
      <alignment vertical="center"/>
    </xf>
    <xf numFmtId="0" fontId="89" fillId="13" borderId="1" xfId="0" applyFont="1" applyFill="1" applyBorder="1" applyAlignment="1">
      <alignment vertical="center"/>
    </xf>
    <xf numFmtId="1" fontId="109" fillId="13" borderId="1" xfId="0" applyNumberFormat="1" applyFont="1" applyFill="1" applyBorder="1" applyAlignment="1">
      <alignment horizontal="center" vertical="center"/>
    </xf>
    <xf numFmtId="165" fontId="14" fillId="4" borderId="0" xfId="0" applyNumberFormat="1" applyFont="1" applyFill="1" applyAlignment="1">
      <alignment horizontal="right" vertical="center"/>
    </xf>
    <xf numFmtId="0" fontId="38" fillId="4" borderId="0" xfId="7" quotePrefix="1" applyFont="1" applyFill="1" applyAlignment="1">
      <alignment horizontal="right" vertical="center"/>
    </xf>
    <xf numFmtId="1" fontId="7" fillId="4" borderId="0" xfId="0" applyNumberFormat="1" applyFont="1" applyFill="1" applyAlignment="1">
      <alignment horizontal="right" vertical="center"/>
    </xf>
    <xf numFmtId="1" fontId="14" fillId="4" borderId="0" xfId="0" applyNumberFormat="1" applyFont="1" applyFill="1" applyAlignment="1">
      <alignment horizontal="right" vertical="center"/>
    </xf>
    <xf numFmtId="0" fontId="39" fillId="4" borderId="0" xfId="0" quotePrefix="1" applyFont="1" applyFill="1" applyAlignment="1">
      <alignment vertical="center"/>
    </xf>
    <xf numFmtId="0" fontId="24" fillId="4" borderId="0" xfId="0" quotePrefix="1" applyFont="1" applyFill="1" applyAlignment="1">
      <alignment vertical="center"/>
    </xf>
    <xf numFmtId="164" fontId="42" fillId="4" borderId="0" xfId="0" applyNumberFormat="1" applyFont="1" applyFill="1" applyAlignment="1">
      <alignment horizontal="center" vertical="center"/>
    </xf>
    <xf numFmtId="167" fontId="14" fillId="4" borderId="0" xfId="0" applyNumberFormat="1" applyFont="1" applyFill="1" applyAlignment="1">
      <alignment vertical="center"/>
    </xf>
    <xf numFmtId="0" fontId="24" fillId="4" borderId="0" xfId="0" applyFont="1" applyFill="1" applyAlignment="1">
      <alignment horizontal="right" vertical="center"/>
    </xf>
    <xf numFmtId="0" fontId="24" fillId="4" borderId="0" xfId="7" quotePrefix="1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right"/>
    </xf>
    <xf numFmtId="2" fontId="27" fillId="4" borderId="0" xfId="0" applyNumberFormat="1" applyFont="1" applyFill="1" applyAlignment="1">
      <alignment vertical="center"/>
    </xf>
    <xf numFmtId="0" fontId="14" fillId="4" borderId="0" xfId="0" applyFont="1" applyFill="1" applyAlignment="1">
      <alignment horizontal="left"/>
    </xf>
    <xf numFmtId="0" fontId="26" fillId="4" borderId="0" xfId="0" applyFont="1" applyFill="1" applyAlignment="1">
      <alignment horizontal="left" vertical="center"/>
    </xf>
    <xf numFmtId="0" fontId="26" fillId="4" borderId="0" xfId="0" applyFont="1" applyFill="1" applyAlignment="1">
      <alignment vertical="center"/>
    </xf>
    <xf numFmtId="0" fontId="14" fillId="4" borderId="0" xfId="0" quotePrefix="1" applyFont="1" applyFill="1" applyAlignment="1">
      <alignment horizontal="right" vertical="center"/>
    </xf>
    <xf numFmtId="0" fontId="46" fillId="4" borderId="0" xfId="0" applyFont="1" applyFill="1" applyAlignment="1">
      <alignment horizontal="right" vertical="center"/>
    </xf>
    <xf numFmtId="0" fontId="14" fillId="4" borderId="0" xfId="0" quotePrefix="1" applyFont="1" applyFill="1" applyAlignment="1">
      <alignment vertical="center"/>
    </xf>
    <xf numFmtId="2" fontId="49" fillId="10" borderId="27" xfId="14" applyNumberFormat="1" applyAlignment="1">
      <alignment vertical="center"/>
    </xf>
    <xf numFmtId="1" fontId="49" fillId="10" borderId="27" xfId="14" applyNumberFormat="1" applyAlignment="1">
      <alignment vertical="center"/>
    </xf>
    <xf numFmtId="165" fontId="27" fillId="4" borderId="0" xfId="0" applyNumberFormat="1" applyFont="1" applyFill="1" applyAlignment="1">
      <alignment vertical="center"/>
    </xf>
    <xf numFmtId="0" fontId="14" fillId="4" borderId="29" xfId="0" quotePrefix="1" applyFont="1" applyFill="1" applyBorder="1" applyAlignment="1">
      <alignment vertical="center"/>
    </xf>
    <xf numFmtId="0" fontId="7" fillId="4" borderId="29" xfId="0" applyFont="1" applyFill="1" applyBorder="1" applyAlignment="1">
      <alignment vertical="center"/>
    </xf>
    <xf numFmtId="0" fontId="14" fillId="4" borderId="29" xfId="0" applyFont="1" applyFill="1" applyBorder="1" applyAlignment="1">
      <alignment horizontal="right" vertical="center"/>
    </xf>
    <xf numFmtId="2" fontId="49" fillId="10" borderId="35" xfId="14" applyNumberFormat="1" applyBorder="1" applyAlignment="1">
      <alignment vertical="center"/>
    </xf>
    <xf numFmtId="0" fontId="38" fillId="4" borderId="29" xfId="0" applyFont="1" applyFill="1" applyBorder="1" applyAlignment="1">
      <alignment horizontal="center" vertical="center"/>
    </xf>
    <xf numFmtId="11" fontId="14" fillId="4" borderId="0" xfId="0" applyNumberFormat="1" applyFont="1" applyFill="1" applyAlignment="1">
      <alignment vertical="center"/>
    </xf>
    <xf numFmtId="165" fontId="27" fillId="4" borderId="0" xfId="0" applyNumberFormat="1" applyFont="1" applyFill="1" applyAlignment="1">
      <alignment horizontal="right" vertical="center"/>
    </xf>
    <xf numFmtId="0" fontId="27" fillId="4" borderId="0" xfId="0" applyFont="1" applyFill="1" applyAlignment="1">
      <alignment horizontal="left" vertical="center"/>
    </xf>
    <xf numFmtId="176" fontId="27" fillId="4" borderId="0" xfId="0" applyNumberFormat="1" applyFont="1" applyFill="1" applyAlignment="1">
      <alignment horizontal="right" vertical="center"/>
    </xf>
    <xf numFmtId="165" fontId="49" fillId="10" borderId="27" xfId="14" applyNumberFormat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2" xfId="0" applyBorder="1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82" fillId="5" borderId="7" xfId="0" applyFont="1" applyFill="1" applyBorder="1" applyAlignment="1">
      <alignment horizontal="center" vertical="center"/>
    </xf>
    <xf numFmtId="0" fontId="82" fillId="5" borderId="8" xfId="0" applyFont="1" applyFill="1" applyBorder="1" applyAlignment="1">
      <alignment horizontal="center" vertical="center"/>
    </xf>
    <xf numFmtId="0" fontId="82" fillId="5" borderId="10" xfId="0" applyFont="1" applyFill="1" applyBorder="1" applyAlignment="1">
      <alignment horizontal="center" vertical="center"/>
    </xf>
    <xf numFmtId="0" fontId="82" fillId="5" borderId="11" xfId="0" applyFont="1" applyFill="1" applyBorder="1" applyAlignment="1">
      <alignment horizontal="center" vertical="center"/>
    </xf>
    <xf numFmtId="0" fontId="83" fillId="9" borderId="8" xfId="0" applyFont="1" applyFill="1" applyBorder="1" applyAlignment="1">
      <alignment horizontal="center" vertical="center"/>
    </xf>
    <xf numFmtId="0" fontId="83" fillId="9" borderId="11" xfId="0" applyFont="1" applyFill="1" applyBorder="1" applyAlignment="1">
      <alignment horizontal="center" vertical="center"/>
    </xf>
    <xf numFmtId="0" fontId="83" fillId="9" borderId="9" xfId="0" applyFont="1" applyFill="1" applyBorder="1" applyAlignment="1">
      <alignment horizontal="center" vertical="center"/>
    </xf>
    <xf numFmtId="0" fontId="83" fillId="9" borderId="1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0" fillId="0" borderId="19" xfId="0" applyBorder="1" applyAlignment="1">
      <alignment horizontal="left" wrapText="1" indent="1"/>
    </xf>
    <xf numFmtId="0" fontId="19" fillId="5" borderId="16" xfId="10" applyFont="1" applyFill="1" applyBorder="1" applyAlignment="1">
      <alignment horizontal="center" vertical="center"/>
    </xf>
    <xf numFmtId="0" fontId="19" fillId="5" borderId="18" xfId="10" applyFont="1" applyFill="1" applyBorder="1" applyAlignment="1">
      <alignment horizontal="center" vertical="center"/>
    </xf>
    <xf numFmtId="0" fontId="66" fillId="4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20" fillId="9" borderId="7" xfId="0" applyFont="1" applyFill="1" applyBorder="1" applyAlignment="1">
      <alignment horizontal="center" vertical="center"/>
    </xf>
    <xf numFmtId="0" fontId="120" fillId="9" borderId="8" xfId="0" applyFont="1" applyFill="1" applyBorder="1" applyAlignment="1">
      <alignment horizontal="center" vertical="center"/>
    </xf>
    <xf numFmtId="0" fontId="120" fillId="9" borderId="9" xfId="0" applyFont="1" applyFill="1" applyBorder="1" applyAlignment="1">
      <alignment horizontal="center" vertical="center"/>
    </xf>
    <xf numFmtId="0" fontId="120" fillId="9" borderId="13" xfId="0" applyFont="1" applyFill="1" applyBorder="1" applyAlignment="1">
      <alignment horizontal="center" vertical="center"/>
    </xf>
    <xf numFmtId="0" fontId="120" fillId="9" borderId="0" xfId="0" applyFont="1" applyFill="1" applyAlignment="1">
      <alignment horizontal="center" vertical="center"/>
    </xf>
    <xf numFmtId="0" fontId="120" fillId="9" borderId="19" xfId="0" applyFont="1" applyFill="1" applyBorder="1" applyAlignment="1">
      <alignment horizontal="center" vertical="center"/>
    </xf>
    <xf numFmtId="0" fontId="120" fillId="9" borderId="28" xfId="0" applyFont="1" applyFill="1" applyBorder="1" applyAlignment="1">
      <alignment horizontal="center" vertical="center"/>
    </xf>
    <xf numFmtId="0" fontId="120" fillId="9" borderId="29" xfId="0" applyFont="1" applyFill="1" applyBorder="1" applyAlignment="1">
      <alignment horizontal="center" vertical="center"/>
    </xf>
    <xf numFmtId="0" fontId="120" fillId="9" borderId="30" xfId="0" applyFont="1" applyFill="1" applyBorder="1" applyAlignment="1">
      <alignment horizontal="center" vertical="center"/>
    </xf>
    <xf numFmtId="0" fontId="53" fillId="4" borderId="8" xfId="0" applyFont="1" applyFill="1" applyBorder="1" applyAlignment="1">
      <alignment horizontal="center" vertical="center" wrapText="1"/>
    </xf>
    <xf numFmtId="0" fontId="53" fillId="4" borderId="9" xfId="0" applyFont="1" applyFill="1" applyBorder="1" applyAlignment="1">
      <alignment horizontal="center" vertical="center" wrapText="1"/>
    </xf>
    <xf numFmtId="0" fontId="53" fillId="4" borderId="0" xfId="0" applyFont="1" applyFill="1" applyAlignment="1">
      <alignment horizontal="center" vertical="center" wrapText="1"/>
    </xf>
    <xf numFmtId="0" fontId="53" fillId="4" borderId="29" xfId="0" applyFont="1" applyFill="1" applyBorder="1" applyAlignment="1">
      <alignment horizontal="center" vertical="center" wrapText="1"/>
    </xf>
    <xf numFmtId="0" fontId="53" fillId="4" borderId="30" xfId="0" applyFont="1" applyFill="1" applyBorder="1" applyAlignment="1">
      <alignment horizontal="center" vertical="center" wrapText="1"/>
    </xf>
    <xf numFmtId="0" fontId="88" fillId="4" borderId="8" xfId="0" applyFont="1" applyFill="1" applyBorder="1" applyAlignment="1">
      <alignment horizontal="center" vertical="center" wrapText="1"/>
    </xf>
    <xf numFmtId="0" fontId="88" fillId="4" borderId="9" xfId="0" applyFont="1" applyFill="1" applyBorder="1" applyAlignment="1">
      <alignment horizontal="center" vertical="center" wrapText="1"/>
    </xf>
    <xf numFmtId="0" fontId="88" fillId="4" borderId="29" xfId="0" applyFont="1" applyFill="1" applyBorder="1" applyAlignment="1">
      <alignment horizontal="center" vertical="center" wrapText="1"/>
    </xf>
    <xf numFmtId="0" fontId="88" fillId="4" borderId="30" xfId="0" applyFont="1" applyFill="1" applyBorder="1" applyAlignment="1">
      <alignment horizontal="center" vertical="center" wrapText="1"/>
    </xf>
    <xf numFmtId="2" fontId="98" fillId="13" borderId="1" xfId="0" applyNumberFormat="1" applyFont="1" applyFill="1" applyBorder="1" applyAlignment="1">
      <alignment horizontal="center" vertical="center" wrapText="1"/>
    </xf>
    <xf numFmtId="1" fontId="98" fillId="13" borderId="1" xfId="0" applyNumberFormat="1" applyFont="1" applyFill="1" applyBorder="1" applyAlignment="1">
      <alignment horizontal="center" vertical="center" wrapText="1"/>
    </xf>
    <xf numFmtId="1" fontId="74" fillId="13" borderId="4" xfId="0" applyNumberFormat="1" applyFont="1" applyFill="1" applyBorder="1" applyAlignment="1">
      <alignment horizontal="center" vertical="center"/>
    </xf>
    <xf numFmtId="1" fontId="74" fillId="13" borderId="5" xfId="0" applyNumberFormat="1" applyFont="1" applyFill="1" applyBorder="1" applyAlignment="1">
      <alignment horizontal="center" vertical="center"/>
    </xf>
    <xf numFmtId="165" fontId="12" fillId="13" borderId="4" xfId="0" applyNumberFormat="1" applyFont="1" applyFill="1" applyBorder="1" applyAlignment="1">
      <alignment horizontal="center" vertical="center"/>
    </xf>
    <xf numFmtId="165" fontId="7" fillId="13" borderId="5" xfId="0" applyNumberFormat="1" applyFont="1" applyFill="1" applyBorder="1" applyAlignment="1">
      <alignment horizontal="center" vertical="center"/>
    </xf>
    <xf numFmtId="2" fontId="12" fillId="13" borderId="4" xfId="0" applyNumberFormat="1" applyFont="1" applyFill="1" applyBorder="1" applyAlignment="1">
      <alignment horizontal="center" vertical="center"/>
    </xf>
    <xf numFmtId="2" fontId="7" fillId="13" borderId="5" xfId="0" applyNumberFormat="1" applyFont="1" applyFill="1" applyBorder="1" applyAlignment="1">
      <alignment horizontal="center" vertical="center"/>
    </xf>
    <xf numFmtId="0" fontId="89" fillId="13" borderId="5" xfId="0" applyFont="1" applyFill="1" applyBorder="1" applyAlignment="1">
      <alignment horizontal="center" vertical="center"/>
    </xf>
    <xf numFmtId="0" fontId="90" fillId="13" borderId="1" xfId="0" applyFont="1" applyFill="1" applyBorder="1" applyAlignment="1">
      <alignment horizontal="center" vertical="center" wrapText="1"/>
    </xf>
    <xf numFmtId="0" fontId="90" fillId="13" borderId="1" xfId="0" applyFont="1" applyFill="1" applyBorder="1" applyAlignment="1">
      <alignment horizontal="center" vertical="center"/>
    </xf>
    <xf numFmtId="2" fontId="90" fillId="13" borderId="1" xfId="0" applyNumberFormat="1" applyFont="1" applyFill="1" applyBorder="1" applyAlignment="1">
      <alignment horizontal="center" vertical="center"/>
    </xf>
    <xf numFmtId="1" fontId="90" fillId="13" borderId="1" xfId="0" applyNumberFormat="1" applyFont="1" applyFill="1" applyBorder="1" applyAlignment="1">
      <alignment horizontal="center" vertical="center"/>
    </xf>
    <xf numFmtId="0" fontId="111" fillId="13" borderId="1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1" fontId="109" fillId="13" borderId="4" xfId="0" applyNumberFormat="1" applyFont="1" applyFill="1" applyBorder="1" applyAlignment="1">
      <alignment horizontal="center" vertical="center" wrapText="1"/>
    </xf>
    <xf numFmtId="1" fontId="109" fillId="13" borderId="5" xfId="0" applyNumberFormat="1" applyFont="1" applyFill="1" applyBorder="1" applyAlignment="1">
      <alignment horizontal="center" vertical="center" wrapText="1"/>
    </xf>
    <xf numFmtId="0" fontId="108" fillId="4" borderId="7" xfId="0" applyFont="1" applyFill="1" applyBorder="1" applyAlignment="1">
      <alignment horizontal="center" vertical="center" wrapText="1"/>
    </xf>
    <xf numFmtId="0" fontId="108" fillId="4" borderId="8" xfId="0" applyFont="1" applyFill="1" applyBorder="1" applyAlignment="1">
      <alignment horizontal="center" vertical="center" wrapText="1"/>
    </xf>
    <xf numFmtId="0" fontId="108" fillId="4" borderId="9" xfId="0" applyFont="1" applyFill="1" applyBorder="1" applyAlignment="1">
      <alignment horizontal="center" vertical="center" wrapText="1"/>
    </xf>
    <xf numFmtId="0" fontId="108" fillId="4" borderId="13" xfId="0" applyFont="1" applyFill="1" applyBorder="1" applyAlignment="1">
      <alignment horizontal="center" vertical="center" wrapText="1"/>
    </xf>
    <xf numFmtId="0" fontId="108" fillId="4" borderId="0" xfId="0" applyFont="1" applyFill="1" applyAlignment="1">
      <alignment horizontal="center" vertical="center" wrapText="1"/>
    </xf>
    <xf numFmtId="0" fontId="108" fillId="4" borderId="19" xfId="0" applyFont="1" applyFill="1" applyBorder="1" applyAlignment="1">
      <alignment horizontal="center" vertical="center" wrapText="1"/>
    </xf>
    <xf numFmtId="0" fontId="108" fillId="4" borderId="28" xfId="0" applyFont="1" applyFill="1" applyBorder="1" applyAlignment="1">
      <alignment horizontal="center" vertical="center" wrapText="1"/>
    </xf>
    <xf numFmtId="0" fontId="108" fillId="4" borderId="29" xfId="0" applyFont="1" applyFill="1" applyBorder="1" applyAlignment="1">
      <alignment horizontal="center" vertical="center" wrapText="1"/>
    </xf>
    <xf numFmtId="0" fontId="108" fillId="4" borderId="30" xfId="0" applyFont="1" applyFill="1" applyBorder="1" applyAlignment="1">
      <alignment horizontal="center" vertical="center" wrapText="1"/>
    </xf>
    <xf numFmtId="0" fontId="98" fillId="13" borderId="1" xfId="0" applyFont="1" applyFill="1" applyBorder="1" applyAlignment="1">
      <alignment horizontal="center" vertical="center" wrapText="1"/>
    </xf>
    <xf numFmtId="2" fontId="97" fillId="13" borderId="1" xfId="0" applyNumberFormat="1" applyFont="1" applyFill="1" applyBorder="1" applyAlignment="1">
      <alignment horizontal="center" vertical="center"/>
    </xf>
    <xf numFmtId="0" fontId="55" fillId="9" borderId="14" xfId="0" applyFont="1" applyFill="1" applyBorder="1" applyAlignment="1">
      <alignment horizontal="left" vertical="center"/>
    </xf>
    <xf numFmtId="0" fontId="55" fillId="9" borderId="15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center" vertical="top"/>
    </xf>
    <xf numFmtId="0" fontId="27" fillId="4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top"/>
    </xf>
    <xf numFmtId="0" fontId="23" fillId="9" borderId="14" xfId="0" applyFont="1" applyFill="1" applyBorder="1" applyAlignment="1">
      <alignment horizontal="left" vertical="center"/>
    </xf>
    <xf numFmtId="0" fontId="23" fillId="9" borderId="15" xfId="0" applyFont="1" applyFill="1" applyBorder="1" applyAlignment="1">
      <alignment horizontal="left" vertical="center"/>
    </xf>
    <xf numFmtId="0" fontId="23" fillId="9" borderId="2" xfId="0" applyFont="1" applyFill="1" applyBorder="1" applyAlignment="1">
      <alignment horizontal="left" vertical="center"/>
    </xf>
    <xf numFmtId="0" fontId="23" fillId="9" borderId="6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top"/>
    </xf>
    <xf numFmtId="0" fontId="7" fillId="13" borderId="1" xfId="0" applyFont="1" applyFill="1" applyBorder="1" applyAlignment="1">
      <alignment horizontal="center" vertical="top"/>
    </xf>
    <xf numFmtId="165" fontId="90" fillId="13" borderId="1" xfId="0" applyNumberFormat="1" applyFont="1" applyFill="1" applyBorder="1" applyAlignment="1">
      <alignment horizontal="center" vertical="center"/>
    </xf>
    <xf numFmtId="2" fontId="90" fillId="13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 indent="1"/>
    </xf>
    <xf numFmtId="0" fontId="14" fillId="4" borderId="29" xfId="0" applyFont="1" applyFill="1" applyBorder="1" applyAlignment="1">
      <alignment horizontal="left" vertical="center" indent="1"/>
    </xf>
    <xf numFmtId="168" fontId="7" fillId="0" borderId="0" xfId="0" applyNumberFormat="1" applyFont="1" applyAlignment="1">
      <alignment horizontal="center" vertical="center"/>
    </xf>
    <xf numFmtId="0" fontId="56" fillId="4" borderId="13" xfId="0" applyFont="1" applyFill="1" applyBorder="1" applyAlignment="1">
      <alignment horizontal="center" vertical="center"/>
    </xf>
    <xf numFmtId="0" fontId="56" fillId="4" borderId="0" xfId="0" applyFont="1" applyFill="1" applyAlignment="1">
      <alignment horizontal="center" vertical="center"/>
    </xf>
    <xf numFmtId="0" fontId="56" fillId="4" borderId="19" xfId="0" applyFont="1" applyFill="1" applyBorder="1" applyAlignment="1">
      <alignment horizontal="center" vertical="center"/>
    </xf>
    <xf numFmtId="0" fontId="68" fillId="4" borderId="1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right" vertical="center"/>
    </xf>
    <xf numFmtId="0" fontId="14" fillId="4" borderId="3" xfId="0" applyFont="1" applyFill="1" applyBorder="1" applyAlignment="1">
      <alignment horizontal="right" vertical="center"/>
    </xf>
    <xf numFmtId="0" fontId="7" fillId="4" borderId="1" xfId="0" quotePrefix="1" applyFont="1" applyFill="1" applyBorder="1" applyAlignment="1">
      <alignment horizontal="left" vertical="top" wrapText="1"/>
    </xf>
    <xf numFmtId="0" fontId="7" fillId="4" borderId="1" xfId="0" applyFont="1" applyFill="1" applyBorder="1" applyAlignment="1">
      <alignment horizontal="left" vertical="top" wrapText="1"/>
    </xf>
    <xf numFmtId="0" fontId="39" fillId="13" borderId="1" xfId="0" applyFont="1" applyFill="1" applyBorder="1" applyAlignment="1">
      <alignment horizontal="center" vertical="center" wrapText="1"/>
    </xf>
    <xf numFmtId="2" fontId="39" fillId="13" borderId="1" xfId="0" applyNumberFormat="1" applyFont="1" applyFill="1" applyBorder="1" applyAlignment="1">
      <alignment horizontal="center" vertical="center" wrapText="1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6" xfId="0" applyNumberFormat="1" applyFont="1" applyFill="1" applyBorder="1" applyAlignment="1">
      <alignment horizontal="center" vertical="center"/>
    </xf>
    <xf numFmtId="1" fontId="7" fillId="13" borderId="3" xfId="0" applyNumberFormat="1" applyFont="1" applyFill="1" applyBorder="1" applyAlignment="1">
      <alignment horizontal="center" vertical="center"/>
    </xf>
    <xf numFmtId="1" fontId="7" fillId="13" borderId="4" xfId="0" applyNumberFormat="1" applyFont="1" applyFill="1" applyBorder="1" applyAlignment="1">
      <alignment horizontal="center" vertical="center"/>
    </xf>
    <xf numFmtId="1" fontId="7" fillId="13" borderId="5" xfId="0" applyNumberFormat="1" applyFont="1" applyFill="1" applyBorder="1" applyAlignment="1">
      <alignment horizontal="center" vertical="center"/>
    </xf>
    <xf numFmtId="0" fontId="121" fillId="5" borderId="7" xfId="0" applyFont="1" applyFill="1" applyBorder="1" applyAlignment="1">
      <alignment horizontal="center" vertical="center" wrapText="1"/>
    </xf>
    <xf numFmtId="0" fontId="121" fillId="5" borderId="8" xfId="0" applyFont="1" applyFill="1" applyBorder="1" applyAlignment="1">
      <alignment horizontal="center" vertical="center" wrapText="1"/>
    </xf>
    <xf numFmtId="0" fontId="121" fillId="5" borderId="13" xfId="0" applyFont="1" applyFill="1" applyBorder="1" applyAlignment="1">
      <alignment horizontal="center" vertical="center" wrapText="1"/>
    </xf>
    <xf numFmtId="0" fontId="121" fillId="5" borderId="0" xfId="0" applyFont="1" applyFill="1" applyAlignment="1">
      <alignment horizontal="center" vertical="center" wrapText="1"/>
    </xf>
    <xf numFmtId="0" fontId="121" fillId="5" borderId="28" xfId="0" applyFont="1" applyFill="1" applyBorder="1" applyAlignment="1">
      <alignment horizontal="center" vertical="center" wrapText="1"/>
    </xf>
    <xf numFmtId="0" fontId="121" fillId="5" borderId="29" xfId="0" applyFont="1" applyFill="1" applyBorder="1" applyAlignment="1">
      <alignment horizontal="center" vertical="center" wrapText="1"/>
    </xf>
    <xf numFmtId="0" fontId="78" fillId="4" borderId="13" xfId="0" applyFont="1" applyFill="1" applyBorder="1" applyAlignment="1">
      <alignment horizontal="center" vertical="center"/>
    </xf>
    <xf numFmtId="0" fontId="78" fillId="4" borderId="0" xfId="0" applyFont="1" applyFill="1" applyAlignment="1">
      <alignment horizontal="center" vertical="center"/>
    </xf>
    <xf numFmtId="0" fontId="78" fillId="4" borderId="19" xfId="0" applyFont="1" applyFill="1" applyBorder="1" applyAlignment="1">
      <alignment horizontal="center" vertical="center"/>
    </xf>
    <xf numFmtId="0" fontId="78" fillId="4" borderId="28" xfId="0" applyFont="1" applyFill="1" applyBorder="1" applyAlignment="1">
      <alignment horizontal="center" vertical="center"/>
    </xf>
    <xf numFmtId="0" fontId="78" fillId="4" borderId="29" xfId="0" applyFont="1" applyFill="1" applyBorder="1" applyAlignment="1">
      <alignment horizontal="center" vertical="center"/>
    </xf>
    <xf numFmtId="0" fontId="78" fillId="4" borderId="30" xfId="0" applyFont="1" applyFill="1" applyBorder="1" applyAlignment="1">
      <alignment horizontal="center" vertical="center"/>
    </xf>
    <xf numFmtId="0" fontId="17" fillId="9" borderId="8" xfId="0" applyFont="1" applyFill="1" applyBorder="1" applyAlignment="1">
      <alignment horizontal="center" vertical="center"/>
    </xf>
    <xf numFmtId="0" fontId="17" fillId="9" borderId="9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17" fillId="9" borderId="12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90" fillId="13" borderId="3" xfId="0" applyFont="1" applyFill="1" applyBorder="1" applyAlignment="1">
      <alignment horizontal="center" vertical="center" wrapText="1"/>
    </xf>
    <xf numFmtId="0" fontId="90" fillId="13" borderId="3" xfId="0" applyFont="1" applyFill="1" applyBorder="1" applyAlignment="1">
      <alignment horizontal="center" vertical="center"/>
    </xf>
    <xf numFmtId="165" fontId="90" fillId="13" borderId="1" xfId="0" applyNumberFormat="1" applyFont="1" applyFill="1" applyBorder="1" applyAlignment="1">
      <alignment horizontal="center" vertical="center" wrapText="1"/>
    </xf>
    <xf numFmtId="0" fontId="7" fillId="13" borderId="5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horizontal="center" vertical="center"/>
    </xf>
    <xf numFmtId="1" fontId="84" fillId="13" borderId="1" xfId="0" applyNumberFormat="1" applyFont="1" applyFill="1" applyBorder="1" applyAlignment="1">
      <alignment horizontal="center" vertical="center" wrapText="1"/>
    </xf>
    <xf numFmtId="0" fontId="28" fillId="2" borderId="1" xfId="0" applyFont="1" applyFill="1" applyBorder="1" applyAlignment="1">
      <alignment horizontal="center" vertical="center"/>
    </xf>
    <xf numFmtId="0" fontId="77" fillId="4" borderId="7" xfId="0" applyFont="1" applyFill="1" applyBorder="1" applyAlignment="1">
      <alignment horizontal="center" vertical="center" wrapText="1"/>
    </xf>
    <xf numFmtId="0" fontId="77" fillId="4" borderId="8" xfId="0" applyFont="1" applyFill="1" applyBorder="1" applyAlignment="1">
      <alignment horizontal="center" vertical="center" wrapText="1"/>
    </xf>
    <xf numFmtId="0" fontId="77" fillId="4" borderId="9" xfId="0" applyFont="1" applyFill="1" applyBorder="1" applyAlignment="1">
      <alignment horizontal="center" vertical="center" wrapText="1"/>
    </xf>
    <xf numFmtId="0" fontId="77" fillId="4" borderId="13" xfId="0" applyFont="1" applyFill="1" applyBorder="1" applyAlignment="1">
      <alignment horizontal="center" vertical="center" wrapText="1"/>
    </xf>
    <xf numFmtId="0" fontId="77" fillId="4" borderId="0" xfId="0" applyFont="1" applyFill="1" applyAlignment="1">
      <alignment horizontal="center" vertical="center" wrapText="1"/>
    </xf>
    <xf numFmtId="0" fontId="77" fillId="4" borderId="19" xfId="0" applyFont="1" applyFill="1" applyBorder="1" applyAlignment="1">
      <alignment horizontal="center" vertical="center" wrapText="1"/>
    </xf>
    <xf numFmtId="0" fontId="77" fillId="4" borderId="28" xfId="0" applyFont="1" applyFill="1" applyBorder="1" applyAlignment="1">
      <alignment horizontal="center" vertical="center" wrapText="1"/>
    </xf>
    <xf numFmtId="0" fontId="77" fillId="4" borderId="29" xfId="0" applyFont="1" applyFill="1" applyBorder="1" applyAlignment="1">
      <alignment horizontal="center" vertical="center" wrapText="1"/>
    </xf>
    <xf numFmtId="0" fontId="77" fillId="4" borderId="30" xfId="0" applyFont="1" applyFill="1" applyBorder="1" applyAlignment="1">
      <alignment horizontal="center" vertical="center" wrapText="1"/>
    </xf>
    <xf numFmtId="1" fontId="90" fillId="13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</cellXfs>
  <cellStyles count="18">
    <cellStyle name="Calculation" xfId="14" builtinId="22"/>
    <cellStyle name="Comma 2" xfId="12" xr:uid="{DA7A9628-937E-4F9A-872C-F054E0B3BF1C}"/>
    <cellStyle name="Good" xfId="15" builtinId="26"/>
    <cellStyle name="Normal" xfId="0" builtinId="0"/>
    <cellStyle name="Normal 2" xfId="10" xr:uid="{DCCD9D60-C56C-4D6D-8F40-B88FEB05E1A6}"/>
    <cellStyle name="Normal 2 2" xfId="5" xr:uid="{C51A48DA-7946-41A0-A72E-F0D27E8DA72B}"/>
    <cellStyle name="Normal 2 2 2" xfId="13" xr:uid="{CFC5ED80-54C1-41E4-B119-88CEAC3CC51D}"/>
    <cellStyle name="Normal 2 3" xfId="11" xr:uid="{215C482C-EDDB-497B-BD6D-19C5762E3ED6}"/>
    <cellStyle name="Normal 21 2" xfId="3" xr:uid="{AA39E380-191E-450D-8833-962870A9AD62}"/>
    <cellStyle name="Normal 22" xfId="1" xr:uid="{76677CF1-E4CD-4EC6-9032-A7A1D6E6749D}"/>
    <cellStyle name="Normal 23" xfId="8" xr:uid="{48625DF8-0183-40DB-8055-EBB92621073D}"/>
    <cellStyle name="Normal 24" xfId="7" xr:uid="{62691AC0-9A5D-4F64-84C1-8988560595D3}"/>
    <cellStyle name="Normal 3" xfId="16" xr:uid="{D921E1D1-B96F-4279-8914-9579E5263D3D}"/>
    <cellStyle name="Normal 31" xfId="6" xr:uid="{31F05AC9-C585-4254-961B-5BFEF392F1F9}"/>
    <cellStyle name="Normal 39" xfId="2" xr:uid="{5D33AB89-EE3B-4706-B07F-5440AF7414E0}"/>
    <cellStyle name="Normal 5" xfId="9" xr:uid="{D6FF5628-9179-410B-98E0-ADAE735CC988}"/>
    <cellStyle name="Percent" xfId="17" builtinId="5"/>
    <cellStyle name="Tieu de" xfId="4" xr:uid="{FDB83A1A-C46A-4A83-9C5D-DB74597B28FC}"/>
  </cellStyles>
  <dxfs count="9">
    <dxf>
      <fill>
        <patternFill>
          <bgColor theme="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834433642486965"/>
          <c:y val="5.9632290255904212E-2"/>
          <c:w val="0.77959285385514709"/>
          <c:h val="0.77461134600716564"/>
        </c:manualLayout>
      </c:layout>
      <c:scatterChart>
        <c:scatterStyle val="smoothMarker"/>
        <c:varyColors val="0"/>
        <c:ser>
          <c:idx val="0"/>
          <c:order val="0"/>
          <c:tx>
            <c:v>Gas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Chart!$L$16:$L$166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Chart!$M$16:$M$166</c:f>
              <c:numCache>
                <c:formatCode>0</c:formatCode>
                <c:ptCount val="151"/>
                <c:pt idx="0">
                  <c:v>20</c:v>
                </c:pt>
                <c:pt idx="1">
                  <c:v>349.21366575656708</c:v>
                </c:pt>
                <c:pt idx="2">
                  <c:v>444.50487787550446</c:v>
                </c:pt>
                <c:pt idx="3">
                  <c:v>502.28930299185299</c:v>
                </c:pt>
                <c:pt idx="4">
                  <c:v>543.88730925787115</c:v>
                </c:pt>
                <c:pt idx="5">
                  <c:v>576.4104305683087</c:v>
                </c:pt>
                <c:pt idx="6">
                  <c:v>603.11764760983715</c:v>
                </c:pt>
                <c:pt idx="7">
                  <c:v>625.77682520700955</c:v>
                </c:pt>
                <c:pt idx="8">
                  <c:v>645.45510804178514</c:v>
                </c:pt>
                <c:pt idx="9">
                  <c:v>662.84638674155724</c:v>
                </c:pt>
                <c:pt idx="10">
                  <c:v>678.42733151313416</c:v>
                </c:pt>
                <c:pt idx="11">
                  <c:v>692.53955229249493</c:v>
                </c:pt>
                <c:pt idx="12">
                  <c:v>705.43624832185446</c:v>
                </c:pt>
                <c:pt idx="13">
                  <c:v>717.3103081791287</c:v>
                </c:pt>
                <c:pt idx="14">
                  <c:v>728.31206300177973</c:v>
                </c:pt>
                <c:pt idx="15">
                  <c:v>738.56095275917539</c:v>
                </c:pt>
                <c:pt idx="16">
                  <c:v>748.15345005324082</c:v>
                </c:pt>
                <c:pt idx="17">
                  <c:v>757.16859566896028</c:v>
                </c:pt>
                <c:pt idx="18">
                  <c:v>765.67196077106632</c:v>
                </c:pt>
                <c:pt idx="19">
                  <c:v>773.7185436320716</c:v>
                </c:pt>
                <c:pt idx="20">
                  <c:v>781.3549272309881</c:v>
                </c:pt>
                <c:pt idx="21">
                  <c:v>788.62091309171728</c:v>
                </c:pt>
                <c:pt idx="22">
                  <c:v>795.55077689482334</c:v>
                </c:pt>
                <c:pt idx="23">
                  <c:v>802.17424629903974</c:v>
                </c:pt>
                <c:pt idx="24">
                  <c:v>808.51727160768201</c:v>
                </c:pt>
                <c:pt idx="25">
                  <c:v>814.60263981006869</c:v>
                </c:pt>
                <c:pt idx="26">
                  <c:v>820.45046870831368</c:v>
                </c:pt>
                <c:pt idx="27">
                  <c:v>826.07860817774269</c:v>
                </c:pt>
                <c:pt idx="28">
                  <c:v>831.50296874842013</c:v>
                </c:pt>
                <c:pt idx="29">
                  <c:v>836.73779275397646</c:v>
                </c:pt>
                <c:pt idx="30">
                  <c:v>841.79587968832959</c:v>
                </c:pt>
                <c:pt idx="31">
                  <c:v>846.688774748029</c:v>
                </c:pt>
                <c:pt idx="32">
                  <c:v>851.42692754929669</c:v>
                </c:pt>
                <c:pt idx="33">
                  <c:v>856.01982650819878</c:v>
                </c:pt>
                <c:pt idx="34">
                  <c:v>860.47611322906084</c:v>
                </c:pt>
                <c:pt idx="35">
                  <c:v>864.80368036725258</c:v>
                </c:pt>
                <c:pt idx="36">
                  <c:v>869.00975575100892</c:v>
                </c:pt>
                <c:pt idx="37">
                  <c:v>873.10097501443829</c:v>
                </c:pt>
                <c:pt idx="38">
                  <c:v>877.08344457464113</c:v>
                </c:pt>
                <c:pt idx="39">
                  <c:v>880.96279645352467</c:v>
                </c:pt>
                <c:pt idx="40">
                  <c:v>884.7442361796808</c:v>
                </c:pt>
                <c:pt idx="41">
                  <c:v>888.43258479274118</c:v>
                </c:pt>
                <c:pt idx="42">
                  <c:v>892.03231580061174</c:v>
                </c:pt>
                <c:pt idx="43">
                  <c:v>895.54758780027953</c:v>
                </c:pt>
                <c:pt idx="44">
                  <c:v>898.98227335879869</c:v>
                </c:pt>
                <c:pt idx="45">
                  <c:v>902.33998465745196</c:v>
                </c:pt>
                <c:pt idx="46">
                  <c:v>905.62409632487572</c:v>
                </c:pt>
                <c:pt idx="47">
                  <c:v>908.83776582099858</c:v>
                </c:pt>
                <c:pt idx="48">
                  <c:v>911.98395168043271</c:v>
                </c:pt>
                <c:pt idx="49">
                  <c:v>915.06542987952218</c:v>
                </c:pt>
                <c:pt idx="50">
                  <c:v>918.08480855396283</c:v>
                </c:pt>
                <c:pt idx="51">
                  <c:v>921.0445412625329</c:v>
                </c:pt>
                <c:pt idx="52">
                  <c:v>923.9469389659464</c:v>
                </c:pt>
                <c:pt idx="53">
                  <c:v>926.79418086735745</c:v>
                </c:pt>
                <c:pt idx="54">
                  <c:v>929.5883242419111</c:v>
                </c:pt>
                <c:pt idx="55">
                  <c:v>932.33131336640429</c:v>
                </c:pt>
                <c:pt idx="56">
                  <c:v>935.02498764614654</c:v>
                </c:pt>
                <c:pt idx="57">
                  <c:v>937.67108902409836</c:v>
                </c:pt>
                <c:pt idx="58">
                  <c:v>940.27126874703413</c:v>
                </c:pt>
                <c:pt idx="59">
                  <c:v>942.82709355454494</c:v>
                </c:pt>
                <c:pt idx="60">
                  <c:v>945.340051348972</c:v>
                </c:pt>
                <c:pt idx="61">
                  <c:v>947.81155639764904</c:v>
                </c:pt>
                <c:pt idx="62">
                  <c:v>950.24295411299954</c:v>
                </c:pt>
                <c:pt idx="63">
                  <c:v>952.63552545093819</c:v>
                </c:pt>
                <c:pt idx="64">
                  <c:v>954.99049096357658</c:v>
                </c:pt>
                <c:pt idx="65">
                  <c:v>957.30901453833599</c:v>
                </c:pt>
                <c:pt idx="66">
                  <c:v>959.59220685213904</c:v>
                </c:pt>
                <c:pt idx="67">
                  <c:v>961.84112856634658</c:v>
                </c:pt>
                <c:pt idx="68">
                  <c:v>964.0567932854417</c:v>
                </c:pt>
                <c:pt idx="69">
                  <c:v>966.24017030012089</c:v>
                </c:pt>
                <c:pt idx="70">
                  <c:v>968.39218713337573</c:v>
                </c:pt>
                <c:pt idx="71">
                  <c:v>970.51373190629965</c:v>
                </c:pt>
                <c:pt idx="72">
                  <c:v>972.60565553872732</c:v>
                </c:pt>
                <c:pt idx="73">
                  <c:v>974.66877379835228</c:v>
                </c:pt>
                <c:pt idx="74">
                  <c:v>976.70386921067063</c:v>
                </c:pt>
                <c:pt idx="75">
                  <c:v>978.71169284094515</c:v>
                </c:pt>
                <c:pt idx="76">
                  <c:v>980.69296595834192</c:v>
                </c:pt>
                <c:pt idx="77">
                  <c:v>982.64838159146836</c:v>
                </c:pt>
                <c:pt idx="78">
                  <c:v>984.57860598370598</c:v>
                </c:pt>
                <c:pt idx="79">
                  <c:v>986.48427995598752</c:v>
                </c:pt>
                <c:pt idx="80">
                  <c:v>988.36602018399196</c:v>
                </c:pt>
                <c:pt idx="81">
                  <c:v>990.22442039612736</c:v>
                </c:pt>
                <c:pt idx="82">
                  <c:v>992.06005249812438</c:v>
                </c:pt>
                <c:pt idx="83">
                  <c:v>993.87346762957111</c:v>
                </c:pt>
                <c:pt idx="84">
                  <c:v>995.66519715727202</c:v>
                </c:pt>
                <c:pt idx="85">
                  <c:v>997.43575360991088</c:v>
                </c:pt>
                <c:pt idx="86">
                  <c:v>999.18563155813081</c:v>
                </c:pt>
                <c:pt idx="87">
                  <c:v>1000.9153084438133</c:v>
                </c:pt>
                <c:pt idx="88">
                  <c:v>1002.6252453620326</c:v>
                </c:pt>
                <c:pt idx="89">
                  <c:v>1004.3158877988936</c:v>
                </c:pt>
                <c:pt idx="90">
                  <c:v>1005.987666328203</c:v>
                </c:pt>
                <c:pt idx="91">
                  <c:v>1007.6409972697013</c:v>
                </c:pt>
                <c:pt idx="92">
                  <c:v>1009.2762833113727</c:v>
                </c:pt>
                <c:pt idx="93">
                  <c:v>1010.893914098161</c:v>
                </c:pt>
                <c:pt idx="94">
                  <c:v>1012.4942667892417</c:v>
                </c:pt>
                <c:pt idx="95">
                  <c:v>1014.0777065858476</c:v>
                </c:pt>
                <c:pt idx="96">
                  <c:v>1015.6445872314937</c:v>
                </c:pt>
                <c:pt idx="97">
                  <c:v>1017.1952514863153</c:v>
                </c:pt>
                <c:pt idx="98">
                  <c:v>1018.7300315771122</c:v>
                </c:pt>
                <c:pt idx="99">
                  <c:v>1020.2492496245733</c:v>
                </c:pt>
                <c:pt idx="100">
                  <c:v>1021.753218049062</c:v>
                </c:pt>
                <c:pt idx="101">
                  <c:v>1023.2422399562339</c:v>
                </c:pt>
                <c:pt idx="102">
                  <c:v>1024.7166095036832</c:v>
                </c:pt>
                <c:pt idx="103">
                  <c:v>1026.1766122497243</c:v>
                </c:pt>
                <c:pt idx="104">
                  <c:v>1027.6225254853416</c:v>
                </c:pt>
                <c:pt idx="105">
                  <c:v>1029.0546185502797</c:v>
                </c:pt>
                <c:pt idx="106">
                  <c:v>1030.4731531341636</c:v>
                </c:pt>
                <c:pt idx="107">
                  <c:v>1031.8783835635033</c:v>
                </c:pt>
                <c:pt idx="108">
                  <c:v>1033.270557075361</c:v>
                </c:pt>
                <c:pt idx="109">
                  <c:v>1034.6499140784215</c:v>
                </c:pt>
                <c:pt idx="110">
                  <c:v>1036.0166884021564</c:v>
                </c:pt>
                <c:pt idx="111">
                  <c:v>1037.3711075347237</c:v>
                </c:pt>
                <c:pt idx="112">
                  <c:v>1038.7133928502117</c:v>
                </c:pt>
                <c:pt idx="113">
                  <c:v>1040.0437598257952</c:v>
                </c:pt>
                <c:pt idx="114">
                  <c:v>1041.3624182493331</c:v>
                </c:pt>
                <c:pt idx="115">
                  <c:v>1042.6695724179131</c:v>
                </c:pt>
                <c:pt idx="116">
                  <c:v>1043.9654213278063</c:v>
                </c:pt>
                <c:pt idx="117">
                  <c:v>1045.2501588562834</c:v>
                </c:pt>
                <c:pt idx="118">
                  <c:v>1046.5239739356957</c:v>
                </c:pt>
                <c:pt idx="119">
                  <c:v>1047.7870507202226</c:v>
                </c:pt>
                <c:pt idx="120">
                  <c:v>1049.039568745648</c:v>
                </c:pt>
                <c:pt idx="121">
                  <c:v>1050.281703082514</c:v>
                </c:pt>
                <c:pt idx="122">
                  <c:v>1051.5136244829766</c:v>
                </c:pt>
                <c:pt idx="123">
                  <c:v>1052.735499521676</c:v>
                </c:pt>
                <c:pt idx="124">
                  <c:v>1053.9474907309066</c:v>
                </c:pt>
                <c:pt idx="125">
                  <c:v>1055.149756730365</c:v>
                </c:pt>
                <c:pt idx="126">
                  <c:v>1056.342452351734</c:v>
                </c:pt>
                <c:pt idx="127">
                  <c:v>1057.525728758347</c:v>
                </c:pt>
                <c:pt idx="128">
                  <c:v>1058.6997335601616</c:v>
                </c:pt>
                <c:pt idx="129">
                  <c:v>1059.8646109242691</c:v>
                </c:pt>
                <c:pt idx="130">
                  <c:v>1061.0205016811349</c:v>
                </c:pt>
                <c:pt idx="131">
                  <c:v>1062.1675434267775</c:v>
                </c:pt>
                <c:pt idx="132">
                  <c:v>1063.305870621062</c:v>
                </c:pt>
                <c:pt idx="133">
                  <c:v>1064.4356146822909</c:v>
                </c:pt>
                <c:pt idx="134">
                  <c:v>1065.5569040782532</c:v>
                </c:pt>
                <c:pt idx="135">
                  <c:v>1066.6698644138919</c:v>
                </c:pt>
                <c:pt idx="136">
                  <c:v>1067.7746185157423</c:v>
                </c:pt>
                <c:pt idx="137">
                  <c:v>1068.8712865132754</c:v>
                </c:pt>
                <c:pt idx="138">
                  <c:v>1069.9599859172897</c:v>
                </c:pt>
                <c:pt idx="139">
                  <c:v>1071.0408316954743</c:v>
                </c:pt>
                <c:pt idx="140">
                  <c:v>1072.1139363452658</c:v>
                </c:pt>
                <c:pt idx="141">
                  <c:v>1073.179409964114</c:v>
                </c:pt>
                <c:pt idx="142">
                  <c:v>1074.2373603172684</c:v>
                </c:pt>
                <c:pt idx="143">
                  <c:v>1075.2878929031879</c:v>
                </c:pt>
                <c:pt idx="144">
                  <c:v>1076.3311110166712</c:v>
                </c:pt>
                <c:pt idx="145">
                  <c:v>1077.367115809808</c:v>
                </c:pt>
                <c:pt idx="146">
                  <c:v>1078.3960063508348</c:v>
                </c:pt>
                <c:pt idx="147">
                  <c:v>1079.4178796809849</c:v>
                </c:pt>
                <c:pt idx="148">
                  <c:v>1080.4328308694123</c:v>
                </c:pt>
                <c:pt idx="149">
                  <c:v>1081.4409530662681</c:v>
                </c:pt>
                <c:pt idx="150">
                  <c:v>1082.4423375540025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12-406D-89A1-AF3922183A6E}"/>
            </c:ext>
          </c:extLst>
        </c:ser>
        <c:ser>
          <c:idx val="1"/>
          <c:order val="1"/>
          <c:tx>
            <c:v>Critical Temperature</c:v>
          </c:tx>
          <c:spPr>
            <a:ln w="1270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rgbClr val="0070C0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12-406D-89A1-AF3922183A6E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Chart!$N$14:$N$15</c:f>
              <c:numCache>
                <c:formatCode>General</c:formatCode>
                <c:ptCount val="2"/>
                <c:pt idx="0">
                  <c:v>0</c:v>
                </c:pt>
                <c:pt idx="1">
                  <c:v>160</c:v>
                </c:pt>
              </c:numCache>
            </c:numRef>
          </c:xVal>
          <c:yVal>
            <c:numRef>
              <c:f>Chart!$O$14:$O$15</c:f>
              <c:numCache>
                <c:formatCode>0</c:formatCode>
                <c:ptCount val="2"/>
                <c:pt idx="0">
                  <c:v>984.85163572588226</c:v>
                </c:pt>
                <c:pt idx="1">
                  <c:v>984.85163572588226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12-406D-89A1-AF3922183A6E}"/>
            </c:ext>
          </c:extLst>
        </c:ser>
        <c:ser>
          <c:idx val="2"/>
          <c:order val="2"/>
          <c:tx>
            <c:v>Steel Point (Unprotected)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0000"/>
                </a:solidFill>
                <a:prstDash val="dash"/>
                <a:tailEnd type="oval" w="sm" len="sm"/>
              </a:ln>
              <a:effectLst/>
            </c:spPr>
          </c:marker>
          <c:dPt>
            <c:idx val="1"/>
            <c:marker>
              <c:spPr>
                <a:solidFill>
                  <a:srgbClr val="FF0000"/>
                </a:solidFill>
                <a:ln w="12700">
                  <a:solidFill>
                    <a:srgbClr val="FF0000"/>
                  </a:solidFill>
                  <a:prstDash val="dash"/>
                  <a:tailEnd type="oval" w="sm" len="sm"/>
                </a:ln>
                <a:effectLst/>
              </c:spPr>
            </c:marker>
            <c:bubble3D val="0"/>
            <c:spPr>
              <a:ln w="12700" cap="rnd">
                <a:solidFill>
                  <a:srgbClr val="FF0000"/>
                </a:solidFill>
                <a:prstDash val="dash"/>
                <a:round/>
                <a:headEnd w="lg" len="med"/>
                <a:tailEnd w="lg" len="med"/>
              </a:ln>
              <a:effectLst/>
            </c:spPr>
            <c:extLst>
              <c:ext xmlns:c16="http://schemas.microsoft.com/office/drawing/2014/chart" uri="{C3380CC4-5D6E-409C-BE32-E72D297353CC}">
                <c16:uniqueId val="{00000006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12-406D-89A1-AF3922183A6E}"/>
                </c:ext>
              </c:extLst>
            </c:dLbl>
            <c:numFmt formatCode="#,##0" sourceLinked="0"/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Chart!$P$14:$P$15</c:f>
              <c:numCache>
                <c:formatCode>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Chart!$Q$14:$Q$15</c:f>
              <c:numCache>
                <c:formatCode>0</c:formatCode>
                <c:ptCount val="2"/>
                <c:pt idx="0">
                  <c:v>0</c:v>
                </c:pt>
                <c:pt idx="1">
                  <c:v>609.54669189453125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612-406D-89A1-AF3922183A6E}"/>
            </c:ext>
          </c:extLst>
        </c:ser>
        <c:ser>
          <c:idx val="3"/>
          <c:order val="3"/>
          <c:tx>
            <c:v>Member Point ( Protected)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7030A0"/>
              </a:solidFill>
              <a:ln>
                <a:solidFill>
                  <a:srgbClr val="7030A0"/>
                </a:solidFill>
                <a:tailEnd type="oval"/>
              </a:ln>
            </c:spPr>
          </c:marker>
          <c:dPt>
            <c:idx val="0"/>
            <c:marker>
              <c:spPr>
                <a:solidFill>
                  <a:srgbClr val="7030A0"/>
                </a:solidFill>
                <a:ln>
                  <a:solidFill>
                    <a:srgbClr val="7030A0"/>
                  </a:solidFill>
                  <a:headEnd type="oval"/>
                  <a:tailEnd type="oval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612-406D-89A1-AF3922183A6E}"/>
              </c:ext>
            </c:extLst>
          </c:dPt>
          <c:dPt>
            <c:idx val="1"/>
            <c:marker>
              <c:spPr>
                <a:solidFill>
                  <a:srgbClr val="7030A0"/>
                </a:solidFill>
                <a:ln>
                  <a:solidFill>
                    <a:srgbClr val="7030A0"/>
                  </a:solidFill>
                  <a:prstDash val="dash"/>
                  <a:tailEnd type="oval"/>
                </a:ln>
              </c:spPr>
            </c:marker>
            <c:bubble3D val="0"/>
            <c:spPr>
              <a:ln w="15875">
                <a:solidFill>
                  <a:schemeClr val="accent4">
                    <a:shade val="95000"/>
                    <a:satMod val="105000"/>
                  </a:schemeClr>
                </a:solidFill>
                <a:prstDash val="dash"/>
                <a:headEnd w="sm" len="sm"/>
                <a:tailEnd type="oval"/>
              </a:ln>
            </c:spPr>
            <c:extLst>
              <c:ext xmlns:c16="http://schemas.microsoft.com/office/drawing/2014/chart" uri="{C3380CC4-5D6E-409C-BE32-E72D297353CC}">
                <c16:uniqueId val="{0000000B-0612-406D-89A1-AF3922183A6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12-406D-89A1-AF3922183A6E}"/>
                </c:ext>
              </c:extLst>
            </c:dLbl>
            <c:numFmt formatCode="#,##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7030A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Chart!$R$14:$R$15</c:f>
              <c:numCache>
                <c:formatCode>0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Chart!$S$14:$S$15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612-406D-89A1-AF3922183A6E}"/>
            </c:ext>
          </c:extLst>
        </c:ser>
        <c:ser>
          <c:idx val="4"/>
          <c:order val="4"/>
          <c:tx>
            <c:v>Steel Temperature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Chart!$J$16:$J$1935</c:f>
              <c:numCache>
                <c:formatCode>0.000</c:formatCode>
                <c:ptCount val="1920"/>
                <c:pt idx="0">
                  <c:v>8.3333333333333329E-2</c:v>
                </c:pt>
                <c:pt idx="1">
                  <c:v>0.16666666666666666</c:v>
                </c:pt>
                <c:pt idx="2">
                  <c:v>0.25</c:v>
                </c:pt>
                <c:pt idx="3">
                  <c:v>0.33333333333333331</c:v>
                </c:pt>
                <c:pt idx="4">
                  <c:v>0.41666666666666669</c:v>
                </c:pt>
                <c:pt idx="5">
                  <c:v>0.5</c:v>
                </c:pt>
                <c:pt idx="6">
                  <c:v>0.58333333333333337</c:v>
                </c:pt>
                <c:pt idx="7">
                  <c:v>0.66666666666666663</c:v>
                </c:pt>
                <c:pt idx="8">
                  <c:v>0.75</c:v>
                </c:pt>
                <c:pt idx="9">
                  <c:v>0.83333333333333337</c:v>
                </c:pt>
                <c:pt idx="10">
                  <c:v>0.91666666666666663</c:v>
                </c:pt>
                <c:pt idx="11">
                  <c:v>1</c:v>
                </c:pt>
                <c:pt idx="12">
                  <c:v>1.0833333333333333</c:v>
                </c:pt>
                <c:pt idx="13">
                  <c:v>1.1666666666666667</c:v>
                </c:pt>
                <c:pt idx="14">
                  <c:v>1.25</c:v>
                </c:pt>
                <c:pt idx="15">
                  <c:v>1.3333333333333333</c:v>
                </c:pt>
                <c:pt idx="16">
                  <c:v>1.4166666666666667</c:v>
                </c:pt>
                <c:pt idx="17">
                  <c:v>1.5</c:v>
                </c:pt>
                <c:pt idx="18">
                  <c:v>1.5833333333333333</c:v>
                </c:pt>
                <c:pt idx="19">
                  <c:v>1.6666666666666667</c:v>
                </c:pt>
                <c:pt idx="20">
                  <c:v>1.75</c:v>
                </c:pt>
                <c:pt idx="21">
                  <c:v>1.8333333333333333</c:v>
                </c:pt>
                <c:pt idx="22">
                  <c:v>1.9166666666666667</c:v>
                </c:pt>
                <c:pt idx="23">
                  <c:v>2</c:v>
                </c:pt>
                <c:pt idx="24">
                  <c:v>2.0833333333333335</c:v>
                </c:pt>
                <c:pt idx="25">
                  <c:v>2.1666666666666665</c:v>
                </c:pt>
                <c:pt idx="26">
                  <c:v>2.25</c:v>
                </c:pt>
                <c:pt idx="27">
                  <c:v>2.3333333333333335</c:v>
                </c:pt>
                <c:pt idx="28">
                  <c:v>2.4166666666666665</c:v>
                </c:pt>
                <c:pt idx="29">
                  <c:v>2.5</c:v>
                </c:pt>
                <c:pt idx="30">
                  <c:v>2.5833333333333335</c:v>
                </c:pt>
                <c:pt idx="31">
                  <c:v>2.6666666666666665</c:v>
                </c:pt>
                <c:pt idx="32">
                  <c:v>2.75</c:v>
                </c:pt>
                <c:pt idx="33">
                  <c:v>2.8333333333333335</c:v>
                </c:pt>
                <c:pt idx="34">
                  <c:v>2.9166666666666665</c:v>
                </c:pt>
                <c:pt idx="35">
                  <c:v>3</c:v>
                </c:pt>
                <c:pt idx="36">
                  <c:v>3.0833333333333335</c:v>
                </c:pt>
                <c:pt idx="37">
                  <c:v>3.1666666666666665</c:v>
                </c:pt>
                <c:pt idx="38">
                  <c:v>3.25</c:v>
                </c:pt>
                <c:pt idx="39">
                  <c:v>3.3333333333333335</c:v>
                </c:pt>
                <c:pt idx="40">
                  <c:v>3.4166666666666665</c:v>
                </c:pt>
                <c:pt idx="41">
                  <c:v>3.5</c:v>
                </c:pt>
                <c:pt idx="42">
                  <c:v>3.5833333333333335</c:v>
                </c:pt>
                <c:pt idx="43">
                  <c:v>3.6666666666666665</c:v>
                </c:pt>
                <c:pt idx="44">
                  <c:v>3.75</c:v>
                </c:pt>
                <c:pt idx="45">
                  <c:v>3.8333333333333335</c:v>
                </c:pt>
                <c:pt idx="46">
                  <c:v>3.9166666666666665</c:v>
                </c:pt>
                <c:pt idx="47">
                  <c:v>4</c:v>
                </c:pt>
                <c:pt idx="48">
                  <c:v>4.083333333333333</c:v>
                </c:pt>
                <c:pt idx="49">
                  <c:v>4.166666666666667</c:v>
                </c:pt>
                <c:pt idx="50">
                  <c:v>4.25</c:v>
                </c:pt>
                <c:pt idx="51">
                  <c:v>4.333333333333333</c:v>
                </c:pt>
                <c:pt idx="52">
                  <c:v>4.416666666666667</c:v>
                </c:pt>
                <c:pt idx="53">
                  <c:v>4.5</c:v>
                </c:pt>
                <c:pt idx="54">
                  <c:v>4.583333333333333</c:v>
                </c:pt>
                <c:pt idx="55">
                  <c:v>4.666666666666667</c:v>
                </c:pt>
                <c:pt idx="56">
                  <c:v>4.75</c:v>
                </c:pt>
                <c:pt idx="57">
                  <c:v>4.833333333333333</c:v>
                </c:pt>
                <c:pt idx="58">
                  <c:v>4.916666666666667</c:v>
                </c:pt>
                <c:pt idx="59">
                  <c:v>5</c:v>
                </c:pt>
                <c:pt idx="60">
                  <c:v>5.083333333333333</c:v>
                </c:pt>
                <c:pt idx="61">
                  <c:v>5.166666666666667</c:v>
                </c:pt>
                <c:pt idx="62">
                  <c:v>5.25</c:v>
                </c:pt>
                <c:pt idx="63">
                  <c:v>5.333333333333333</c:v>
                </c:pt>
                <c:pt idx="64">
                  <c:v>5.416666666666667</c:v>
                </c:pt>
                <c:pt idx="65">
                  <c:v>5.5</c:v>
                </c:pt>
                <c:pt idx="66">
                  <c:v>5.583333333333333</c:v>
                </c:pt>
                <c:pt idx="67">
                  <c:v>5.666666666666667</c:v>
                </c:pt>
                <c:pt idx="68">
                  <c:v>5.75</c:v>
                </c:pt>
                <c:pt idx="69">
                  <c:v>5.833333333333333</c:v>
                </c:pt>
                <c:pt idx="70">
                  <c:v>5.916666666666667</c:v>
                </c:pt>
                <c:pt idx="71">
                  <c:v>6</c:v>
                </c:pt>
                <c:pt idx="72">
                  <c:v>6.083333333333333</c:v>
                </c:pt>
                <c:pt idx="73">
                  <c:v>6.166666666666667</c:v>
                </c:pt>
                <c:pt idx="74">
                  <c:v>6.25</c:v>
                </c:pt>
                <c:pt idx="75">
                  <c:v>6.333333333333333</c:v>
                </c:pt>
                <c:pt idx="76">
                  <c:v>6.416666666666667</c:v>
                </c:pt>
                <c:pt idx="77">
                  <c:v>6.5</c:v>
                </c:pt>
                <c:pt idx="78">
                  <c:v>6.583333333333333</c:v>
                </c:pt>
                <c:pt idx="79">
                  <c:v>6.666666666666667</c:v>
                </c:pt>
                <c:pt idx="80">
                  <c:v>6.75</c:v>
                </c:pt>
                <c:pt idx="81">
                  <c:v>6.833333333333333</c:v>
                </c:pt>
                <c:pt idx="82">
                  <c:v>6.916666666666667</c:v>
                </c:pt>
                <c:pt idx="83">
                  <c:v>7</c:v>
                </c:pt>
                <c:pt idx="84">
                  <c:v>7.083333333333333</c:v>
                </c:pt>
                <c:pt idx="85">
                  <c:v>7.166666666666667</c:v>
                </c:pt>
                <c:pt idx="86">
                  <c:v>7.25</c:v>
                </c:pt>
                <c:pt idx="87">
                  <c:v>7.333333333333333</c:v>
                </c:pt>
                <c:pt idx="88">
                  <c:v>7.416666666666667</c:v>
                </c:pt>
                <c:pt idx="89">
                  <c:v>7.5</c:v>
                </c:pt>
                <c:pt idx="90">
                  <c:v>7.583333333333333</c:v>
                </c:pt>
                <c:pt idx="91">
                  <c:v>7.666666666666667</c:v>
                </c:pt>
                <c:pt idx="92">
                  <c:v>7.75</c:v>
                </c:pt>
                <c:pt idx="93">
                  <c:v>7.833333333333333</c:v>
                </c:pt>
                <c:pt idx="94">
                  <c:v>7.916666666666667</c:v>
                </c:pt>
                <c:pt idx="95">
                  <c:v>8</c:v>
                </c:pt>
                <c:pt idx="96">
                  <c:v>8.0833333333333339</c:v>
                </c:pt>
                <c:pt idx="97">
                  <c:v>8.1666666666666661</c:v>
                </c:pt>
                <c:pt idx="98">
                  <c:v>8.25</c:v>
                </c:pt>
                <c:pt idx="99">
                  <c:v>8.3333333333333339</c:v>
                </c:pt>
                <c:pt idx="100">
                  <c:v>8.4166666666666661</c:v>
                </c:pt>
                <c:pt idx="101">
                  <c:v>8.5</c:v>
                </c:pt>
                <c:pt idx="102">
                  <c:v>8.5833333333333339</c:v>
                </c:pt>
                <c:pt idx="103">
                  <c:v>8.6666666666666661</c:v>
                </c:pt>
                <c:pt idx="104">
                  <c:v>8.75</c:v>
                </c:pt>
                <c:pt idx="105">
                  <c:v>8.8333333333333339</c:v>
                </c:pt>
                <c:pt idx="106">
                  <c:v>8.9166666666666661</c:v>
                </c:pt>
                <c:pt idx="107">
                  <c:v>9</c:v>
                </c:pt>
                <c:pt idx="108">
                  <c:v>9.0833333333333339</c:v>
                </c:pt>
                <c:pt idx="109">
                  <c:v>9.1666666666666661</c:v>
                </c:pt>
                <c:pt idx="110">
                  <c:v>9.25</c:v>
                </c:pt>
                <c:pt idx="111">
                  <c:v>9.3333333333333339</c:v>
                </c:pt>
                <c:pt idx="112">
                  <c:v>9.4166666666666661</c:v>
                </c:pt>
                <c:pt idx="113">
                  <c:v>9.5</c:v>
                </c:pt>
                <c:pt idx="114">
                  <c:v>9.5833333333333339</c:v>
                </c:pt>
                <c:pt idx="115">
                  <c:v>9.6666666666666661</c:v>
                </c:pt>
                <c:pt idx="116">
                  <c:v>9.75</c:v>
                </c:pt>
                <c:pt idx="117">
                  <c:v>9.8333333333333339</c:v>
                </c:pt>
                <c:pt idx="118">
                  <c:v>9.9166666666666661</c:v>
                </c:pt>
                <c:pt idx="119">
                  <c:v>10</c:v>
                </c:pt>
                <c:pt idx="120">
                  <c:v>10.083333333333334</c:v>
                </c:pt>
                <c:pt idx="121">
                  <c:v>10.166666666666666</c:v>
                </c:pt>
                <c:pt idx="122">
                  <c:v>10.25</c:v>
                </c:pt>
                <c:pt idx="123">
                  <c:v>10.333333333333334</c:v>
                </c:pt>
                <c:pt idx="124">
                  <c:v>10.416666666666666</c:v>
                </c:pt>
                <c:pt idx="125">
                  <c:v>10.5</c:v>
                </c:pt>
                <c:pt idx="126">
                  <c:v>10.583333333333334</c:v>
                </c:pt>
                <c:pt idx="127">
                  <c:v>10.666666666666666</c:v>
                </c:pt>
                <c:pt idx="128">
                  <c:v>10.75</c:v>
                </c:pt>
                <c:pt idx="129">
                  <c:v>10.833333333333334</c:v>
                </c:pt>
                <c:pt idx="130">
                  <c:v>10.916666666666666</c:v>
                </c:pt>
                <c:pt idx="131">
                  <c:v>11</c:v>
                </c:pt>
                <c:pt idx="132">
                  <c:v>11.083333333333334</c:v>
                </c:pt>
                <c:pt idx="133">
                  <c:v>11.166666666666666</c:v>
                </c:pt>
                <c:pt idx="134">
                  <c:v>11.25</c:v>
                </c:pt>
                <c:pt idx="135">
                  <c:v>11.333333333333334</c:v>
                </c:pt>
                <c:pt idx="136">
                  <c:v>11.416666666666666</c:v>
                </c:pt>
                <c:pt idx="137">
                  <c:v>11.5</c:v>
                </c:pt>
                <c:pt idx="138">
                  <c:v>11.583333333333334</c:v>
                </c:pt>
                <c:pt idx="139">
                  <c:v>11.666666666666666</c:v>
                </c:pt>
                <c:pt idx="140">
                  <c:v>11.75</c:v>
                </c:pt>
                <c:pt idx="141">
                  <c:v>11.833333333333334</c:v>
                </c:pt>
                <c:pt idx="142">
                  <c:v>11.916666666666666</c:v>
                </c:pt>
                <c:pt idx="143">
                  <c:v>12</c:v>
                </c:pt>
                <c:pt idx="144">
                  <c:v>12.083333333333334</c:v>
                </c:pt>
                <c:pt idx="145">
                  <c:v>12.166666666666666</c:v>
                </c:pt>
                <c:pt idx="146">
                  <c:v>12.25</c:v>
                </c:pt>
                <c:pt idx="147">
                  <c:v>12.333333333333334</c:v>
                </c:pt>
                <c:pt idx="148">
                  <c:v>12.416666666666666</c:v>
                </c:pt>
                <c:pt idx="149">
                  <c:v>12.5</c:v>
                </c:pt>
                <c:pt idx="150">
                  <c:v>12.583333333333334</c:v>
                </c:pt>
                <c:pt idx="151">
                  <c:v>12.666666666666666</c:v>
                </c:pt>
                <c:pt idx="152">
                  <c:v>12.75</c:v>
                </c:pt>
                <c:pt idx="153">
                  <c:v>12.833333333333334</c:v>
                </c:pt>
                <c:pt idx="154">
                  <c:v>12.916666666666666</c:v>
                </c:pt>
                <c:pt idx="155">
                  <c:v>13</c:v>
                </c:pt>
                <c:pt idx="156">
                  <c:v>13.083333333333334</c:v>
                </c:pt>
                <c:pt idx="157">
                  <c:v>13.166666666666666</c:v>
                </c:pt>
                <c:pt idx="158">
                  <c:v>13.25</c:v>
                </c:pt>
                <c:pt idx="159">
                  <c:v>13.333333333333334</c:v>
                </c:pt>
                <c:pt idx="160">
                  <c:v>13.416666666666666</c:v>
                </c:pt>
                <c:pt idx="161">
                  <c:v>13.5</c:v>
                </c:pt>
                <c:pt idx="162">
                  <c:v>13.583333333333334</c:v>
                </c:pt>
                <c:pt idx="163">
                  <c:v>13.666666666666666</c:v>
                </c:pt>
                <c:pt idx="164">
                  <c:v>13.75</c:v>
                </c:pt>
                <c:pt idx="165">
                  <c:v>13.833333333333334</c:v>
                </c:pt>
                <c:pt idx="166">
                  <c:v>13.916666666666666</c:v>
                </c:pt>
                <c:pt idx="167">
                  <c:v>14</c:v>
                </c:pt>
                <c:pt idx="168">
                  <c:v>14.083333333333334</c:v>
                </c:pt>
                <c:pt idx="169">
                  <c:v>14.166666666666666</c:v>
                </c:pt>
                <c:pt idx="170">
                  <c:v>14.25</c:v>
                </c:pt>
                <c:pt idx="171">
                  <c:v>14.333333333333334</c:v>
                </c:pt>
                <c:pt idx="172">
                  <c:v>14.416666666666666</c:v>
                </c:pt>
                <c:pt idx="173">
                  <c:v>14.5</c:v>
                </c:pt>
                <c:pt idx="174">
                  <c:v>14.583333333333334</c:v>
                </c:pt>
                <c:pt idx="175">
                  <c:v>14.666666666666666</c:v>
                </c:pt>
                <c:pt idx="176">
                  <c:v>14.75</c:v>
                </c:pt>
                <c:pt idx="177">
                  <c:v>14.833333333333334</c:v>
                </c:pt>
                <c:pt idx="178">
                  <c:v>14.916666666666666</c:v>
                </c:pt>
                <c:pt idx="179">
                  <c:v>15</c:v>
                </c:pt>
                <c:pt idx="180">
                  <c:v>15.083333333333334</c:v>
                </c:pt>
                <c:pt idx="181">
                  <c:v>15.166666666666666</c:v>
                </c:pt>
                <c:pt idx="182">
                  <c:v>15.25</c:v>
                </c:pt>
                <c:pt idx="183">
                  <c:v>15.333333333333334</c:v>
                </c:pt>
                <c:pt idx="184">
                  <c:v>15.416666666666666</c:v>
                </c:pt>
                <c:pt idx="185">
                  <c:v>15.5</c:v>
                </c:pt>
                <c:pt idx="186">
                  <c:v>15.583333333333334</c:v>
                </c:pt>
                <c:pt idx="187">
                  <c:v>15.666666666666666</c:v>
                </c:pt>
                <c:pt idx="188">
                  <c:v>15.75</c:v>
                </c:pt>
                <c:pt idx="189">
                  <c:v>15.833333333333334</c:v>
                </c:pt>
                <c:pt idx="190">
                  <c:v>15.916666666666666</c:v>
                </c:pt>
                <c:pt idx="191">
                  <c:v>16</c:v>
                </c:pt>
                <c:pt idx="192">
                  <c:v>16.083333333333332</c:v>
                </c:pt>
                <c:pt idx="193">
                  <c:v>16.166666666666668</c:v>
                </c:pt>
                <c:pt idx="194">
                  <c:v>16.25</c:v>
                </c:pt>
                <c:pt idx="195">
                  <c:v>16.333333333333332</c:v>
                </c:pt>
                <c:pt idx="196">
                  <c:v>16.416666666666668</c:v>
                </c:pt>
                <c:pt idx="197">
                  <c:v>16.5</c:v>
                </c:pt>
                <c:pt idx="198">
                  <c:v>16.583333333333332</c:v>
                </c:pt>
                <c:pt idx="199">
                  <c:v>16.666666666666668</c:v>
                </c:pt>
                <c:pt idx="200">
                  <c:v>16.75</c:v>
                </c:pt>
                <c:pt idx="201">
                  <c:v>16.833333333333332</c:v>
                </c:pt>
                <c:pt idx="202">
                  <c:v>16.916666666666668</c:v>
                </c:pt>
                <c:pt idx="203">
                  <c:v>17</c:v>
                </c:pt>
                <c:pt idx="204">
                  <c:v>17.083333333333332</c:v>
                </c:pt>
                <c:pt idx="205">
                  <c:v>17.166666666666668</c:v>
                </c:pt>
                <c:pt idx="206">
                  <c:v>17.25</c:v>
                </c:pt>
                <c:pt idx="207">
                  <c:v>17.333333333333332</c:v>
                </c:pt>
                <c:pt idx="208">
                  <c:v>17.416666666666668</c:v>
                </c:pt>
                <c:pt idx="209">
                  <c:v>17.5</c:v>
                </c:pt>
                <c:pt idx="210">
                  <c:v>17.583333333333332</c:v>
                </c:pt>
                <c:pt idx="211">
                  <c:v>17.666666666666668</c:v>
                </c:pt>
                <c:pt idx="212">
                  <c:v>17.75</c:v>
                </c:pt>
                <c:pt idx="213">
                  <c:v>17.833333333333332</c:v>
                </c:pt>
                <c:pt idx="214">
                  <c:v>17.916666666666668</c:v>
                </c:pt>
                <c:pt idx="215">
                  <c:v>18</c:v>
                </c:pt>
                <c:pt idx="216">
                  <c:v>18.083333333333332</c:v>
                </c:pt>
                <c:pt idx="217">
                  <c:v>18.166666666666668</c:v>
                </c:pt>
                <c:pt idx="218">
                  <c:v>18.25</c:v>
                </c:pt>
                <c:pt idx="219">
                  <c:v>18.333333333333332</c:v>
                </c:pt>
                <c:pt idx="220">
                  <c:v>18.416666666666668</c:v>
                </c:pt>
                <c:pt idx="221">
                  <c:v>18.5</c:v>
                </c:pt>
                <c:pt idx="222">
                  <c:v>18.583333333333332</c:v>
                </c:pt>
                <c:pt idx="223">
                  <c:v>18.666666666666668</c:v>
                </c:pt>
                <c:pt idx="224">
                  <c:v>18.75</c:v>
                </c:pt>
                <c:pt idx="225">
                  <c:v>18.833333333333332</c:v>
                </c:pt>
                <c:pt idx="226">
                  <c:v>18.916666666666668</c:v>
                </c:pt>
                <c:pt idx="227">
                  <c:v>19</c:v>
                </c:pt>
                <c:pt idx="228">
                  <c:v>19.083333333333332</c:v>
                </c:pt>
                <c:pt idx="229">
                  <c:v>19.166666666666668</c:v>
                </c:pt>
                <c:pt idx="230">
                  <c:v>19.25</c:v>
                </c:pt>
                <c:pt idx="231">
                  <c:v>19.333333333333332</c:v>
                </c:pt>
                <c:pt idx="232">
                  <c:v>19.416666666666668</c:v>
                </c:pt>
                <c:pt idx="233">
                  <c:v>19.5</c:v>
                </c:pt>
                <c:pt idx="234">
                  <c:v>19.583333333333332</c:v>
                </c:pt>
                <c:pt idx="235">
                  <c:v>19.666666666666668</c:v>
                </c:pt>
                <c:pt idx="236">
                  <c:v>19.75</c:v>
                </c:pt>
                <c:pt idx="237">
                  <c:v>19.833333333333332</c:v>
                </c:pt>
                <c:pt idx="238">
                  <c:v>19.916666666666668</c:v>
                </c:pt>
                <c:pt idx="239">
                  <c:v>20</c:v>
                </c:pt>
                <c:pt idx="240">
                  <c:v>20.083333333333332</c:v>
                </c:pt>
                <c:pt idx="241">
                  <c:v>20.166666666666668</c:v>
                </c:pt>
                <c:pt idx="242">
                  <c:v>20.25</c:v>
                </c:pt>
                <c:pt idx="243">
                  <c:v>20.333333333333332</c:v>
                </c:pt>
                <c:pt idx="244">
                  <c:v>20.416666666666668</c:v>
                </c:pt>
                <c:pt idx="245">
                  <c:v>20.5</c:v>
                </c:pt>
                <c:pt idx="246">
                  <c:v>20.583333333333332</c:v>
                </c:pt>
                <c:pt idx="247">
                  <c:v>20.666666666666668</c:v>
                </c:pt>
                <c:pt idx="248">
                  <c:v>20.75</c:v>
                </c:pt>
                <c:pt idx="249">
                  <c:v>20.833333333333332</c:v>
                </c:pt>
                <c:pt idx="250">
                  <c:v>20.916666666666668</c:v>
                </c:pt>
                <c:pt idx="251">
                  <c:v>21</c:v>
                </c:pt>
                <c:pt idx="252">
                  <c:v>21.083333333333332</c:v>
                </c:pt>
                <c:pt idx="253">
                  <c:v>21.166666666666668</c:v>
                </c:pt>
                <c:pt idx="254">
                  <c:v>21.25</c:v>
                </c:pt>
                <c:pt idx="255">
                  <c:v>21.333333333333332</c:v>
                </c:pt>
                <c:pt idx="256">
                  <c:v>21.416666666666668</c:v>
                </c:pt>
                <c:pt idx="257">
                  <c:v>21.5</c:v>
                </c:pt>
                <c:pt idx="258">
                  <c:v>21.583333333333332</c:v>
                </c:pt>
                <c:pt idx="259">
                  <c:v>21.666666666666668</c:v>
                </c:pt>
                <c:pt idx="260">
                  <c:v>21.75</c:v>
                </c:pt>
                <c:pt idx="261">
                  <c:v>21.833333333333332</c:v>
                </c:pt>
                <c:pt idx="262">
                  <c:v>21.916666666666668</c:v>
                </c:pt>
                <c:pt idx="263">
                  <c:v>22</c:v>
                </c:pt>
                <c:pt idx="264">
                  <c:v>22.083333333333332</c:v>
                </c:pt>
                <c:pt idx="265">
                  <c:v>22.166666666666668</c:v>
                </c:pt>
                <c:pt idx="266">
                  <c:v>22.25</c:v>
                </c:pt>
                <c:pt idx="267">
                  <c:v>22.333333333333332</c:v>
                </c:pt>
                <c:pt idx="268">
                  <c:v>22.416666666666668</c:v>
                </c:pt>
                <c:pt idx="269">
                  <c:v>22.5</c:v>
                </c:pt>
                <c:pt idx="270">
                  <c:v>22.583333333333332</c:v>
                </c:pt>
                <c:pt idx="271">
                  <c:v>22.666666666666668</c:v>
                </c:pt>
                <c:pt idx="272">
                  <c:v>22.75</c:v>
                </c:pt>
                <c:pt idx="273">
                  <c:v>22.833333333333332</c:v>
                </c:pt>
                <c:pt idx="274">
                  <c:v>22.916666666666668</c:v>
                </c:pt>
                <c:pt idx="275">
                  <c:v>23</c:v>
                </c:pt>
                <c:pt idx="276">
                  <c:v>23.083333333333332</c:v>
                </c:pt>
                <c:pt idx="277">
                  <c:v>23.166666666666668</c:v>
                </c:pt>
                <c:pt idx="278">
                  <c:v>23.25</c:v>
                </c:pt>
                <c:pt idx="279">
                  <c:v>23.333333333333332</c:v>
                </c:pt>
                <c:pt idx="280">
                  <c:v>23.416666666666668</c:v>
                </c:pt>
                <c:pt idx="281">
                  <c:v>23.5</c:v>
                </c:pt>
                <c:pt idx="282">
                  <c:v>23.583333333333332</c:v>
                </c:pt>
                <c:pt idx="283">
                  <c:v>23.666666666666668</c:v>
                </c:pt>
                <c:pt idx="284">
                  <c:v>23.75</c:v>
                </c:pt>
                <c:pt idx="285">
                  <c:v>23.833333333333332</c:v>
                </c:pt>
                <c:pt idx="286">
                  <c:v>23.916666666666668</c:v>
                </c:pt>
                <c:pt idx="287">
                  <c:v>24</c:v>
                </c:pt>
                <c:pt idx="288">
                  <c:v>24.083333333333332</c:v>
                </c:pt>
                <c:pt idx="289">
                  <c:v>24.166666666666668</c:v>
                </c:pt>
                <c:pt idx="290">
                  <c:v>24.25</c:v>
                </c:pt>
                <c:pt idx="291">
                  <c:v>24.333333333333332</c:v>
                </c:pt>
                <c:pt idx="292">
                  <c:v>24.416666666666668</c:v>
                </c:pt>
                <c:pt idx="293">
                  <c:v>24.5</c:v>
                </c:pt>
                <c:pt idx="294">
                  <c:v>24.583333333333332</c:v>
                </c:pt>
                <c:pt idx="295">
                  <c:v>24.666666666666668</c:v>
                </c:pt>
                <c:pt idx="296">
                  <c:v>24.75</c:v>
                </c:pt>
                <c:pt idx="297">
                  <c:v>24.833333333333332</c:v>
                </c:pt>
                <c:pt idx="298">
                  <c:v>24.916666666666668</c:v>
                </c:pt>
                <c:pt idx="299">
                  <c:v>25</c:v>
                </c:pt>
                <c:pt idx="300">
                  <c:v>25.083333333333332</c:v>
                </c:pt>
                <c:pt idx="301">
                  <c:v>25.166666666666668</c:v>
                </c:pt>
                <c:pt idx="302">
                  <c:v>25.25</c:v>
                </c:pt>
                <c:pt idx="303">
                  <c:v>25.333333333333332</c:v>
                </c:pt>
                <c:pt idx="304">
                  <c:v>25.416666666666668</c:v>
                </c:pt>
                <c:pt idx="305">
                  <c:v>25.5</c:v>
                </c:pt>
                <c:pt idx="306">
                  <c:v>25.583333333333332</c:v>
                </c:pt>
                <c:pt idx="307">
                  <c:v>25.666666666666668</c:v>
                </c:pt>
                <c:pt idx="308">
                  <c:v>25.75</c:v>
                </c:pt>
                <c:pt idx="309">
                  <c:v>25.833333333333332</c:v>
                </c:pt>
                <c:pt idx="310">
                  <c:v>25.916666666666668</c:v>
                </c:pt>
                <c:pt idx="311">
                  <c:v>26</c:v>
                </c:pt>
                <c:pt idx="312">
                  <c:v>26.083333333333332</c:v>
                </c:pt>
                <c:pt idx="313">
                  <c:v>26.166666666666668</c:v>
                </c:pt>
                <c:pt idx="314">
                  <c:v>26.25</c:v>
                </c:pt>
                <c:pt idx="315">
                  <c:v>26.333333333333332</c:v>
                </c:pt>
                <c:pt idx="316">
                  <c:v>26.416666666666668</c:v>
                </c:pt>
                <c:pt idx="317">
                  <c:v>26.5</c:v>
                </c:pt>
                <c:pt idx="318">
                  <c:v>26.583333333333332</c:v>
                </c:pt>
                <c:pt idx="319">
                  <c:v>26.666666666666668</c:v>
                </c:pt>
                <c:pt idx="320">
                  <c:v>26.75</c:v>
                </c:pt>
                <c:pt idx="321">
                  <c:v>26.833333333333332</c:v>
                </c:pt>
                <c:pt idx="322">
                  <c:v>26.916666666666668</c:v>
                </c:pt>
                <c:pt idx="323">
                  <c:v>27</c:v>
                </c:pt>
                <c:pt idx="324">
                  <c:v>27.083333333333332</c:v>
                </c:pt>
                <c:pt idx="325">
                  <c:v>27.166666666666668</c:v>
                </c:pt>
                <c:pt idx="326">
                  <c:v>27.25</c:v>
                </c:pt>
                <c:pt idx="327">
                  <c:v>27.333333333333332</c:v>
                </c:pt>
                <c:pt idx="328">
                  <c:v>27.416666666666668</c:v>
                </c:pt>
                <c:pt idx="329">
                  <c:v>27.5</c:v>
                </c:pt>
                <c:pt idx="330">
                  <c:v>27.583333333333332</c:v>
                </c:pt>
                <c:pt idx="331">
                  <c:v>27.666666666666668</c:v>
                </c:pt>
                <c:pt idx="332">
                  <c:v>27.75</c:v>
                </c:pt>
                <c:pt idx="333">
                  <c:v>27.833333333333332</c:v>
                </c:pt>
                <c:pt idx="334">
                  <c:v>27.916666666666668</c:v>
                </c:pt>
                <c:pt idx="335">
                  <c:v>28</c:v>
                </c:pt>
                <c:pt idx="336">
                  <c:v>28.083333333333332</c:v>
                </c:pt>
                <c:pt idx="337">
                  <c:v>28.166666666666668</c:v>
                </c:pt>
                <c:pt idx="338">
                  <c:v>28.25</c:v>
                </c:pt>
                <c:pt idx="339">
                  <c:v>28.333333333333332</c:v>
                </c:pt>
                <c:pt idx="340">
                  <c:v>28.416666666666668</c:v>
                </c:pt>
                <c:pt idx="341">
                  <c:v>28.5</c:v>
                </c:pt>
                <c:pt idx="342">
                  <c:v>28.583333333333332</c:v>
                </c:pt>
                <c:pt idx="343">
                  <c:v>28.666666666666668</c:v>
                </c:pt>
                <c:pt idx="344">
                  <c:v>28.75</c:v>
                </c:pt>
                <c:pt idx="345">
                  <c:v>28.833333333333332</c:v>
                </c:pt>
                <c:pt idx="346">
                  <c:v>28.916666666666668</c:v>
                </c:pt>
                <c:pt idx="347">
                  <c:v>29</c:v>
                </c:pt>
                <c:pt idx="348">
                  <c:v>29.083333333333332</c:v>
                </c:pt>
                <c:pt idx="349">
                  <c:v>29.166666666666668</c:v>
                </c:pt>
                <c:pt idx="350">
                  <c:v>29.25</c:v>
                </c:pt>
                <c:pt idx="351">
                  <c:v>29.333333333333332</c:v>
                </c:pt>
                <c:pt idx="352">
                  <c:v>29.416666666666668</c:v>
                </c:pt>
                <c:pt idx="353">
                  <c:v>29.5</c:v>
                </c:pt>
                <c:pt idx="354">
                  <c:v>29.583333333333332</c:v>
                </c:pt>
                <c:pt idx="355">
                  <c:v>29.666666666666668</c:v>
                </c:pt>
                <c:pt idx="356">
                  <c:v>29.75</c:v>
                </c:pt>
                <c:pt idx="357">
                  <c:v>29.833333333333332</c:v>
                </c:pt>
                <c:pt idx="358">
                  <c:v>29.916666666666668</c:v>
                </c:pt>
                <c:pt idx="359">
                  <c:v>30</c:v>
                </c:pt>
                <c:pt idx="360">
                  <c:v>30.083333333333332</c:v>
                </c:pt>
                <c:pt idx="361">
                  <c:v>30.166666666666668</c:v>
                </c:pt>
                <c:pt idx="362">
                  <c:v>30.25</c:v>
                </c:pt>
                <c:pt idx="363">
                  <c:v>30.333333333333332</c:v>
                </c:pt>
                <c:pt idx="364">
                  <c:v>30.416666666666668</c:v>
                </c:pt>
                <c:pt idx="365">
                  <c:v>30.5</c:v>
                </c:pt>
                <c:pt idx="366">
                  <c:v>30.583333333333332</c:v>
                </c:pt>
                <c:pt idx="367">
                  <c:v>30.666666666666668</c:v>
                </c:pt>
                <c:pt idx="368">
                  <c:v>30.75</c:v>
                </c:pt>
                <c:pt idx="369">
                  <c:v>30.833333333333332</c:v>
                </c:pt>
                <c:pt idx="370">
                  <c:v>30.916666666666668</c:v>
                </c:pt>
                <c:pt idx="371">
                  <c:v>31</c:v>
                </c:pt>
                <c:pt idx="372">
                  <c:v>31.083333333333332</c:v>
                </c:pt>
                <c:pt idx="373">
                  <c:v>31.166666666666668</c:v>
                </c:pt>
                <c:pt idx="374">
                  <c:v>31.25</c:v>
                </c:pt>
                <c:pt idx="375">
                  <c:v>31.333333333333332</c:v>
                </c:pt>
                <c:pt idx="376">
                  <c:v>31.416666666666668</c:v>
                </c:pt>
                <c:pt idx="377">
                  <c:v>31.5</c:v>
                </c:pt>
                <c:pt idx="378">
                  <c:v>31.583333333333332</c:v>
                </c:pt>
                <c:pt idx="379">
                  <c:v>31.666666666666668</c:v>
                </c:pt>
                <c:pt idx="380">
                  <c:v>31.75</c:v>
                </c:pt>
                <c:pt idx="381">
                  <c:v>31.833333333333332</c:v>
                </c:pt>
                <c:pt idx="382">
                  <c:v>31.916666666666668</c:v>
                </c:pt>
                <c:pt idx="383">
                  <c:v>32</c:v>
                </c:pt>
                <c:pt idx="384">
                  <c:v>32.083333333333336</c:v>
                </c:pt>
                <c:pt idx="385">
                  <c:v>32.166666666666664</c:v>
                </c:pt>
                <c:pt idx="386">
                  <c:v>32.25</c:v>
                </c:pt>
                <c:pt idx="387">
                  <c:v>32.333333333333336</c:v>
                </c:pt>
                <c:pt idx="388">
                  <c:v>32.416666666666664</c:v>
                </c:pt>
                <c:pt idx="389">
                  <c:v>32.5</c:v>
                </c:pt>
                <c:pt idx="390">
                  <c:v>32.583333333333336</c:v>
                </c:pt>
                <c:pt idx="391">
                  <c:v>32.666666666666664</c:v>
                </c:pt>
                <c:pt idx="392">
                  <c:v>32.75</c:v>
                </c:pt>
                <c:pt idx="393">
                  <c:v>32.833333333333336</c:v>
                </c:pt>
                <c:pt idx="394">
                  <c:v>32.916666666666664</c:v>
                </c:pt>
                <c:pt idx="395">
                  <c:v>33</c:v>
                </c:pt>
                <c:pt idx="396">
                  <c:v>33.083333333333336</c:v>
                </c:pt>
                <c:pt idx="397">
                  <c:v>33.166666666666664</c:v>
                </c:pt>
                <c:pt idx="398">
                  <c:v>33.25</c:v>
                </c:pt>
                <c:pt idx="399">
                  <c:v>33.333333333333336</c:v>
                </c:pt>
                <c:pt idx="400">
                  <c:v>33.416666666666664</c:v>
                </c:pt>
                <c:pt idx="401">
                  <c:v>33.5</c:v>
                </c:pt>
                <c:pt idx="402">
                  <c:v>33.583333333333336</c:v>
                </c:pt>
                <c:pt idx="403">
                  <c:v>33.666666666666664</c:v>
                </c:pt>
                <c:pt idx="404">
                  <c:v>33.75</c:v>
                </c:pt>
                <c:pt idx="405">
                  <c:v>33.833333333333336</c:v>
                </c:pt>
                <c:pt idx="406">
                  <c:v>33.916666666666664</c:v>
                </c:pt>
                <c:pt idx="407">
                  <c:v>34</c:v>
                </c:pt>
                <c:pt idx="408">
                  <c:v>34.083333333333336</c:v>
                </c:pt>
                <c:pt idx="409">
                  <c:v>34.166666666666664</c:v>
                </c:pt>
                <c:pt idx="410">
                  <c:v>34.25</c:v>
                </c:pt>
                <c:pt idx="411">
                  <c:v>34.333333333333336</c:v>
                </c:pt>
                <c:pt idx="412">
                  <c:v>34.416666666666664</c:v>
                </c:pt>
                <c:pt idx="413">
                  <c:v>34.5</c:v>
                </c:pt>
                <c:pt idx="414">
                  <c:v>34.583333333333336</c:v>
                </c:pt>
                <c:pt idx="415">
                  <c:v>34.666666666666664</c:v>
                </c:pt>
                <c:pt idx="416">
                  <c:v>34.75</c:v>
                </c:pt>
                <c:pt idx="417">
                  <c:v>34.833333333333336</c:v>
                </c:pt>
                <c:pt idx="418">
                  <c:v>34.916666666666664</c:v>
                </c:pt>
                <c:pt idx="419">
                  <c:v>35</c:v>
                </c:pt>
                <c:pt idx="420">
                  <c:v>35.083333333333336</c:v>
                </c:pt>
                <c:pt idx="421">
                  <c:v>35.166666666666664</c:v>
                </c:pt>
                <c:pt idx="422">
                  <c:v>35.25</c:v>
                </c:pt>
                <c:pt idx="423">
                  <c:v>35.333333333333336</c:v>
                </c:pt>
                <c:pt idx="424">
                  <c:v>35.416666666666664</c:v>
                </c:pt>
                <c:pt idx="425">
                  <c:v>35.5</c:v>
                </c:pt>
                <c:pt idx="426">
                  <c:v>35.583333333333336</c:v>
                </c:pt>
                <c:pt idx="427">
                  <c:v>35.666666666666664</c:v>
                </c:pt>
                <c:pt idx="428">
                  <c:v>35.75</c:v>
                </c:pt>
                <c:pt idx="429">
                  <c:v>35.833333333333336</c:v>
                </c:pt>
                <c:pt idx="430">
                  <c:v>35.916666666666664</c:v>
                </c:pt>
                <c:pt idx="431">
                  <c:v>36</c:v>
                </c:pt>
                <c:pt idx="432">
                  <c:v>36.083333333333336</c:v>
                </c:pt>
                <c:pt idx="433">
                  <c:v>36.166666666666664</c:v>
                </c:pt>
                <c:pt idx="434">
                  <c:v>36.25</c:v>
                </c:pt>
                <c:pt idx="435">
                  <c:v>36.333333333333336</c:v>
                </c:pt>
                <c:pt idx="436">
                  <c:v>36.416666666666664</c:v>
                </c:pt>
                <c:pt idx="437">
                  <c:v>36.5</c:v>
                </c:pt>
                <c:pt idx="438">
                  <c:v>36.583333333333336</c:v>
                </c:pt>
                <c:pt idx="439">
                  <c:v>36.666666666666664</c:v>
                </c:pt>
                <c:pt idx="440">
                  <c:v>36.75</c:v>
                </c:pt>
                <c:pt idx="441">
                  <c:v>36.833333333333336</c:v>
                </c:pt>
                <c:pt idx="442">
                  <c:v>36.916666666666664</c:v>
                </c:pt>
                <c:pt idx="443">
                  <c:v>37</c:v>
                </c:pt>
                <c:pt idx="444">
                  <c:v>37.083333333333336</c:v>
                </c:pt>
                <c:pt idx="445">
                  <c:v>37.166666666666664</c:v>
                </c:pt>
                <c:pt idx="446">
                  <c:v>37.25</c:v>
                </c:pt>
                <c:pt idx="447">
                  <c:v>37.333333333333336</c:v>
                </c:pt>
                <c:pt idx="448">
                  <c:v>37.416666666666664</c:v>
                </c:pt>
                <c:pt idx="449">
                  <c:v>37.5</c:v>
                </c:pt>
                <c:pt idx="450">
                  <c:v>37.583333333333336</c:v>
                </c:pt>
                <c:pt idx="451">
                  <c:v>37.666666666666664</c:v>
                </c:pt>
                <c:pt idx="452">
                  <c:v>37.75</c:v>
                </c:pt>
                <c:pt idx="453">
                  <c:v>37.833333333333336</c:v>
                </c:pt>
                <c:pt idx="454">
                  <c:v>37.916666666666664</c:v>
                </c:pt>
                <c:pt idx="455">
                  <c:v>38</c:v>
                </c:pt>
                <c:pt idx="456">
                  <c:v>38.083333333333336</c:v>
                </c:pt>
                <c:pt idx="457">
                  <c:v>38.166666666666664</c:v>
                </c:pt>
                <c:pt idx="458">
                  <c:v>38.25</c:v>
                </c:pt>
                <c:pt idx="459">
                  <c:v>38.333333333333336</c:v>
                </c:pt>
                <c:pt idx="460">
                  <c:v>38.416666666666664</c:v>
                </c:pt>
                <c:pt idx="461">
                  <c:v>38.5</c:v>
                </c:pt>
                <c:pt idx="462">
                  <c:v>38.583333333333336</c:v>
                </c:pt>
                <c:pt idx="463">
                  <c:v>38.666666666666664</c:v>
                </c:pt>
                <c:pt idx="464">
                  <c:v>38.75</c:v>
                </c:pt>
                <c:pt idx="465">
                  <c:v>38.833333333333336</c:v>
                </c:pt>
                <c:pt idx="466">
                  <c:v>38.916666666666664</c:v>
                </c:pt>
                <c:pt idx="467">
                  <c:v>39</c:v>
                </c:pt>
                <c:pt idx="468">
                  <c:v>39.083333333333336</c:v>
                </c:pt>
                <c:pt idx="469">
                  <c:v>39.166666666666664</c:v>
                </c:pt>
                <c:pt idx="470">
                  <c:v>39.25</c:v>
                </c:pt>
                <c:pt idx="471">
                  <c:v>39.333333333333336</c:v>
                </c:pt>
                <c:pt idx="472">
                  <c:v>39.416666666666664</c:v>
                </c:pt>
                <c:pt idx="473">
                  <c:v>39.5</c:v>
                </c:pt>
                <c:pt idx="474">
                  <c:v>39.583333333333336</c:v>
                </c:pt>
                <c:pt idx="475">
                  <c:v>39.666666666666664</c:v>
                </c:pt>
                <c:pt idx="476">
                  <c:v>39.75</c:v>
                </c:pt>
                <c:pt idx="477">
                  <c:v>39.833333333333336</c:v>
                </c:pt>
                <c:pt idx="478">
                  <c:v>39.916666666666664</c:v>
                </c:pt>
                <c:pt idx="479">
                  <c:v>40</c:v>
                </c:pt>
                <c:pt idx="480">
                  <c:v>40.083333333333336</c:v>
                </c:pt>
                <c:pt idx="481">
                  <c:v>40.166666666666664</c:v>
                </c:pt>
                <c:pt idx="482">
                  <c:v>40.25</c:v>
                </c:pt>
                <c:pt idx="483">
                  <c:v>40.333333333333336</c:v>
                </c:pt>
                <c:pt idx="484">
                  <c:v>40.416666666666664</c:v>
                </c:pt>
                <c:pt idx="485">
                  <c:v>40.5</c:v>
                </c:pt>
                <c:pt idx="486">
                  <c:v>40.583333333333336</c:v>
                </c:pt>
                <c:pt idx="487">
                  <c:v>40.666666666666664</c:v>
                </c:pt>
                <c:pt idx="488">
                  <c:v>40.75</c:v>
                </c:pt>
                <c:pt idx="489">
                  <c:v>40.833333333333336</c:v>
                </c:pt>
                <c:pt idx="490">
                  <c:v>40.916666666666664</c:v>
                </c:pt>
                <c:pt idx="491">
                  <c:v>41</c:v>
                </c:pt>
                <c:pt idx="492">
                  <c:v>41.083333333333336</c:v>
                </c:pt>
                <c:pt idx="493">
                  <c:v>41.166666666666664</c:v>
                </c:pt>
                <c:pt idx="494">
                  <c:v>41.25</c:v>
                </c:pt>
                <c:pt idx="495">
                  <c:v>41.333333333333336</c:v>
                </c:pt>
                <c:pt idx="496">
                  <c:v>41.416666666666664</c:v>
                </c:pt>
                <c:pt idx="497">
                  <c:v>41.5</c:v>
                </c:pt>
                <c:pt idx="498">
                  <c:v>41.583333333333336</c:v>
                </c:pt>
                <c:pt idx="499">
                  <c:v>41.666666666666664</c:v>
                </c:pt>
                <c:pt idx="500">
                  <c:v>41.75</c:v>
                </c:pt>
                <c:pt idx="501">
                  <c:v>41.833333333333336</c:v>
                </c:pt>
                <c:pt idx="502">
                  <c:v>41.916666666666664</c:v>
                </c:pt>
                <c:pt idx="503">
                  <c:v>42</c:v>
                </c:pt>
                <c:pt idx="504">
                  <c:v>42.083333333333336</c:v>
                </c:pt>
                <c:pt idx="505">
                  <c:v>42.166666666666664</c:v>
                </c:pt>
                <c:pt idx="506">
                  <c:v>42.25</c:v>
                </c:pt>
                <c:pt idx="507">
                  <c:v>42.333333333333336</c:v>
                </c:pt>
                <c:pt idx="508">
                  <c:v>42.416666666666664</c:v>
                </c:pt>
                <c:pt idx="509">
                  <c:v>42.5</c:v>
                </c:pt>
                <c:pt idx="510">
                  <c:v>42.583333333333336</c:v>
                </c:pt>
                <c:pt idx="511">
                  <c:v>42.666666666666664</c:v>
                </c:pt>
                <c:pt idx="512">
                  <c:v>42.75</c:v>
                </c:pt>
                <c:pt idx="513">
                  <c:v>42.833333333333336</c:v>
                </c:pt>
                <c:pt idx="514">
                  <c:v>42.916666666666664</c:v>
                </c:pt>
                <c:pt idx="515">
                  <c:v>43</c:v>
                </c:pt>
                <c:pt idx="516">
                  <c:v>43.083333333333336</c:v>
                </c:pt>
                <c:pt idx="517">
                  <c:v>43.166666666666664</c:v>
                </c:pt>
                <c:pt idx="518">
                  <c:v>43.25</c:v>
                </c:pt>
                <c:pt idx="519">
                  <c:v>43.333333333333336</c:v>
                </c:pt>
                <c:pt idx="520">
                  <c:v>43.416666666666664</c:v>
                </c:pt>
                <c:pt idx="521">
                  <c:v>43.5</c:v>
                </c:pt>
                <c:pt idx="522">
                  <c:v>43.583333333333336</c:v>
                </c:pt>
                <c:pt idx="523">
                  <c:v>43.666666666666664</c:v>
                </c:pt>
                <c:pt idx="524">
                  <c:v>43.75</c:v>
                </c:pt>
                <c:pt idx="525">
                  <c:v>43.833333333333336</c:v>
                </c:pt>
                <c:pt idx="526">
                  <c:v>43.916666666666664</c:v>
                </c:pt>
                <c:pt idx="527">
                  <c:v>44</c:v>
                </c:pt>
                <c:pt idx="528">
                  <c:v>44.083333333333336</c:v>
                </c:pt>
                <c:pt idx="529">
                  <c:v>44.166666666666664</c:v>
                </c:pt>
                <c:pt idx="530">
                  <c:v>44.25</c:v>
                </c:pt>
                <c:pt idx="531">
                  <c:v>44.333333333333336</c:v>
                </c:pt>
                <c:pt idx="532">
                  <c:v>44.416666666666664</c:v>
                </c:pt>
                <c:pt idx="533">
                  <c:v>44.5</c:v>
                </c:pt>
                <c:pt idx="534">
                  <c:v>44.583333333333336</c:v>
                </c:pt>
                <c:pt idx="535">
                  <c:v>44.666666666666664</c:v>
                </c:pt>
                <c:pt idx="536">
                  <c:v>44.75</c:v>
                </c:pt>
                <c:pt idx="537">
                  <c:v>44.833333333333336</c:v>
                </c:pt>
                <c:pt idx="538">
                  <c:v>44.916666666666664</c:v>
                </c:pt>
                <c:pt idx="539">
                  <c:v>45</c:v>
                </c:pt>
                <c:pt idx="540">
                  <c:v>45.083333333333336</c:v>
                </c:pt>
                <c:pt idx="541">
                  <c:v>45.166666666666664</c:v>
                </c:pt>
                <c:pt idx="542">
                  <c:v>45.25</c:v>
                </c:pt>
                <c:pt idx="543">
                  <c:v>45.333333333333336</c:v>
                </c:pt>
                <c:pt idx="544">
                  <c:v>45.416666666666664</c:v>
                </c:pt>
                <c:pt idx="545">
                  <c:v>45.5</c:v>
                </c:pt>
                <c:pt idx="546">
                  <c:v>45.583333333333336</c:v>
                </c:pt>
                <c:pt idx="547">
                  <c:v>45.666666666666664</c:v>
                </c:pt>
                <c:pt idx="548">
                  <c:v>45.75</c:v>
                </c:pt>
                <c:pt idx="549">
                  <c:v>45.833333333333336</c:v>
                </c:pt>
                <c:pt idx="550">
                  <c:v>45.916666666666664</c:v>
                </c:pt>
                <c:pt idx="551">
                  <c:v>46</c:v>
                </c:pt>
                <c:pt idx="552">
                  <c:v>46.083333333333336</c:v>
                </c:pt>
                <c:pt idx="553">
                  <c:v>46.166666666666664</c:v>
                </c:pt>
                <c:pt idx="554">
                  <c:v>46.25</c:v>
                </c:pt>
                <c:pt idx="555">
                  <c:v>46.333333333333336</c:v>
                </c:pt>
                <c:pt idx="556">
                  <c:v>46.416666666666664</c:v>
                </c:pt>
                <c:pt idx="557">
                  <c:v>46.5</c:v>
                </c:pt>
                <c:pt idx="558">
                  <c:v>46.583333333333336</c:v>
                </c:pt>
                <c:pt idx="559">
                  <c:v>46.666666666666664</c:v>
                </c:pt>
                <c:pt idx="560">
                  <c:v>46.75</c:v>
                </c:pt>
                <c:pt idx="561">
                  <c:v>46.833333333333336</c:v>
                </c:pt>
                <c:pt idx="562">
                  <c:v>46.916666666666664</c:v>
                </c:pt>
                <c:pt idx="563">
                  <c:v>47</c:v>
                </c:pt>
                <c:pt idx="564">
                  <c:v>47.083333333333336</c:v>
                </c:pt>
                <c:pt idx="565">
                  <c:v>47.166666666666664</c:v>
                </c:pt>
                <c:pt idx="566">
                  <c:v>47.25</c:v>
                </c:pt>
                <c:pt idx="567">
                  <c:v>47.333333333333336</c:v>
                </c:pt>
                <c:pt idx="568">
                  <c:v>47.416666666666664</c:v>
                </c:pt>
                <c:pt idx="569">
                  <c:v>47.5</c:v>
                </c:pt>
                <c:pt idx="570">
                  <c:v>47.583333333333336</c:v>
                </c:pt>
                <c:pt idx="571">
                  <c:v>47.666666666666664</c:v>
                </c:pt>
                <c:pt idx="572">
                  <c:v>47.75</c:v>
                </c:pt>
                <c:pt idx="573">
                  <c:v>47.833333333333336</c:v>
                </c:pt>
                <c:pt idx="574">
                  <c:v>47.916666666666664</c:v>
                </c:pt>
                <c:pt idx="575">
                  <c:v>48</c:v>
                </c:pt>
                <c:pt idx="576">
                  <c:v>48.083333333333336</c:v>
                </c:pt>
                <c:pt idx="577">
                  <c:v>48.166666666666664</c:v>
                </c:pt>
                <c:pt idx="578">
                  <c:v>48.25</c:v>
                </c:pt>
                <c:pt idx="579">
                  <c:v>48.333333333333336</c:v>
                </c:pt>
                <c:pt idx="580">
                  <c:v>48.416666666666664</c:v>
                </c:pt>
                <c:pt idx="581">
                  <c:v>48.5</c:v>
                </c:pt>
                <c:pt idx="582">
                  <c:v>48.583333333333336</c:v>
                </c:pt>
                <c:pt idx="583">
                  <c:v>48.666666666666664</c:v>
                </c:pt>
                <c:pt idx="584">
                  <c:v>48.75</c:v>
                </c:pt>
                <c:pt idx="585">
                  <c:v>48.833333333333336</c:v>
                </c:pt>
                <c:pt idx="586">
                  <c:v>48.916666666666664</c:v>
                </c:pt>
                <c:pt idx="587">
                  <c:v>49</c:v>
                </c:pt>
                <c:pt idx="588">
                  <c:v>49.083333333333336</c:v>
                </c:pt>
                <c:pt idx="589">
                  <c:v>49.166666666666664</c:v>
                </c:pt>
                <c:pt idx="590">
                  <c:v>49.25</c:v>
                </c:pt>
                <c:pt idx="591">
                  <c:v>49.333333333333336</c:v>
                </c:pt>
                <c:pt idx="592">
                  <c:v>49.416666666666664</c:v>
                </c:pt>
                <c:pt idx="593">
                  <c:v>49.5</c:v>
                </c:pt>
                <c:pt idx="594">
                  <c:v>49.583333333333336</c:v>
                </c:pt>
                <c:pt idx="595">
                  <c:v>49.666666666666664</c:v>
                </c:pt>
                <c:pt idx="596">
                  <c:v>49.75</c:v>
                </c:pt>
                <c:pt idx="597">
                  <c:v>49.833333333333336</c:v>
                </c:pt>
                <c:pt idx="598">
                  <c:v>49.916666666666664</c:v>
                </c:pt>
                <c:pt idx="599">
                  <c:v>50</c:v>
                </c:pt>
                <c:pt idx="600">
                  <c:v>50.083333333333336</c:v>
                </c:pt>
                <c:pt idx="601">
                  <c:v>50.166666666666664</c:v>
                </c:pt>
                <c:pt idx="602">
                  <c:v>50.25</c:v>
                </c:pt>
                <c:pt idx="603">
                  <c:v>50.333333333333336</c:v>
                </c:pt>
                <c:pt idx="604">
                  <c:v>50.416666666666664</c:v>
                </c:pt>
                <c:pt idx="605">
                  <c:v>50.5</c:v>
                </c:pt>
                <c:pt idx="606">
                  <c:v>50.583333333333336</c:v>
                </c:pt>
                <c:pt idx="607">
                  <c:v>50.666666666666664</c:v>
                </c:pt>
                <c:pt idx="608">
                  <c:v>50.75</c:v>
                </c:pt>
                <c:pt idx="609">
                  <c:v>50.833333333333336</c:v>
                </c:pt>
                <c:pt idx="610">
                  <c:v>50.916666666666664</c:v>
                </c:pt>
                <c:pt idx="611">
                  <c:v>51</c:v>
                </c:pt>
                <c:pt idx="612">
                  <c:v>51.083333333333336</c:v>
                </c:pt>
                <c:pt idx="613">
                  <c:v>51.166666666666664</c:v>
                </c:pt>
                <c:pt idx="614">
                  <c:v>51.25</c:v>
                </c:pt>
                <c:pt idx="615">
                  <c:v>51.333333333333336</c:v>
                </c:pt>
                <c:pt idx="616">
                  <c:v>51.416666666666664</c:v>
                </c:pt>
                <c:pt idx="617">
                  <c:v>51.5</c:v>
                </c:pt>
                <c:pt idx="618">
                  <c:v>51.583333333333336</c:v>
                </c:pt>
                <c:pt idx="619">
                  <c:v>51.666666666666664</c:v>
                </c:pt>
                <c:pt idx="620">
                  <c:v>51.75</c:v>
                </c:pt>
                <c:pt idx="621">
                  <c:v>51.833333333333336</c:v>
                </c:pt>
                <c:pt idx="622">
                  <c:v>51.916666666666664</c:v>
                </c:pt>
                <c:pt idx="623">
                  <c:v>52</c:v>
                </c:pt>
                <c:pt idx="624">
                  <c:v>52.083333333333336</c:v>
                </c:pt>
                <c:pt idx="625">
                  <c:v>52.166666666666664</c:v>
                </c:pt>
                <c:pt idx="626">
                  <c:v>52.25</c:v>
                </c:pt>
                <c:pt idx="627">
                  <c:v>52.333333333333336</c:v>
                </c:pt>
                <c:pt idx="628">
                  <c:v>52.416666666666664</c:v>
                </c:pt>
                <c:pt idx="629">
                  <c:v>52.5</c:v>
                </c:pt>
                <c:pt idx="630">
                  <c:v>52.583333333333336</c:v>
                </c:pt>
                <c:pt idx="631">
                  <c:v>52.666666666666664</c:v>
                </c:pt>
                <c:pt idx="632">
                  <c:v>52.75</c:v>
                </c:pt>
                <c:pt idx="633">
                  <c:v>52.833333333333336</c:v>
                </c:pt>
                <c:pt idx="634">
                  <c:v>52.916666666666664</c:v>
                </c:pt>
                <c:pt idx="635">
                  <c:v>53</c:v>
                </c:pt>
                <c:pt idx="636">
                  <c:v>53.083333333333336</c:v>
                </c:pt>
                <c:pt idx="637">
                  <c:v>53.166666666666664</c:v>
                </c:pt>
                <c:pt idx="638">
                  <c:v>53.25</c:v>
                </c:pt>
                <c:pt idx="639">
                  <c:v>53.333333333333336</c:v>
                </c:pt>
                <c:pt idx="640">
                  <c:v>53.416666666666664</c:v>
                </c:pt>
                <c:pt idx="641">
                  <c:v>53.5</c:v>
                </c:pt>
                <c:pt idx="642">
                  <c:v>53.583333333333336</c:v>
                </c:pt>
                <c:pt idx="643">
                  <c:v>53.666666666666664</c:v>
                </c:pt>
                <c:pt idx="644">
                  <c:v>53.75</c:v>
                </c:pt>
                <c:pt idx="645">
                  <c:v>53.833333333333336</c:v>
                </c:pt>
                <c:pt idx="646">
                  <c:v>53.916666666666664</c:v>
                </c:pt>
                <c:pt idx="647">
                  <c:v>54</c:v>
                </c:pt>
                <c:pt idx="648">
                  <c:v>54.083333333333336</c:v>
                </c:pt>
                <c:pt idx="649">
                  <c:v>54.166666666666664</c:v>
                </c:pt>
                <c:pt idx="650">
                  <c:v>54.25</c:v>
                </c:pt>
                <c:pt idx="651">
                  <c:v>54.333333333333336</c:v>
                </c:pt>
                <c:pt idx="652">
                  <c:v>54.416666666666664</c:v>
                </c:pt>
                <c:pt idx="653">
                  <c:v>54.5</c:v>
                </c:pt>
                <c:pt idx="654">
                  <c:v>54.583333333333336</c:v>
                </c:pt>
                <c:pt idx="655">
                  <c:v>54.666666666666664</c:v>
                </c:pt>
                <c:pt idx="656">
                  <c:v>54.75</c:v>
                </c:pt>
                <c:pt idx="657">
                  <c:v>54.833333333333336</c:v>
                </c:pt>
                <c:pt idx="658">
                  <c:v>54.916666666666664</c:v>
                </c:pt>
                <c:pt idx="659">
                  <c:v>55</c:v>
                </c:pt>
                <c:pt idx="660">
                  <c:v>55.083333333333336</c:v>
                </c:pt>
                <c:pt idx="661">
                  <c:v>55.166666666666664</c:v>
                </c:pt>
                <c:pt idx="662">
                  <c:v>55.25</c:v>
                </c:pt>
                <c:pt idx="663">
                  <c:v>55.333333333333336</c:v>
                </c:pt>
                <c:pt idx="664">
                  <c:v>55.416666666666664</c:v>
                </c:pt>
                <c:pt idx="665">
                  <c:v>55.5</c:v>
                </c:pt>
                <c:pt idx="666">
                  <c:v>55.583333333333336</c:v>
                </c:pt>
                <c:pt idx="667">
                  <c:v>55.666666666666664</c:v>
                </c:pt>
                <c:pt idx="668">
                  <c:v>55.75</c:v>
                </c:pt>
                <c:pt idx="669">
                  <c:v>55.833333333333336</c:v>
                </c:pt>
                <c:pt idx="670">
                  <c:v>55.916666666666664</c:v>
                </c:pt>
                <c:pt idx="671">
                  <c:v>56</c:v>
                </c:pt>
                <c:pt idx="672">
                  <c:v>56.083333333333336</c:v>
                </c:pt>
                <c:pt idx="673">
                  <c:v>56.166666666666664</c:v>
                </c:pt>
                <c:pt idx="674">
                  <c:v>56.25</c:v>
                </c:pt>
                <c:pt idx="675">
                  <c:v>56.333333333333336</c:v>
                </c:pt>
                <c:pt idx="676">
                  <c:v>56.416666666666664</c:v>
                </c:pt>
                <c:pt idx="677">
                  <c:v>56.5</c:v>
                </c:pt>
                <c:pt idx="678">
                  <c:v>56.583333333333336</c:v>
                </c:pt>
                <c:pt idx="679">
                  <c:v>56.666666666666664</c:v>
                </c:pt>
                <c:pt idx="680">
                  <c:v>56.75</c:v>
                </c:pt>
                <c:pt idx="681">
                  <c:v>56.833333333333336</c:v>
                </c:pt>
                <c:pt idx="682">
                  <c:v>56.916666666666664</c:v>
                </c:pt>
                <c:pt idx="683">
                  <c:v>57</c:v>
                </c:pt>
                <c:pt idx="684">
                  <c:v>57.083333333333336</c:v>
                </c:pt>
                <c:pt idx="685">
                  <c:v>57.166666666666664</c:v>
                </c:pt>
                <c:pt idx="686">
                  <c:v>57.25</c:v>
                </c:pt>
                <c:pt idx="687">
                  <c:v>57.333333333333336</c:v>
                </c:pt>
                <c:pt idx="688">
                  <c:v>57.416666666666664</c:v>
                </c:pt>
                <c:pt idx="689">
                  <c:v>57.5</c:v>
                </c:pt>
                <c:pt idx="690">
                  <c:v>57.583333333333336</c:v>
                </c:pt>
                <c:pt idx="691">
                  <c:v>57.666666666666664</c:v>
                </c:pt>
                <c:pt idx="692">
                  <c:v>57.75</c:v>
                </c:pt>
                <c:pt idx="693">
                  <c:v>57.833333333333336</c:v>
                </c:pt>
                <c:pt idx="694">
                  <c:v>57.916666666666664</c:v>
                </c:pt>
                <c:pt idx="695">
                  <c:v>58</c:v>
                </c:pt>
                <c:pt idx="696">
                  <c:v>58.083333333333336</c:v>
                </c:pt>
                <c:pt idx="697">
                  <c:v>58.166666666666664</c:v>
                </c:pt>
                <c:pt idx="698">
                  <c:v>58.25</c:v>
                </c:pt>
                <c:pt idx="699">
                  <c:v>58.333333333333336</c:v>
                </c:pt>
                <c:pt idx="700">
                  <c:v>58.416666666666664</c:v>
                </c:pt>
                <c:pt idx="701">
                  <c:v>58.5</c:v>
                </c:pt>
                <c:pt idx="702">
                  <c:v>58.583333333333336</c:v>
                </c:pt>
                <c:pt idx="703">
                  <c:v>58.666666666666664</c:v>
                </c:pt>
                <c:pt idx="704">
                  <c:v>58.75</c:v>
                </c:pt>
                <c:pt idx="705">
                  <c:v>58.833333333333336</c:v>
                </c:pt>
                <c:pt idx="706">
                  <c:v>58.916666666666664</c:v>
                </c:pt>
                <c:pt idx="707">
                  <c:v>59</c:v>
                </c:pt>
                <c:pt idx="708">
                  <c:v>59.083333333333336</c:v>
                </c:pt>
                <c:pt idx="709">
                  <c:v>59.166666666666664</c:v>
                </c:pt>
                <c:pt idx="710">
                  <c:v>59.25</c:v>
                </c:pt>
                <c:pt idx="711">
                  <c:v>59.333333333333336</c:v>
                </c:pt>
                <c:pt idx="712">
                  <c:v>59.416666666666664</c:v>
                </c:pt>
                <c:pt idx="713">
                  <c:v>59.5</c:v>
                </c:pt>
                <c:pt idx="714">
                  <c:v>59.583333333333336</c:v>
                </c:pt>
                <c:pt idx="715">
                  <c:v>59.666666666666664</c:v>
                </c:pt>
                <c:pt idx="716">
                  <c:v>59.75</c:v>
                </c:pt>
                <c:pt idx="717">
                  <c:v>59.833333333333336</c:v>
                </c:pt>
                <c:pt idx="718">
                  <c:v>59.916666666666664</c:v>
                </c:pt>
                <c:pt idx="719">
                  <c:v>60</c:v>
                </c:pt>
                <c:pt idx="720">
                  <c:v>60.083333333333336</c:v>
                </c:pt>
                <c:pt idx="721">
                  <c:v>60.166666666666664</c:v>
                </c:pt>
                <c:pt idx="722">
                  <c:v>60.25</c:v>
                </c:pt>
                <c:pt idx="723">
                  <c:v>60.333333333333336</c:v>
                </c:pt>
                <c:pt idx="724">
                  <c:v>60.416666666666664</c:v>
                </c:pt>
                <c:pt idx="725">
                  <c:v>60.5</c:v>
                </c:pt>
                <c:pt idx="726">
                  <c:v>60.583333333333336</c:v>
                </c:pt>
                <c:pt idx="727">
                  <c:v>60.666666666666664</c:v>
                </c:pt>
                <c:pt idx="728">
                  <c:v>60.75</c:v>
                </c:pt>
                <c:pt idx="729">
                  <c:v>60.833333333333336</c:v>
                </c:pt>
                <c:pt idx="730">
                  <c:v>60.916666666666664</c:v>
                </c:pt>
                <c:pt idx="731">
                  <c:v>61</c:v>
                </c:pt>
                <c:pt idx="732">
                  <c:v>61.083333333333336</c:v>
                </c:pt>
                <c:pt idx="733">
                  <c:v>61.166666666666664</c:v>
                </c:pt>
                <c:pt idx="734">
                  <c:v>61.25</c:v>
                </c:pt>
                <c:pt idx="735">
                  <c:v>61.333333333333336</c:v>
                </c:pt>
                <c:pt idx="736">
                  <c:v>61.416666666666664</c:v>
                </c:pt>
                <c:pt idx="737">
                  <c:v>61.5</c:v>
                </c:pt>
                <c:pt idx="738">
                  <c:v>61.583333333333336</c:v>
                </c:pt>
                <c:pt idx="739">
                  <c:v>61.666666666666664</c:v>
                </c:pt>
                <c:pt idx="740">
                  <c:v>61.75</c:v>
                </c:pt>
                <c:pt idx="741">
                  <c:v>61.833333333333336</c:v>
                </c:pt>
                <c:pt idx="742">
                  <c:v>61.916666666666664</c:v>
                </c:pt>
                <c:pt idx="743">
                  <c:v>62</c:v>
                </c:pt>
                <c:pt idx="744">
                  <c:v>62.083333333333336</c:v>
                </c:pt>
                <c:pt idx="745">
                  <c:v>62.166666666666664</c:v>
                </c:pt>
                <c:pt idx="746">
                  <c:v>62.25</c:v>
                </c:pt>
                <c:pt idx="747">
                  <c:v>62.333333333333336</c:v>
                </c:pt>
                <c:pt idx="748">
                  <c:v>62.416666666666664</c:v>
                </c:pt>
                <c:pt idx="749">
                  <c:v>62.5</c:v>
                </c:pt>
                <c:pt idx="750">
                  <c:v>62.583333333333336</c:v>
                </c:pt>
                <c:pt idx="751">
                  <c:v>62.666666666666664</c:v>
                </c:pt>
                <c:pt idx="752">
                  <c:v>62.75</c:v>
                </c:pt>
                <c:pt idx="753">
                  <c:v>62.833333333333336</c:v>
                </c:pt>
                <c:pt idx="754">
                  <c:v>62.916666666666664</c:v>
                </c:pt>
                <c:pt idx="755">
                  <c:v>63</c:v>
                </c:pt>
                <c:pt idx="756">
                  <c:v>63.083333333333336</c:v>
                </c:pt>
                <c:pt idx="757">
                  <c:v>63.166666666666664</c:v>
                </c:pt>
                <c:pt idx="758">
                  <c:v>63.25</c:v>
                </c:pt>
                <c:pt idx="759">
                  <c:v>63.333333333333336</c:v>
                </c:pt>
                <c:pt idx="760">
                  <c:v>63.416666666666664</c:v>
                </c:pt>
                <c:pt idx="761">
                  <c:v>63.5</c:v>
                </c:pt>
                <c:pt idx="762">
                  <c:v>63.583333333333336</c:v>
                </c:pt>
                <c:pt idx="763">
                  <c:v>63.666666666666664</c:v>
                </c:pt>
                <c:pt idx="764">
                  <c:v>63.75</c:v>
                </c:pt>
                <c:pt idx="765">
                  <c:v>63.833333333333336</c:v>
                </c:pt>
                <c:pt idx="766">
                  <c:v>63.916666666666664</c:v>
                </c:pt>
                <c:pt idx="767">
                  <c:v>64</c:v>
                </c:pt>
                <c:pt idx="768">
                  <c:v>64.083333333333329</c:v>
                </c:pt>
                <c:pt idx="769">
                  <c:v>64.166666666666671</c:v>
                </c:pt>
                <c:pt idx="770">
                  <c:v>64.25</c:v>
                </c:pt>
                <c:pt idx="771">
                  <c:v>64.333333333333329</c:v>
                </c:pt>
                <c:pt idx="772">
                  <c:v>64.416666666666671</c:v>
                </c:pt>
                <c:pt idx="773">
                  <c:v>64.5</c:v>
                </c:pt>
                <c:pt idx="774">
                  <c:v>64.583333333333329</c:v>
                </c:pt>
                <c:pt idx="775">
                  <c:v>64.666666666666671</c:v>
                </c:pt>
                <c:pt idx="776">
                  <c:v>64.75</c:v>
                </c:pt>
                <c:pt idx="777">
                  <c:v>64.833333333333329</c:v>
                </c:pt>
                <c:pt idx="778">
                  <c:v>64.916666666666671</c:v>
                </c:pt>
                <c:pt idx="779">
                  <c:v>65</c:v>
                </c:pt>
                <c:pt idx="780">
                  <c:v>65.083333333333329</c:v>
                </c:pt>
                <c:pt idx="781">
                  <c:v>65.166666666666671</c:v>
                </c:pt>
                <c:pt idx="782">
                  <c:v>65.25</c:v>
                </c:pt>
                <c:pt idx="783">
                  <c:v>65.333333333333329</c:v>
                </c:pt>
                <c:pt idx="784">
                  <c:v>65.416666666666671</c:v>
                </c:pt>
                <c:pt idx="785">
                  <c:v>65.5</c:v>
                </c:pt>
                <c:pt idx="786">
                  <c:v>65.583333333333329</c:v>
                </c:pt>
                <c:pt idx="787">
                  <c:v>65.666666666666671</c:v>
                </c:pt>
                <c:pt idx="788">
                  <c:v>65.75</c:v>
                </c:pt>
                <c:pt idx="789">
                  <c:v>65.833333333333329</c:v>
                </c:pt>
                <c:pt idx="790">
                  <c:v>65.916666666666671</c:v>
                </c:pt>
                <c:pt idx="791">
                  <c:v>66</c:v>
                </c:pt>
                <c:pt idx="792">
                  <c:v>66.083333333333329</c:v>
                </c:pt>
                <c:pt idx="793">
                  <c:v>66.166666666666671</c:v>
                </c:pt>
                <c:pt idx="794">
                  <c:v>66.25</c:v>
                </c:pt>
                <c:pt idx="795">
                  <c:v>66.333333333333329</c:v>
                </c:pt>
                <c:pt idx="796">
                  <c:v>66.416666666666671</c:v>
                </c:pt>
                <c:pt idx="797">
                  <c:v>66.5</c:v>
                </c:pt>
                <c:pt idx="798">
                  <c:v>66.583333333333329</c:v>
                </c:pt>
                <c:pt idx="799">
                  <c:v>66.666666666666671</c:v>
                </c:pt>
                <c:pt idx="800">
                  <c:v>66.75</c:v>
                </c:pt>
                <c:pt idx="801">
                  <c:v>66.833333333333329</c:v>
                </c:pt>
                <c:pt idx="802">
                  <c:v>66.916666666666671</c:v>
                </c:pt>
                <c:pt idx="803">
                  <c:v>67</c:v>
                </c:pt>
                <c:pt idx="804">
                  <c:v>67.083333333333329</c:v>
                </c:pt>
                <c:pt idx="805">
                  <c:v>67.166666666666671</c:v>
                </c:pt>
                <c:pt idx="806">
                  <c:v>67.25</c:v>
                </c:pt>
                <c:pt idx="807">
                  <c:v>67.333333333333329</c:v>
                </c:pt>
                <c:pt idx="808">
                  <c:v>67.416666666666671</c:v>
                </c:pt>
                <c:pt idx="809">
                  <c:v>67.5</c:v>
                </c:pt>
                <c:pt idx="810">
                  <c:v>67.583333333333329</c:v>
                </c:pt>
                <c:pt idx="811">
                  <c:v>67.666666666666671</c:v>
                </c:pt>
                <c:pt idx="812">
                  <c:v>67.75</c:v>
                </c:pt>
                <c:pt idx="813">
                  <c:v>67.833333333333329</c:v>
                </c:pt>
                <c:pt idx="814">
                  <c:v>67.916666666666671</c:v>
                </c:pt>
                <c:pt idx="815">
                  <c:v>68</c:v>
                </c:pt>
                <c:pt idx="816">
                  <c:v>68.083333333333329</c:v>
                </c:pt>
                <c:pt idx="817">
                  <c:v>68.166666666666671</c:v>
                </c:pt>
                <c:pt idx="818">
                  <c:v>68.25</c:v>
                </c:pt>
                <c:pt idx="819">
                  <c:v>68.333333333333329</c:v>
                </c:pt>
                <c:pt idx="820">
                  <c:v>68.416666666666671</c:v>
                </c:pt>
                <c:pt idx="821">
                  <c:v>68.5</c:v>
                </c:pt>
                <c:pt idx="822">
                  <c:v>68.583333333333329</c:v>
                </c:pt>
                <c:pt idx="823">
                  <c:v>68.666666666666671</c:v>
                </c:pt>
                <c:pt idx="824">
                  <c:v>68.75</c:v>
                </c:pt>
                <c:pt idx="825">
                  <c:v>68.833333333333329</c:v>
                </c:pt>
                <c:pt idx="826">
                  <c:v>68.916666666666671</c:v>
                </c:pt>
                <c:pt idx="827">
                  <c:v>69</c:v>
                </c:pt>
                <c:pt idx="828">
                  <c:v>69.083333333333329</c:v>
                </c:pt>
                <c:pt idx="829">
                  <c:v>69.166666666666671</c:v>
                </c:pt>
                <c:pt idx="830">
                  <c:v>69.25</c:v>
                </c:pt>
                <c:pt idx="831">
                  <c:v>69.333333333333329</c:v>
                </c:pt>
                <c:pt idx="832">
                  <c:v>69.416666666666671</c:v>
                </c:pt>
                <c:pt idx="833">
                  <c:v>69.5</c:v>
                </c:pt>
                <c:pt idx="834">
                  <c:v>69.583333333333329</c:v>
                </c:pt>
                <c:pt idx="835">
                  <c:v>69.666666666666671</c:v>
                </c:pt>
                <c:pt idx="836">
                  <c:v>69.75</c:v>
                </c:pt>
                <c:pt idx="837">
                  <c:v>69.833333333333329</c:v>
                </c:pt>
                <c:pt idx="838">
                  <c:v>69.916666666666671</c:v>
                </c:pt>
                <c:pt idx="839">
                  <c:v>70</c:v>
                </c:pt>
                <c:pt idx="840">
                  <c:v>70.083333333333329</c:v>
                </c:pt>
                <c:pt idx="841">
                  <c:v>70.166666666666671</c:v>
                </c:pt>
                <c:pt idx="842">
                  <c:v>70.25</c:v>
                </c:pt>
                <c:pt idx="843">
                  <c:v>70.333333333333329</c:v>
                </c:pt>
                <c:pt idx="844">
                  <c:v>70.416666666666671</c:v>
                </c:pt>
                <c:pt idx="845">
                  <c:v>70.5</c:v>
                </c:pt>
                <c:pt idx="846">
                  <c:v>70.583333333333329</c:v>
                </c:pt>
                <c:pt idx="847">
                  <c:v>70.666666666666671</c:v>
                </c:pt>
                <c:pt idx="848">
                  <c:v>70.75</c:v>
                </c:pt>
                <c:pt idx="849">
                  <c:v>70.833333333333329</c:v>
                </c:pt>
                <c:pt idx="850">
                  <c:v>70.916666666666671</c:v>
                </c:pt>
                <c:pt idx="851">
                  <c:v>71</c:v>
                </c:pt>
                <c:pt idx="852">
                  <c:v>71.083333333333329</c:v>
                </c:pt>
                <c:pt idx="853">
                  <c:v>71.166666666666671</c:v>
                </c:pt>
                <c:pt idx="854">
                  <c:v>71.25</c:v>
                </c:pt>
                <c:pt idx="855">
                  <c:v>71.333333333333329</c:v>
                </c:pt>
                <c:pt idx="856">
                  <c:v>71.416666666666671</c:v>
                </c:pt>
                <c:pt idx="857">
                  <c:v>71.5</c:v>
                </c:pt>
                <c:pt idx="858">
                  <c:v>71.583333333333329</c:v>
                </c:pt>
                <c:pt idx="859">
                  <c:v>71.666666666666671</c:v>
                </c:pt>
                <c:pt idx="860">
                  <c:v>71.75</c:v>
                </c:pt>
                <c:pt idx="861">
                  <c:v>71.833333333333329</c:v>
                </c:pt>
                <c:pt idx="862">
                  <c:v>71.916666666666671</c:v>
                </c:pt>
                <c:pt idx="863">
                  <c:v>72</c:v>
                </c:pt>
                <c:pt idx="864">
                  <c:v>72.083333333333329</c:v>
                </c:pt>
                <c:pt idx="865">
                  <c:v>72.166666666666671</c:v>
                </c:pt>
                <c:pt idx="866">
                  <c:v>72.25</c:v>
                </c:pt>
                <c:pt idx="867">
                  <c:v>72.333333333333329</c:v>
                </c:pt>
                <c:pt idx="868">
                  <c:v>72.416666666666671</c:v>
                </c:pt>
                <c:pt idx="869">
                  <c:v>72.5</c:v>
                </c:pt>
                <c:pt idx="870">
                  <c:v>72.583333333333329</c:v>
                </c:pt>
                <c:pt idx="871">
                  <c:v>72.666666666666671</c:v>
                </c:pt>
                <c:pt idx="872">
                  <c:v>72.75</c:v>
                </c:pt>
                <c:pt idx="873">
                  <c:v>72.833333333333329</c:v>
                </c:pt>
                <c:pt idx="874">
                  <c:v>72.916666666666671</c:v>
                </c:pt>
                <c:pt idx="875">
                  <c:v>73</c:v>
                </c:pt>
                <c:pt idx="876">
                  <c:v>73.083333333333329</c:v>
                </c:pt>
                <c:pt idx="877">
                  <c:v>73.166666666666671</c:v>
                </c:pt>
                <c:pt idx="878">
                  <c:v>73.25</c:v>
                </c:pt>
                <c:pt idx="879">
                  <c:v>73.333333333333329</c:v>
                </c:pt>
                <c:pt idx="880">
                  <c:v>73.416666666666671</c:v>
                </c:pt>
                <c:pt idx="881">
                  <c:v>73.5</c:v>
                </c:pt>
                <c:pt idx="882">
                  <c:v>73.583333333333329</c:v>
                </c:pt>
                <c:pt idx="883">
                  <c:v>73.666666666666671</c:v>
                </c:pt>
                <c:pt idx="884">
                  <c:v>73.75</c:v>
                </c:pt>
                <c:pt idx="885">
                  <c:v>73.833333333333329</c:v>
                </c:pt>
                <c:pt idx="886">
                  <c:v>73.916666666666671</c:v>
                </c:pt>
                <c:pt idx="887">
                  <c:v>74</c:v>
                </c:pt>
                <c:pt idx="888">
                  <c:v>74.083333333333329</c:v>
                </c:pt>
                <c:pt idx="889">
                  <c:v>74.166666666666671</c:v>
                </c:pt>
                <c:pt idx="890">
                  <c:v>74.25</c:v>
                </c:pt>
                <c:pt idx="891">
                  <c:v>74.333333333333329</c:v>
                </c:pt>
                <c:pt idx="892">
                  <c:v>74.416666666666671</c:v>
                </c:pt>
                <c:pt idx="893">
                  <c:v>74.5</c:v>
                </c:pt>
                <c:pt idx="894">
                  <c:v>74.583333333333329</c:v>
                </c:pt>
                <c:pt idx="895">
                  <c:v>74.666666666666671</c:v>
                </c:pt>
                <c:pt idx="896">
                  <c:v>74.75</c:v>
                </c:pt>
                <c:pt idx="897">
                  <c:v>74.833333333333329</c:v>
                </c:pt>
                <c:pt idx="898">
                  <c:v>74.916666666666671</c:v>
                </c:pt>
                <c:pt idx="899">
                  <c:v>75</c:v>
                </c:pt>
                <c:pt idx="900">
                  <c:v>75.083333333333329</c:v>
                </c:pt>
                <c:pt idx="901">
                  <c:v>75.166666666666671</c:v>
                </c:pt>
                <c:pt idx="902">
                  <c:v>75.25</c:v>
                </c:pt>
                <c:pt idx="903">
                  <c:v>75.333333333333329</c:v>
                </c:pt>
                <c:pt idx="904">
                  <c:v>75.416666666666671</c:v>
                </c:pt>
                <c:pt idx="905">
                  <c:v>75.5</c:v>
                </c:pt>
                <c:pt idx="906">
                  <c:v>75.583333333333329</c:v>
                </c:pt>
                <c:pt idx="907">
                  <c:v>75.666666666666671</c:v>
                </c:pt>
                <c:pt idx="908">
                  <c:v>75.75</c:v>
                </c:pt>
                <c:pt idx="909">
                  <c:v>75.833333333333329</c:v>
                </c:pt>
                <c:pt idx="910">
                  <c:v>75.916666666666671</c:v>
                </c:pt>
                <c:pt idx="911">
                  <c:v>76</c:v>
                </c:pt>
                <c:pt idx="912">
                  <c:v>76.083333333333329</c:v>
                </c:pt>
                <c:pt idx="913">
                  <c:v>76.166666666666671</c:v>
                </c:pt>
                <c:pt idx="914">
                  <c:v>76.25</c:v>
                </c:pt>
                <c:pt idx="915">
                  <c:v>76.333333333333329</c:v>
                </c:pt>
                <c:pt idx="916">
                  <c:v>76.416666666666671</c:v>
                </c:pt>
                <c:pt idx="917">
                  <c:v>76.5</c:v>
                </c:pt>
                <c:pt idx="918">
                  <c:v>76.583333333333329</c:v>
                </c:pt>
                <c:pt idx="919">
                  <c:v>76.666666666666671</c:v>
                </c:pt>
                <c:pt idx="920">
                  <c:v>76.75</c:v>
                </c:pt>
                <c:pt idx="921">
                  <c:v>76.833333333333329</c:v>
                </c:pt>
                <c:pt idx="922">
                  <c:v>76.916666666666671</c:v>
                </c:pt>
                <c:pt idx="923">
                  <c:v>77</c:v>
                </c:pt>
                <c:pt idx="924">
                  <c:v>77.083333333333329</c:v>
                </c:pt>
                <c:pt idx="925">
                  <c:v>77.166666666666671</c:v>
                </c:pt>
                <c:pt idx="926">
                  <c:v>77.25</c:v>
                </c:pt>
                <c:pt idx="927">
                  <c:v>77.333333333333329</c:v>
                </c:pt>
                <c:pt idx="928">
                  <c:v>77.416666666666671</c:v>
                </c:pt>
                <c:pt idx="929">
                  <c:v>77.5</c:v>
                </c:pt>
                <c:pt idx="930">
                  <c:v>77.583333333333329</c:v>
                </c:pt>
                <c:pt idx="931">
                  <c:v>77.666666666666671</c:v>
                </c:pt>
                <c:pt idx="932">
                  <c:v>77.75</c:v>
                </c:pt>
                <c:pt idx="933">
                  <c:v>77.833333333333329</c:v>
                </c:pt>
                <c:pt idx="934">
                  <c:v>77.916666666666671</c:v>
                </c:pt>
                <c:pt idx="935">
                  <c:v>78</c:v>
                </c:pt>
                <c:pt idx="936">
                  <c:v>78.083333333333329</c:v>
                </c:pt>
                <c:pt idx="937">
                  <c:v>78.166666666666671</c:v>
                </c:pt>
                <c:pt idx="938">
                  <c:v>78.25</c:v>
                </c:pt>
                <c:pt idx="939">
                  <c:v>78.333333333333329</c:v>
                </c:pt>
                <c:pt idx="940">
                  <c:v>78.416666666666671</c:v>
                </c:pt>
                <c:pt idx="941">
                  <c:v>78.5</c:v>
                </c:pt>
                <c:pt idx="942">
                  <c:v>78.583333333333329</c:v>
                </c:pt>
                <c:pt idx="943">
                  <c:v>78.666666666666671</c:v>
                </c:pt>
                <c:pt idx="944">
                  <c:v>78.75</c:v>
                </c:pt>
                <c:pt idx="945">
                  <c:v>78.833333333333329</c:v>
                </c:pt>
                <c:pt idx="946">
                  <c:v>78.916666666666671</c:v>
                </c:pt>
                <c:pt idx="947">
                  <c:v>79</c:v>
                </c:pt>
                <c:pt idx="948">
                  <c:v>79.083333333333329</c:v>
                </c:pt>
                <c:pt idx="949">
                  <c:v>79.166666666666671</c:v>
                </c:pt>
                <c:pt idx="950">
                  <c:v>79.25</c:v>
                </c:pt>
                <c:pt idx="951">
                  <c:v>79.333333333333329</c:v>
                </c:pt>
                <c:pt idx="952">
                  <c:v>79.416666666666671</c:v>
                </c:pt>
                <c:pt idx="953">
                  <c:v>79.5</c:v>
                </c:pt>
                <c:pt idx="954">
                  <c:v>79.583333333333329</c:v>
                </c:pt>
                <c:pt idx="955">
                  <c:v>79.666666666666671</c:v>
                </c:pt>
                <c:pt idx="956">
                  <c:v>79.75</c:v>
                </c:pt>
                <c:pt idx="957">
                  <c:v>79.833333333333329</c:v>
                </c:pt>
                <c:pt idx="958">
                  <c:v>79.916666666666671</c:v>
                </c:pt>
                <c:pt idx="959">
                  <c:v>80</c:v>
                </c:pt>
                <c:pt idx="960">
                  <c:v>80.083333333333329</c:v>
                </c:pt>
                <c:pt idx="961">
                  <c:v>80.166666666666671</c:v>
                </c:pt>
                <c:pt idx="962">
                  <c:v>80.25</c:v>
                </c:pt>
                <c:pt idx="963">
                  <c:v>80.333333333333329</c:v>
                </c:pt>
                <c:pt idx="964">
                  <c:v>80.416666666666671</c:v>
                </c:pt>
                <c:pt idx="965">
                  <c:v>80.5</c:v>
                </c:pt>
                <c:pt idx="966">
                  <c:v>80.583333333333329</c:v>
                </c:pt>
                <c:pt idx="967">
                  <c:v>80.666666666666671</c:v>
                </c:pt>
                <c:pt idx="968">
                  <c:v>80.75</c:v>
                </c:pt>
                <c:pt idx="969">
                  <c:v>80.833333333333329</c:v>
                </c:pt>
                <c:pt idx="970">
                  <c:v>80.916666666666671</c:v>
                </c:pt>
                <c:pt idx="971">
                  <c:v>81</c:v>
                </c:pt>
                <c:pt idx="972">
                  <c:v>81.083333333333329</c:v>
                </c:pt>
                <c:pt idx="973">
                  <c:v>81.166666666666671</c:v>
                </c:pt>
                <c:pt idx="974">
                  <c:v>81.25</c:v>
                </c:pt>
                <c:pt idx="975">
                  <c:v>81.333333333333329</c:v>
                </c:pt>
                <c:pt idx="976">
                  <c:v>81.416666666666671</c:v>
                </c:pt>
                <c:pt idx="977">
                  <c:v>81.5</c:v>
                </c:pt>
                <c:pt idx="978">
                  <c:v>81.583333333333329</c:v>
                </c:pt>
                <c:pt idx="979">
                  <c:v>81.666666666666671</c:v>
                </c:pt>
                <c:pt idx="980">
                  <c:v>81.75</c:v>
                </c:pt>
                <c:pt idx="981">
                  <c:v>81.833333333333329</c:v>
                </c:pt>
                <c:pt idx="982">
                  <c:v>81.916666666666671</c:v>
                </c:pt>
                <c:pt idx="983">
                  <c:v>82</c:v>
                </c:pt>
                <c:pt idx="984">
                  <c:v>82.083333333333329</c:v>
                </c:pt>
                <c:pt idx="985">
                  <c:v>82.166666666666671</c:v>
                </c:pt>
                <c:pt idx="986">
                  <c:v>82.25</c:v>
                </c:pt>
                <c:pt idx="987">
                  <c:v>82.333333333333329</c:v>
                </c:pt>
                <c:pt idx="988">
                  <c:v>82.416666666666671</c:v>
                </c:pt>
                <c:pt idx="989">
                  <c:v>82.5</c:v>
                </c:pt>
                <c:pt idx="990">
                  <c:v>82.583333333333329</c:v>
                </c:pt>
                <c:pt idx="991">
                  <c:v>82.666666666666671</c:v>
                </c:pt>
                <c:pt idx="992">
                  <c:v>82.75</c:v>
                </c:pt>
                <c:pt idx="993">
                  <c:v>82.833333333333329</c:v>
                </c:pt>
                <c:pt idx="994">
                  <c:v>82.916666666666671</c:v>
                </c:pt>
                <c:pt idx="995">
                  <c:v>83</c:v>
                </c:pt>
                <c:pt idx="996">
                  <c:v>83.083333333333329</c:v>
                </c:pt>
                <c:pt idx="997">
                  <c:v>83.166666666666671</c:v>
                </c:pt>
                <c:pt idx="998">
                  <c:v>83.25</c:v>
                </c:pt>
                <c:pt idx="999">
                  <c:v>83.333333333333329</c:v>
                </c:pt>
                <c:pt idx="1000">
                  <c:v>83.416666666666671</c:v>
                </c:pt>
                <c:pt idx="1001">
                  <c:v>83.5</c:v>
                </c:pt>
                <c:pt idx="1002">
                  <c:v>83.583333333333329</c:v>
                </c:pt>
                <c:pt idx="1003">
                  <c:v>83.666666666666671</c:v>
                </c:pt>
                <c:pt idx="1004">
                  <c:v>83.75</c:v>
                </c:pt>
                <c:pt idx="1005">
                  <c:v>83.833333333333329</c:v>
                </c:pt>
                <c:pt idx="1006">
                  <c:v>83.916666666666671</c:v>
                </c:pt>
                <c:pt idx="1007">
                  <c:v>84</c:v>
                </c:pt>
                <c:pt idx="1008">
                  <c:v>84.083333333333329</c:v>
                </c:pt>
                <c:pt idx="1009">
                  <c:v>84.166666666666671</c:v>
                </c:pt>
                <c:pt idx="1010">
                  <c:v>84.25</c:v>
                </c:pt>
                <c:pt idx="1011">
                  <c:v>84.333333333333329</c:v>
                </c:pt>
                <c:pt idx="1012">
                  <c:v>84.416666666666671</c:v>
                </c:pt>
                <c:pt idx="1013">
                  <c:v>84.5</c:v>
                </c:pt>
                <c:pt idx="1014">
                  <c:v>84.583333333333329</c:v>
                </c:pt>
                <c:pt idx="1015">
                  <c:v>84.666666666666671</c:v>
                </c:pt>
                <c:pt idx="1016">
                  <c:v>84.75</c:v>
                </c:pt>
                <c:pt idx="1017">
                  <c:v>84.833333333333329</c:v>
                </c:pt>
                <c:pt idx="1018">
                  <c:v>84.916666666666671</c:v>
                </c:pt>
                <c:pt idx="1019">
                  <c:v>85</c:v>
                </c:pt>
                <c:pt idx="1020">
                  <c:v>85.083333333333329</c:v>
                </c:pt>
                <c:pt idx="1021">
                  <c:v>85.166666666666671</c:v>
                </c:pt>
                <c:pt idx="1022">
                  <c:v>85.25</c:v>
                </c:pt>
                <c:pt idx="1023">
                  <c:v>85.333333333333329</c:v>
                </c:pt>
                <c:pt idx="1024">
                  <c:v>85.416666666666671</c:v>
                </c:pt>
                <c:pt idx="1025">
                  <c:v>85.5</c:v>
                </c:pt>
                <c:pt idx="1026">
                  <c:v>85.583333333333329</c:v>
                </c:pt>
                <c:pt idx="1027">
                  <c:v>85.666666666666671</c:v>
                </c:pt>
                <c:pt idx="1028">
                  <c:v>85.75</c:v>
                </c:pt>
                <c:pt idx="1029">
                  <c:v>85.833333333333329</c:v>
                </c:pt>
                <c:pt idx="1030">
                  <c:v>85.916666666666671</c:v>
                </c:pt>
                <c:pt idx="1031">
                  <c:v>86</c:v>
                </c:pt>
                <c:pt idx="1032">
                  <c:v>86.083333333333329</c:v>
                </c:pt>
                <c:pt idx="1033">
                  <c:v>86.166666666666671</c:v>
                </c:pt>
                <c:pt idx="1034">
                  <c:v>86.25</c:v>
                </c:pt>
                <c:pt idx="1035">
                  <c:v>86.333333333333329</c:v>
                </c:pt>
                <c:pt idx="1036">
                  <c:v>86.416666666666671</c:v>
                </c:pt>
                <c:pt idx="1037">
                  <c:v>86.5</c:v>
                </c:pt>
                <c:pt idx="1038">
                  <c:v>86.583333333333329</c:v>
                </c:pt>
                <c:pt idx="1039">
                  <c:v>86.666666666666671</c:v>
                </c:pt>
                <c:pt idx="1040">
                  <c:v>86.75</c:v>
                </c:pt>
                <c:pt idx="1041">
                  <c:v>86.833333333333329</c:v>
                </c:pt>
                <c:pt idx="1042">
                  <c:v>86.916666666666671</c:v>
                </c:pt>
                <c:pt idx="1043">
                  <c:v>87</c:v>
                </c:pt>
                <c:pt idx="1044">
                  <c:v>87.083333333333329</c:v>
                </c:pt>
                <c:pt idx="1045">
                  <c:v>87.166666666666671</c:v>
                </c:pt>
                <c:pt idx="1046">
                  <c:v>87.25</c:v>
                </c:pt>
                <c:pt idx="1047">
                  <c:v>87.333333333333329</c:v>
                </c:pt>
                <c:pt idx="1048">
                  <c:v>87.416666666666671</c:v>
                </c:pt>
                <c:pt idx="1049">
                  <c:v>87.5</c:v>
                </c:pt>
                <c:pt idx="1050">
                  <c:v>87.583333333333329</c:v>
                </c:pt>
                <c:pt idx="1051">
                  <c:v>87.666666666666671</c:v>
                </c:pt>
                <c:pt idx="1052">
                  <c:v>87.75</c:v>
                </c:pt>
                <c:pt idx="1053">
                  <c:v>87.833333333333329</c:v>
                </c:pt>
                <c:pt idx="1054">
                  <c:v>87.916666666666671</c:v>
                </c:pt>
                <c:pt idx="1055">
                  <c:v>88</c:v>
                </c:pt>
                <c:pt idx="1056">
                  <c:v>88.083333333333329</c:v>
                </c:pt>
                <c:pt idx="1057">
                  <c:v>88.166666666666671</c:v>
                </c:pt>
                <c:pt idx="1058">
                  <c:v>88.25</c:v>
                </c:pt>
                <c:pt idx="1059">
                  <c:v>88.333333333333329</c:v>
                </c:pt>
                <c:pt idx="1060">
                  <c:v>88.416666666666671</c:v>
                </c:pt>
                <c:pt idx="1061">
                  <c:v>88.5</c:v>
                </c:pt>
                <c:pt idx="1062">
                  <c:v>88.583333333333329</c:v>
                </c:pt>
                <c:pt idx="1063">
                  <c:v>88.666666666666671</c:v>
                </c:pt>
                <c:pt idx="1064">
                  <c:v>88.75</c:v>
                </c:pt>
                <c:pt idx="1065">
                  <c:v>88.833333333333329</c:v>
                </c:pt>
                <c:pt idx="1066">
                  <c:v>88.916666666666671</c:v>
                </c:pt>
                <c:pt idx="1067">
                  <c:v>89</c:v>
                </c:pt>
                <c:pt idx="1068">
                  <c:v>89.083333333333329</c:v>
                </c:pt>
                <c:pt idx="1069">
                  <c:v>89.166666666666671</c:v>
                </c:pt>
                <c:pt idx="1070">
                  <c:v>89.25</c:v>
                </c:pt>
                <c:pt idx="1071">
                  <c:v>89.333333333333329</c:v>
                </c:pt>
                <c:pt idx="1072">
                  <c:v>89.416666666666671</c:v>
                </c:pt>
                <c:pt idx="1073">
                  <c:v>89.5</c:v>
                </c:pt>
                <c:pt idx="1074">
                  <c:v>89.583333333333329</c:v>
                </c:pt>
                <c:pt idx="1075">
                  <c:v>89.666666666666671</c:v>
                </c:pt>
                <c:pt idx="1076">
                  <c:v>89.75</c:v>
                </c:pt>
                <c:pt idx="1077">
                  <c:v>89.833333333333329</c:v>
                </c:pt>
                <c:pt idx="1078">
                  <c:v>89.916666666666671</c:v>
                </c:pt>
                <c:pt idx="1079">
                  <c:v>90</c:v>
                </c:pt>
                <c:pt idx="1080">
                  <c:v>90.083333333333329</c:v>
                </c:pt>
                <c:pt idx="1081">
                  <c:v>90.166666666666671</c:v>
                </c:pt>
                <c:pt idx="1082">
                  <c:v>90.25</c:v>
                </c:pt>
                <c:pt idx="1083">
                  <c:v>90.333333333333329</c:v>
                </c:pt>
                <c:pt idx="1084">
                  <c:v>90.416666666666671</c:v>
                </c:pt>
                <c:pt idx="1085">
                  <c:v>90.5</c:v>
                </c:pt>
                <c:pt idx="1086">
                  <c:v>90.583333333333329</c:v>
                </c:pt>
                <c:pt idx="1087">
                  <c:v>90.666666666666671</c:v>
                </c:pt>
                <c:pt idx="1088">
                  <c:v>90.75</c:v>
                </c:pt>
                <c:pt idx="1089">
                  <c:v>90.833333333333329</c:v>
                </c:pt>
                <c:pt idx="1090">
                  <c:v>90.916666666666671</c:v>
                </c:pt>
                <c:pt idx="1091">
                  <c:v>91</c:v>
                </c:pt>
                <c:pt idx="1092">
                  <c:v>91.083333333333329</c:v>
                </c:pt>
                <c:pt idx="1093">
                  <c:v>91.166666666666671</c:v>
                </c:pt>
                <c:pt idx="1094">
                  <c:v>91.25</c:v>
                </c:pt>
                <c:pt idx="1095">
                  <c:v>91.333333333333329</c:v>
                </c:pt>
                <c:pt idx="1096">
                  <c:v>91.416666666666671</c:v>
                </c:pt>
                <c:pt idx="1097">
                  <c:v>91.5</c:v>
                </c:pt>
                <c:pt idx="1098">
                  <c:v>91.583333333333329</c:v>
                </c:pt>
                <c:pt idx="1099">
                  <c:v>91.666666666666671</c:v>
                </c:pt>
                <c:pt idx="1100">
                  <c:v>91.75</c:v>
                </c:pt>
                <c:pt idx="1101">
                  <c:v>91.833333333333329</c:v>
                </c:pt>
                <c:pt idx="1102">
                  <c:v>91.916666666666671</c:v>
                </c:pt>
                <c:pt idx="1103">
                  <c:v>92</c:v>
                </c:pt>
                <c:pt idx="1104">
                  <c:v>92.083333333333329</c:v>
                </c:pt>
                <c:pt idx="1105">
                  <c:v>92.166666666666671</c:v>
                </c:pt>
                <c:pt idx="1106">
                  <c:v>92.25</c:v>
                </c:pt>
                <c:pt idx="1107">
                  <c:v>92.333333333333329</c:v>
                </c:pt>
                <c:pt idx="1108">
                  <c:v>92.416666666666671</c:v>
                </c:pt>
                <c:pt idx="1109">
                  <c:v>92.5</c:v>
                </c:pt>
                <c:pt idx="1110">
                  <c:v>92.583333333333329</c:v>
                </c:pt>
                <c:pt idx="1111">
                  <c:v>92.666666666666671</c:v>
                </c:pt>
                <c:pt idx="1112">
                  <c:v>92.75</c:v>
                </c:pt>
                <c:pt idx="1113">
                  <c:v>92.833333333333329</c:v>
                </c:pt>
                <c:pt idx="1114">
                  <c:v>92.916666666666671</c:v>
                </c:pt>
                <c:pt idx="1115">
                  <c:v>93</c:v>
                </c:pt>
                <c:pt idx="1116">
                  <c:v>93.083333333333329</c:v>
                </c:pt>
                <c:pt idx="1117">
                  <c:v>93.166666666666671</c:v>
                </c:pt>
                <c:pt idx="1118">
                  <c:v>93.25</c:v>
                </c:pt>
                <c:pt idx="1119">
                  <c:v>93.333333333333329</c:v>
                </c:pt>
                <c:pt idx="1120">
                  <c:v>93.416666666666671</c:v>
                </c:pt>
                <c:pt idx="1121">
                  <c:v>93.5</c:v>
                </c:pt>
                <c:pt idx="1122">
                  <c:v>93.583333333333329</c:v>
                </c:pt>
                <c:pt idx="1123">
                  <c:v>93.666666666666671</c:v>
                </c:pt>
                <c:pt idx="1124">
                  <c:v>93.75</c:v>
                </c:pt>
                <c:pt idx="1125">
                  <c:v>93.833333333333329</c:v>
                </c:pt>
                <c:pt idx="1126">
                  <c:v>93.916666666666671</c:v>
                </c:pt>
                <c:pt idx="1127">
                  <c:v>94</c:v>
                </c:pt>
                <c:pt idx="1128">
                  <c:v>94.083333333333329</c:v>
                </c:pt>
                <c:pt idx="1129">
                  <c:v>94.166666666666671</c:v>
                </c:pt>
                <c:pt idx="1130">
                  <c:v>94.25</c:v>
                </c:pt>
                <c:pt idx="1131">
                  <c:v>94.333333333333329</c:v>
                </c:pt>
                <c:pt idx="1132">
                  <c:v>94.416666666666671</c:v>
                </c:pt>
                <c:pt idx="1133">
                  <c:v>94.5</c:v>
                </c:pt>
                <c:pt idx="1134">
                  <c:v>94.583333333333329</c:v>
                </c:pt>
                <c:pt idx="1135">
                  <c:v>94.666666666666671</c:v>
                </c:pt>
                <c:pt idx="1136">
                  <c:v>94.75</c:v>
                </c:pt>
                <c:pt idx="1137">
                  <c:v>94.833333333333329</c:v>
                </c:pt>
                <c:pt idx="1138">
                  <c:v>94.916666666666671</c:v>
                </c:pt>
                <c:pt idx="1139">
                  <c:v>95</c:v>
                </c:pt>
                <c:pt idx="1140">
                  <c:v>95.083333333333329</c:v>
                </c:pt>
                <c:pt idx="1141">
                  <c:v>95.166666666666671</c:v>
                </c:pt>
                <c:pt idx="1142">
                  <c:v>95.25</c:v>
                </c:pt>
                <c:pt idx="1143">
                  <c:v>95.333333333333329</c:v>
                </c:pt>
                <c:pt idx="1144">
                  <c:v>95.416666666666671</c:v>
                </c:pt>
                <c:pt idx="1145">
                  <c:v>95.5</c:v>
                </c:pt>
                <c:pt idx="1146">
                  <c:v>95.583333333333329</c:v>
                </c:pt>
                <c:pt idx="1147">
                  <c:v>95.666666666666671</c:v>
                </c:pt>
                <c:pt idx="1148">
                  <c:v>95.75</c:v>
                </c:pt>
                <c:pt idx="1149">
                  <c:v>95.833333333333329</c:v>
                </c:pt>
                <c:pt idx="1150">
                  <c:v>95.916666666666671</c:v>
                </c:pt>
                <c:pt idx="1151">
                  <c:v>96</c:v>
                </c:pt>
                <c:pt idx="1152">
                  <c:v>96.083333333333329</c:v>
                </c:pt>
                <c:pt idx="1153">
                  <c:v>96.166666666666671</c:v>
                </c:pt>
                <c:pt idx="1154">
                  <c:v>96.25</c:v>
                </c:pt>
                <c:pt idx="1155">
                  <c:v>96.333333333333329</c:v>
                </c:pt>
                <c:pt idx="1156">
                  <c:v>96.416666666666671</c:v>
                </c:pt>
                <c:pt idx="1157">
                  <c:v>96.5</c:v>
                </c:pt>
                <c:pt idx="1158">
                  <c:v>96.583333333333329</c:v>
                </c:pt>
                <c:pt idx="1159">
                  <c:v>96.666666666666671</c:v>
                </c:pt>
                <c:pt idx="1160">
                  <c:v>96.75</c:v>
                </c:pt>
                <c:pt idx="1161">
                  <c:v>96.833333333333329</c:v>
                </c:pt>
                <c:pt idx="1162">
                  <c:v>96.916666666666671</c:v>
                </c:pt>
                <c:pt idx="1163">
                  <c:v>97</c:v>
                </c:pt>
                <c:pt idx="1164">
                  <c:v>97.083333333333329</c:v>
                </c:pt>
                <c:pt idx="1165">
                  <c:v>97.166666666666671</c:v>
                </c:pt>
                <c:pt idx="1166">
                  <c:v>97.25</c:v>
                </c:pt>
                <c:pt idx="1167">
                  <c:v>97.333333333333329</c:v>
                </c:pt>
                <c:pt idx="1168">
                  <c:v>97.416666666666671</c:v>
                </c:pt>
                <c:pt idx="1169">
                  <c:v>97.5</c:v>
                </c:pt>
                <c:pt idx="1170">
                  <c:v>97.583333333333329</c:v>
                </c:pt>
                <c:pt idx="1171">
                  <c:v>97.666666666666671</c:v>
                </c:pt>
                <c:pt idx="1172">
                  <c:v>97.75</c:v>
                </c:pt>
                <c:pt idx="1173">
                  <c:v>97.833333333333329</c:v>
                </c:pt>
                <c:pt idx="1174">
                  <c:v>97.916666666666671</c:v>
                </c:pt>
                <c:pt idx="1175">
                  <c:v>98</c:v>
                </c:pt>
                <c:pt idx="1176">
                  <c:v>98.083333333333329</c:v>
                </c:pt>
                <c:pt idx="1177">
                  <c:v>98.166666666666671</c:v>
                </c:pt>
                <c:pt idx="1178">
                  <c:v>98.25</c:v>
                </c:pt>
                <c:pt idx="1179">
                  <c:v>98.333333333333329</c:v>
                </c:pt>
                <c:pt idx="1180">
                  <c:v>98.416666666666671</c:v>
                </c:pt>
                <c:pt idx="1181">
                  <c:v>98.5</c:v>
                </c:pt>
                <c:pt idx="1182">
                  <c:v>98.583333333333329</c:v>
                </c:pt>
                <c:pt idx="1183">
                  <c:v>98.666666666666671</c:v>
                </c:pt>
                <c:pt idx="1184">
                  <c:v>98.75</c:v>
                </c:pt>
                <c:pt idx="1185">
                  <c:v>98.833333333333329</c:v>
                </c:pt>
                <c:pt idx="1186">
                  <c:v>98.916666666666671</c:v>
                </c:pt>
                <c:pt idx="1187">
                  <c:v>99</c:v>
                </c:pt>
                <c:pt idx="1188">
                  <c:v>99.083333333333329</c:v>
                </c:pt>
                <c:pt idx="1189">
                  <c:v>99.166666666666671</c:v>
                </c:pt>
                <c:pt idx="1190">
                  <c:v>99.25</c:v>
                </c:pt>
                <c:pt idx="1191">
                  <c:v>99.333333333333329</c:v>
                </c:pt>
                <c:pt idx="1192">
                  <c:v>99.416666666666671</c:v>
                </c:pt>
                <c:pt idx="1193">
                  <c:v>99.5</c:v>
                </c:pt>
                <c:pt idx="1194">
                  <c:v>99.583333333333329</c:v>
                </c:pt>
                <c:pt idx="1195">
                  <c:v>99.666666666666671</c:v>
                </c:pt>
                <c:pt idx="1196">
                  <c:v>99.75</c:v>
                </c:pt>
                <c:pt idx="1197">
                  <c:v>99.833333333333329</c:v>
                </c:pt>
                <c:pt idx="1198">
                  <c:v>99.916666666666671</c:v>
                </c:pt>
                <c:pt idx="1199">
                  <c:v>100</c:v>
                </c:pt>
                <c:pt idx="1200">
                  <c:v>100.08333333333333</c:v>
                </c:pt>
                <c:pt idx="1201">
                  <c:v>100.16666666666667</c:v>
                </c:pt>
                <c:pt idx="1202">
                  <c:v>100.25</c:v>
                </c:pt>
                <c:pt idx="1203">
                  <c:v>100.33333333333333</c:v>
                </c:pt>
                <c:pt idx="1204">
                  <c:v>100.41666666666667</c:v>
                </c:pt>
                <c:pt idx="1205">
                  <c:v>100.5</c:v>
                </c:pt>
                <c:pt idx="1206">
                  <c:v>100.58333333333333</c:v>
                </c:pt>
                <c:pt idx="1207">
                  <c:v>100.66666666666667</c:v>
                </c:pt>
                <c:pt idx="1208">
                  <c:v>100.75</c:v>
                </c:pt>
                <c:pt idx="1209">
                  <c:v>100.83333333333333</c:v>
                </c:pt>
                <c:pt idx="1210">
                  <c:v>100.91666666666667</c:v>
                </c:pt>
                <c:pt idx="1211">
                  <c:v>101</c:v>
                </c:pt>
                <c:pt idx="1212">
                  <c:v>101.08333333333333</c:v>
                </c:pt>
                <c:pt idx="1213">
                  <c:v>101.16666666666667</c:v>
                </c:pt>
                <c:pt idx="1214">
                  <c:v>101.25</c:v>
                </c:pt>
                <c:pt idx="1215">
                  <c:v>101.33333333333333</c:v>
                </c:pt>
                <c:pt idx="1216">
                  <c:v>101.41666666666667</c:v>
                </c:pt>
                <c:pt idx="1217">
                  <c:v>101.5</c:v>
                </c:pt>
                <c:pt idx="1218">
                  <c:v>101.58333333333333</c:v>
                </c:pt>
                <c:pt idx="1219">
                  <c:v>101.66666666666667</c:v>
                </c:pt>
                <c:pt idx="1220">
                  <c:v>101.75</c:v>
                </c:pt>
                <c:pt idx="1221">
                  <c:v>101.83333333333333</c:v>
                </c:pt>
                <c:pt idx="1222">
                  <c:v>101.91666666666667</c:v>
                </c:pt>
                <c:pt idx="1223">
                  <c:v>102</c:v>
                </c:pt>
                <c:pt idx="1224">
                  <c:v>102.08333333333333</c:v>
                </c:pt>
                <c:pt idx="1225">
                  <c:v>102.16666666666667</c:v>
                </c:pt>
                <c:pt idx="1226">
                  <c:v>102.25</c:v>
                </c:pt>
                <c:pt idx="1227">
                  <c:v>102.33333333333333</c:v>
                </c:pt>
                <c:pt idx="1228">
                  <c:v>102.41666666666667</c:v>
                </c:pt>
                <c:pt idx="1229">
                  <c:v>102.5</c:v>
                </c:pt>
                <c:pt idx="1230">
                  <c:v>102.58333333333333</c:v>
                </c:pt>
                <c:pt idx="1231">
                  <c:v>102.66666666666667</c:v>
                </c:pt>
                <c:pt idx="1232">
                  <c:v>102.75</c:v>
                </c:pt>
                <c:pt idx="1233">
                  <c:v>102.83333333333333</c:v>
                </c:pt>
                <c:pt idx="1234">
                  <c:v>102.91666666666667</c:v>
                </c:pt>
                <c:pt idx="1235">
                  <c:v>103</c:v>
                </c:pt>
                <c:pt idx="1236">
                  <c:v>103.08333333333333</c:v>
                </c:pt>
                <c:pt idx="1237">
                  <c:v>103.16666666666667</c:v>
                </c:pt>
                <c:pt idx="1238">
                  <c:v>103.25</c:v>
                </c:pt>
                <c:pt idx="1239">
                  <c:v>103.33333333333333</c:v>
                </c:pt>
                <c:pt idx="1240">
                  <c:v>103.41666666666667</c:v>
                </c:pt>
                <c:pt idx="1241">
                  <c:v>103.5</c:v>
                </c:pt>
                <c:pt idx="1242">
                  <c:v>103.58333333333333</c:v>
                </c:pt>
                <c:pt idx="1243">
                  <c:v>103.66666666666667</c:v>
                </c:pt>
                <c:pt idx="1244">
                  <c:v>103.75</c:v>
                </c:pt>
                <c:pt idx="1245">
                  <c:v>103.83333333333333</c:v>
                </c:pt>
                <c:pt idx="1246">
                  <c:v>103.91666666666667</c:v>
                </c:pt>
                <c:pt idx="1247">
                  <c:v>104</c:v>
                </c:pt>
                <c:pt idx="1248">
                  <c:v>104.08333333333333</c:v>
                </c:pt>
                <c:pt idx="1249">
                  <c:v>104.16666666666667</c:v>
                </c:pt>
                <c:pt idx="1250">
                  <c:v>104.25</c:v>
                </c:pt>
                <c:pt idx="1251">
                  <c:v>104.33333333333333</c:v>
                </c:pt>
                <c:pt idx="1252">
                  <c:v>104.41666666666667</c:v>
                </c:pt>
                <c:pt idx="1253">
                  <c:v>104.5</c:v>
                </c:pt>
                <c:pt idx="1254">
                  <c:v>104.58333333333333</c:v>
                </c:pt>
                <c:pt idx="1255">
                  <c:v>104.66666666666667</c:v>
                </c:pt>
                <c:pt idx="1256">
                  <c:v>104.75</c:v>
                </c:pt>
                <c:pt idx="1257">
                  <c:v>104.83333333333333</c:v>
                </c:pt>
                <c:pt idx="1258">
                  <c:v>104.91666666666667</c:v>
                </c:pt>
                <c:pt idx="1259">
                  <c:v>105</c:v>
                </c:pt>
                <c:pt idx="1260">
                  <c:v>105.08333333333333</c:v>
                </c:pt>
                <c:pt idx="1261">
                  <c:v>105.16666666666667</c:v>
                </c:pt>
                <c:pt idx="1262">
                  <c:v>105.25</c:v>
                </c:pt>
                <c:pt idx="1263">
                  <c:v>105.33333333333333</c:v>
                </c:pt>
                <c:pt idx="1264">
                  <c:v>105.41666666666667</c:v>
                </c:pt>
                <c:pt idx="1265">
                  <c:v>105.5</c:v>
                </c:pt>
                <c:pt idx="1266">
                  <c:v>105.58333333333333</c:v>
                </c:pt>
                <c:pt idx="1267">
                  <c:v>105.66666666666667</c:v>
                </c:pt>
                <c:pt idx="1268">
                  <c:v>105.75</c:v>
                </c:pt>
                <c:pt idx="1269">
                  <c:v>105.83333333333333</c:v>
                </c:pt>
                <c:pt idx="1270">
                  <c:v>105.91666666666667</c:v>
                </c:pt>
                <c:pt idx="1271">
                  <c:v>106</c:v>
                </c:pt>
                <c:pt idx="1272">
                  <c:v>106.08333333333333</c:v>
                </c:pt>
                <c:pt idx="1273">
                  <c:v>106.16666666666667</c:v>
                </c:pt>
                <c:pt idx="1274">
                  <c:v>106.25</c:v>
                </c:pt>
                <c:pt idx="1275">
                  <c:v>106.33333333333333</c:v>
                </c:pt>
                <c:pt idx="1276">
                  <c:v>106.41666666666667</c:v>
                </c:pt>
                <c:pt idx="1277">
                  <c:v>106.5</c:v>
                </c:pt>
                <c:pt idx="1278">
                  <c:v>106.58333333333333</c:v>
                </c:pt>
                <c:pt idx="1279">
                  <c:v>106.66666666666667</c:v>
                </c:pt>
                <c:pt idx="1280">
                  <c:v>106.75</c:v>
                </c:pt>
                <c:pt idx="1281">
                  <c:v>106.83333333333333</c:v>
                </c:pt>
                <c:pt idx="1282">
                  <c:v>106.91666666666667</c:v>
                </c:pt>
                <c:pt idx="1283">
                  <c:v>107</c:v>
                </c:pt>
                <c:pt idx="1284">
                  <c:v>107.08333333333333</c:v>
                </c:pt>
                <c:pt idx="1285">
                  <c:v>107.16666666666667</c:v>
                </c:pt>
                <c:pt idx="1286">
                  <c:v>107.25</c:v>
                </c:pt>
                <c:pt idx="1287">
                  <c:v>107.33333333333333</c:v>
                </c:pt>
                <c:pt idx="1288">
                  <c:v>107.41666666666667</c:v>
                </c:pt>
                <c:pt idx="1289">
                  <c:v>107.5</c:v>
                </c:pt>
                <c:pt idx="1290">
                  <c:v>107.58333333333333</c:v>
                </c:pt>
                <c:pt idx="1291">
                  <c:v>107.66666666666667</c:v>
                </c:pt>
                <c:pt idx="1292">
                  <c:v>107.75</c:v>
                </c:pt>
                <c:pt idx="1293">
                  <c:v>107.83333333333333</c:v>
                </c:pt>
                <c:pt idx="1294">
                  <c:v>107.91666666666667</c:v>
                </c:pt>
                <c:pt idx="1295">
                  <c:v>108</c:v>
                </c:pt>
                <c:pt idx="1296">
                  <c:v>108.08333333333333</c:v>
                </c:pt>
                <c:pt idx="1297">
                  <c:v>108.16666666666667</c:v>
                </c:pt>
                <c:pt idx="1298">
                  <c:v>108.25</c:v>
                </c:pt>
                <c:pt idx="1299">
                  <c:v>108.33333333333333</c:v>
                </c:pt>
                <c:pt idx="1300">
                  <c:v>108.41666666666667</c:v>
                </c:pt>
                <c:pt idx="1301">
                  <c:v>108.5</c:v>
                </c:pt>
                <c:pt idx="1302">
                  <c:v>108.58333333333333</c:v>
                </c:pt>
                <c:pt idx="1303">
                  <c:v>108.66666666666667</c:v>
                </c:pt>
                <c:pt idx="1304">
                  <c:v>108.75</c:v>
                </c:pt>
                <c:pt idx="1305">
                  <c:v>108.83333333333333</c:v>
                </c:pt>
                <c:pt idx="1306">
                  <c:v>108.91666666666667</c:v>
                </c:pt>
                <c:pt idx="1307">
                  <c:v>109</c:v>
                </c:pt>
                <c:pt idx="1308">
                  <c:v>109.08333333333333</c:v>
                </c:pt>
                <c:pt idx="1309">
                  <c:v>109.16666666666667</c:v>
                </c:pt>
                <c:pt idx="1310">
                  <c:v>109.25</c:v>
                </c:pt>
                <c:pt idx="1311">
                  <c:v>109.33333333333333</c:v>
                </c:pt>
                <c:pt idx="1312">
                  <c:v>109.41666666666667</c:v>
                </c:pt>
                <c:pt idx="1313">
                  <c:v>109.5</c:v>
                </c:pt>
                <c:pt idx="1314">
                  <c:v>109.58333333333333</c:v>
                </c:pt>
                <c:pt idx="1315">
                  <c:v>109.66666666666667</c:v>
                </c:pt>
                <c:pt idx="1316">
                  <c:v>109.75</c:v>
                </c:pt>
                <c:pt idx="1317">
                  <c:v>109.83333333333333</c:v>
                </c:pt>
                <c:pt idx="1318">
                  <c:v>109.91666666666667</c:v>
                </c:pt>
                <c:pt idx="1319">
                  <c:v>110</c:v>
                </c:pt>
                <c:pt idx="1320">
                  <c:v>110.08333333333333</c:v>
                </c:pt>
                <c:pt idx="1321">
                  <c:v>110.16666666666667</c:v>
                </c:pt>
                <c:pt idx="1322">
                  <c:v>110.25</c:v>
                </c:pt>
                <c:pt idx="1323">
                  <c:v>110.33333333333333</c:v>
                </c:pt>
                <c:pt idx="1324">
                  <c:v>110.41666666666667</c:v>
                </c:pt>
                <c:pt idx="1325">
                  <c:v>110.5</c:v>
                </c:pt>
                <c:pt idx="1326">
                  <c:v>110.58333333333333</c:v>
                </c:pt>
                <c:pt idx="1327">
                  <c:v>110.66666666666667</c:v>
                </c:pt>
                <c:pt idx="1328">
                  <c:v>110.75</c:v>
                </c:pt>
                <c:pt idx="1329">
                  <c:v>110.83333333333333</c:v>
                </c:pt>
                <c:pt idx="1330">
                  <c:v>110.91666666666667</c:v>
                </c:pt>
                <c:pt idx="1331">
                  <c:v>111</c:v>
                </c:pt>
                <c:pt idx="1332">
                  <c:v>111.08333333333333</c:v>
                </c:pt>
                <c:pt idx="1333">
                  <c:v>111.16666666666667</c:v>
                </c:pt>
                <c:pt idx="1334">
                  <c:v>111.25</c:v>
                </c:pt>
                <c:pt idx="1335">
                  <c:v>111.33333333333333</c:v>
                </c:pt>
                <c:pt idx="1336">
                  <c:v>111.41666666666667</c:v>
                </c:pt>
                <c:pt idx="1337">
                  <c:v>111.5</c:v>
                </c:pt>
                <c:pt idx="1338">
                  <c:v>111.58333333333333</c:v>
                </c:pt>
                <c:pt idx="1339">
                  <c:v>111.66666666666667</c:v>
                </c:pt>
                <c:pt idx="1340">
                  <c:v>111.75</c:v>
                </c:pt>
                <c:pt idx="1341">
                  <c:v>111.83333333333333</c:v>
                </c:pt>
                <c:pt idx="1342">
                  <c:v>111.91666666666667</c:v>
                </c:pt>
                <c:pt idx="1343">
                  <c:v>112</c:v>
                </c:pt>
                <c:pt idx="1344">
                  <c:v>112.08333333333333</c:v>
                </c:pt>
                <c:pt idx="1345">
                  <c:v>112.16666666666667</c:v>
                </c:pt>
                <c:pt idx="1346">
                  <c:v>112.25</c:v>
                </c:pt>
                <c:pt idx="1347">
                  <c:v>112.33333333333333</c:v>
                </c:pt>
                <c:pt idx="1348">
                  <c:v>112.41666666666667</c:v>
                </c:pt>
                <c:pt idx="1349">
                  <c:v>112.5</c:v>
                </c:pt>
                <c:pt idx="1350">
                  <c:v>112.58333333333333</c:v>
                </c:pt>
                <c:pt idx="1351">
                  <c:v>112.66666666666667</c:v>
                </c:pt>
                <c:pt idx="1352">
                  <c:v>112.75</c:v>
                </c:pt>
                <c:pt idx="1353">
                  <c:v>112.83333333333333</c:v>
                </c:pt>
                <c:pt idx="1354">
                  <c:v>112.91666666666667</c:v>
                </c:pt>
                <c:pt idx="1355">
                  <c:v>113</c:v>
                </c:pt>
                <c:pt idx="1356">
                  <c:v>113.08333333333333</c:v>
                </c:pt>
                <c:pt idx="1357">
                  <c:v>113.16666666666667</c:v>
                </c:pt>
                <c:pt idx="1358">
                  <c:v>113.25</c:v>
                </c:pt>
                <c:pt idx="1359">
                  <c:v>113.33333333333333</c:v>
                </c:pt>
                <c:pt idx="1360">
                  <c:v>113.41666666666667</c:v>
                </c:pt>
                <c:pt idx="1361">
                  <c:v>113.5</c:v>
                </c:pt>
                <c:pt idx="1362">
                  <c:v>113.58333333333333</c:v>
                </c:pt>
                <c:pt idx="1363">
                  <c:v>113.66666666666667</c:v>
                </c:pt>
                <c:pt idx="1364">
                  <c:v>113.75</c:v>
                </c:pt>
                <c:pt idx="1365">
                  <c:v>113.83333333333333</c:v>
                </c:pt>
                <c:pt idx="1366">
                  <c:v>113.91666666666667</c:v>
                </c:pt>
                <c:pt idx="1367">
                  <c:v>114</c:v>
                </c:pt>
                <c:pt idx="1368">
                  <c:v>114.08333333333333</c:v>
                </c:pt>
                <c:pt idx="1369">
                  <c:v>114.16666666666667</c:v>
                </c:pt>
                <c:pt idx="1370">
                  <c:v>114.25</c:v>
                </c:pt>
                <c:pt idx="1371">
                  <c:v>114.33333333333333</c:v>
                </c:pt>
                <c:pt idx="1372">
                  <c:v>114.41666666666667</c:v>
                </c:pt>
                <c:pt idx="1373">
                  <c:v>114.5</c:v>
                </c:pt>
                <c:pt idx="1374">
                  <c:v>114.58333333333333</c:v>
                </c:pt>
                <c:pt idx="1375">
                  <c:v>114.66666666666667</c:v>
                </c:pt>
                <c:pt idx="1376">
                  <c:v>114.75</c:v>
                </c:pt>
                <c:pt idx="1377">
                  <c:v>114.83333333333333</c:v>
                </c:pt>
                <c:pt idx="1378">
                  <c:v>114.91666666666667</c:v>
                </c:pt>
                <c:pt idx="1379">
                  <c:v>115</c:v>
                </c:pt>
                <c:pt idx="1380">
                  <c:v>115.08333333333333</c:v>
                </c:pt>
                <c:pt idx="1381">
                  <c:v>115.16666666666667</c:v>
                </c:pt>
                <c:pt idx="1382">
                  <c:v>115.25</c:v>
                </c:pt>
                <c:pt idx="1383">
                  <c:v>115.33333333333333</c:v>
                </c:pt>
                <c:pt idx="1384">
                  <c:v>115.41666666666667</c:v>
                </c:pt>
                <c:pt idx="1385">
                  <c:v>115.5</c:v>
                </c:pt>
                <c:pt idx="1386">
                  <c:v>115.58333333333333</c:v>
                </c:pt>
                <c:pt idx="1387">
                  <c:v>115.66666666666667</c:v>
                </c:pt>
                <c:pt idx="1388">
                  <c:v>115.75</c:v>
                </c:pt>
                <c:pt idx="1389">
                  <c:v>115.83333333333333</c:v>
                </c:pt>
                <c:pt idx="1390">
                  <c:v>115.91666666666667</c:v>
                </c:pt>
                <c:pt idx="1391">
                  <c:v>116</c:v>
                </c:pt>
                <c:pt idx="1392">
                  <c:v>116.08333333333333</c:v>
                </c:pt>
                <c:pt idx="1393">
                  <c:v>116.16666666666667</c:v>
                </c:pt>
                <c:pt idx="1394">
                  <c:v>116.25</c:v>
                </c:pt>
                <c:pt idx="1395">
                  <c:v>116.33333333333333</c:v>
                </c:pt>
                <c:pt idx="1396">
                  <c:v>116.41666666666667</c:v>
                </c:pt>
                <c:pt idx="1397">
                  <c:v>116.5</c:v>
                </c:pt>
                <c:pt idx="1398">
                  <c:v>116.58333333333333</c:v>
                </c:pt>
                <c:pt idx="1399">
                  <c:v>116.66666666666667</c:v>
                </c:pt>
                <c:pt idx="1400">
                  <c:v>116.75</c:v>
                </c:pt>
                <c:pt idx="1401">
                  <c:v>116.83333333333333</c:v>
                </c:pt>
                <c:pt idx="1402">
                  <c:v>116.91666666666667</c:v>
                </c:pt>
                <c:pt idx="1403">
                  <c:v>117</c:v>
                </c:pt>
                <c:pt idx="1404">
                  <c:v>117.08333333333333</c:v>
                </c:pt>
                <c:pt idx="1405">
                  <c:v>117.16666666666667</c:v>
                </c:pt>
                <c:pt idx="1406">
                  <c:v>117.25</c:v>
                </c:pt>
                <c:pt idx="1407">
                  <c:v>117.33333333333333</c:v>
                </c:pt>
                <c:pt idx="1408">
                  <c:v>117.41666666666667</c:v>
                </c:pt>
                <c:pt idx="1409">
                  <c:v>117.5</c:v>
                </c:pt>
                <c:pt idx="1410">
                  <c:v>117.58333333333333</c:v>
                </c:pt>
                <c:pt idx="1411">
                  <c:v>117.66666666666667</c:v>
                </c:pt>
                <c:pt idx="1412">
                  <c:v>117.75</c:v>
                </c:pt>
                <c:pt idx="1413">
                  <c:v>117.83333333333333</c:v>
                </c:pt>
                <c:pt idx="1414">
                  <c:v>117.91666666666667</c:v>
                </c:pt>
                <c:pt idx="1415">
                  <c:v>118</c:v>
                </c:pt>
                <c:pt idx="1416">
                  <c:v>118.08333333333333</c:v>
                </c:pt>
                <c:pt idx="1417">
                  <c:v>118.16666666666667</c:v>
                </c:pt>
                <c:pt idx="1418">
                  <c:v>118.25</c:v>
                </c:pt>
                <c:pt idx="1419">
                  <c:v>118.33333333333333</c:v>
                </c:pt>
                <c:pt idx="1420">
                  <c:v>118.41666666666667</c:v>
                </c:pt>
                <c:pt idx="1421">
                  <c:v>118.5</c:v>
                </c:pt>
                <c:pt idx="1422">
                  <c:v>118.58333333333333</c:v>
                </c:pt>
                <c:pt idx="1423">
                  <c:v>118.66666666666667</c:v>
                </c:pt>
                <c:pt idx="1424">
                  <c:v>118.75</c:v>
                </c:pt>
                <c:pt idx="1425">
                  <c:v>118.83333333333333</c:v>
                </c:pt>
                <c:pt idx="1426">
                  <c:v>118.91666666666667</c:v>
                </c:pt>
                <c:pt idx="1427">
                  <c:v>119</c:v>
                </c:pt>
                <c:pt idx="1428">
                  <c:v>119.08333333333333</c:v>
                </c:pt>
                <c:pt idx="1429">
                  <c:v>119.16666666666667</c:v>
                </c:pt>
                <c:pt idx="1430">
                  <c:v>119.25</c:v>
                </c:pt>
                <c:pt idx="1431">
                  <c:v>119.33333333333333</c:v>
                </c:pt>
                <c:pt idx="1432">
                  <c:v>119.41666666666667</c:v>
                </c:pt>
                <c:pt idx="1433">
                  <c:v>119.5</c:v>
                </c:pt>
                <c:pt idx="1434">
                  <c:v>119.58333333333333</c:v>
                </c:pt>
                <c:pt idx="1435">
                  <c:v>119.66666666666667</c:v>
                </c:pt>
                <c:pt idx="1436">
                  <c:v>119.75</c:v>
                </c:pt>
                <c:pt idx="1437">
                  <c:v>119.83333333333333</c:v>
                </c:pt>
                <c:pt idx="1438">
                  <c:v>119.91666666666667</c:v>
                </c:pt>
                <c:pt idx="1439">
                  <c:v>120</c:v>
                </c:pt>
                <c:pt idx="1440">
                  <c:v>120.08333333333333</c:v>
                </c:pt>
                <c:pt idx="1441">
                  <c:v>120.16666666666667</c:v>
                </c:pt>
                <c:pt idx="1442">
                  <c:v>120.25</c:v>
                </c:pt>
                <c:pt idx="1443">
                  <c:v>120.33333333333333</c:v>
                </c:pt>
                <c:pt idx="1444">
                  <c:v>120.41666666666667</c:v>
                </c:pt>
                <c:pt idx="1445">
                  <c:v>120.5</c:v>
                </c:pt>
                <c:pt idx="1446">
                  <c:v>120.58333333333333</c:v>
                </c:pt>
                <c:pt idx="1447">
                  <c:v>120.66666666666667</c:v>
                </c:pt>
                <c:pt idx="1448">
                  <c:v>120.75</c:v>
                </c:pt>
                <c:pt idx="1449">
                  <c:v>120.83333333333333</c:v>
                </c:pt>
                <c:pt idx="1450">
                  <c:v>120.91666666666667</c:v>
                </c:pt>
                <c:pt idx="1451">
                  <c:v>121</c:v>
                </c:pt>
                <c:pt idx="1452">
                  <c:v>121.08333333333333</c:v>
                </c:pt>
                <c:pt idx="1453">
                  <c:v>121.16666666666667</c:v>
                </c:pt>
                <c:pt idx="1454">
                  <c:v>121.25</c:v>
                </c:pt>
                <c:pt idx="1455">
                  <c:v>121.33333333333333</c:v>
                </c:pt>
                <c:pt idx="1456">
                  <c:v>121.41666666666667</c:v>
                </c:pt>
                <c:pt idx="1457">
                  <c:v>121.5</c:v>
                </c:pt>
                <c:pt idx="1458">
                  <c:v>121.58333333333333</c:v>
                </c:pt>
                <c:pt idx="1459">
                  <c:v>121.66666666666667</c:v>
                </c:pt>
                <c:pt idx="1460">
                  <c:v>121.75</c:v>
                </c:pt>
                <c:pt idx="1461">
                  <c:v>121.83333333333333</c:v>
                </c:pt>
                <c:pt idx="1462">
                  <c:v>121.91666666666667</c:v>
                </c:pt>
                <c:pt idx="1463">
                  <c:v>122</c:v>
                </c:pt>
                <c:pt idx="1464">
                  <c:v>122.08333333333333</c:v>
                </c:pt>
                <c:pt idx="1465">
                  <c:v>122.16666666666667</c:v>
                </c:pt>
                <c:pt idx="1466">
                  <c:v>122.25</c:v>
                </c:pt>
                <c:pt idx="1467">
                  <c:v>122.33333333333333</c:v>
                </c:pt>
                <c:pt idx="1468">
                  <c:v>122.41666666666667</c:v>
                </c:pt>
                <c:pt idx="1469">
                  <c:v>122.5</c:v>
                </c:pt>
                <c:pt idx="1470">
                  <c:v>122.58333333333333</c:v>
                </c:pt>
                <c:pt idx="1471">
                  <c:v>122.66666666666667</c:v>
                </c:pt>
                <c:pt idx="1472">
                  <c:v>122.75</c:v>
                </c:pt>
                <c:pt idx="1473">
                  <c:v>122.83333333333333</c:v>
                </c:pt>
                <c:pt idx="1474">
                  <c:v>122.91666666666667</c:v>
                </c:pt>
                <c:pt idx="1475">
                  <c:v>123</c:v>
                </c:pt>
                <c:pt idx="1476">
                  <c:v>123.08333333333333</c:v>
                </c:pt>
                <c:pt idx="1477">
                  <c:v>123.16666666666667</c:v>
                </c:pt>
                <c:pt idx="1478">
                  <c:v>123.25</c:v>
                </c:pt>
                <c:pt idx="1479">
                  <c:v>123.33333333333333</c:v>
                </c:pt>
                <c:pt idx="1480">
                  <c:v>123.41666666666667</c:v>
                </c:pt>
                <c:pt idx="1481">
                  <c:v>123.5</c:v>
                </c:pt>
                <c:pt idx="1482">
                  <c:v>123.58333333333333</c:v>
                </c:pt>
                <c:pt idx="1483">
                  <c:v>123.66666666666667</c:v>
                </c:pt>
                <c:pt idx="1484">
                  <c:v>123.75</c:v>
                </c:pt>
                <c:pt idx="1485">
                  <c:v>123.83333333333333</c:v>
                </c:pt>
                <c:pt idx="1486">
                  <c:v>123.91666666666667</c:v>
                </c:pt>
                <c:pt idx="1487">
                  <c:v>124</c:v>
                </c:pt>
                <c:pt idx="1488">
                  <c:v>124.08333333333333</c:v>
                </c:pt>
                <c:pt idx="1489">
                  <c:v>124.16666666666667</c:v>
                </c:pt>
                <c:pt idx="1490">
                  <c:v>124.25</c:v>
                </c:pt>
                <c:pt idx="1491">
                  <c:v>124.33333333333333</c:v>
                </c:pt>
                <c:pt idx="1492">
                  <c:v>124.41666666666667</c:v>
                </c:pt>
                <c:pt idx="1493">
                  <c:v>124.5</c:v>
                </c:pt>
                <c:pt idx="1494">
                  <c:v>124.58333333333333</c:v>
                </c:pt>
                <c:pt idx="1495">
                  <c:v>124.66666666666667</c:v>
                </c:pt>
                <c:pt idx="1496">
                  <c:v>124.75</c:v>
                </c:pt>
                <c:pt idx="1497">
                  <c:v>124.83333333333333</c:v>
                </c:pt>
                <c:pt idx="1498">
                  <c:v>124.91666666666667</c:v>
                </c:pt>
                <c:pt idx="1499">
                  <c:v>125</c:v>
                </c:pt>
                <c:pt idx="1500">
                  <c:v>125.08333333333333</c:v>
                </c:pt>
                <c:pt idx="1501">
                  <c:v>125.16666666666667</c:v>
                </c:pt>
                <c:pt idx="1502">
                  <c:v>125.25</c:v>
                </c:pt>
                <c:pt idx="1503">
                  <c:v>125.33333333333333</c:v>
                </c:pt>
                <c:pt idx="1504">
                  <c:v>125.41666666666667</c:v>
                </c:pt>
                <c:pt idx="1505">
                  <c:v>125.5</c:v>
                </c:pt>
                <c:pt idx="1506">
                  <c:v>125.58333333333333</c:v>
                </c:pt>
                <c:pt idx="1507">
                  <c:v>125.66666666666667</c:v>
                </c:pt>
                <c:pt idx="1508">
                  <c:v>125.75</c:v>
                </c:pt>
                <c:pt idx="1509">
                  <c:v>125.83333333333333</c:v>
                </c:pt>
                <c:pt idx="1510">
                  <c:v>125.91666666666667</c:v>
                </c:pt>
                <c:pt idx="1511">
                  <c:v>126</c:v>
                </c:pt>
                <c:pt idx="1512">
                  <c:v>126.08333333333333</c:v>
                </c:pt>
                <c:pt idx="1513">
                  <c:v>126.16666666666667</c:v>
                </c:pt>
                <c:pt idx="1514">
                  <c:v>126.25</c:v>
                </c:pt>
                <c:pt idx="1515">
                  <c:v>126.33333333333333</c:v>
                </c:pt>
                <c:pt idx="1516">
                  <c:v>126.41666666666667</c:v>
                </c:pt>
                <c:pt idx="1517">
                  <c:v>126.5</c:v>
                </c:pt>
                <c:pt idx="1518">
                  <c:v>126.58333333333333</c:v>
                </c:pt>
                <c:pt idx="1519">
                  <c:v>126.66666666666667</c:v>
                </c:pt>
                <c:pt idx="1520">
                  <c:v>126.75</c:v>
                </c:pt>
                <c:pt idx="1521">
                  <c:v>126.83333333333333</c:v>
                </c:pt>
                <c:pt idx="1522">
                  <c:v>126.91666666666667</c:v>
                </c:pt>
                <c:pt idx="1523">
                  <c:v>127</c:v>
                </c:pt>
                <c:pt idx="1524">
                  <c:v>127.08333333333333</c:v>
                </c:pt>
                <c:pt idx="1525">
                  <c:v>127.16666666666667</c:v>
                </c:pt>
                <c:pt idx="1526">
                  <c:v>127.25</c:v>
                </c:pt>
                <c:pt idx="1527">
                  <c:v>127.33333333333333</c:v>
                </c:pt>
                <c:pt idx="1528">
                  <c:v>127.41666666666667</c:v>
                </c:pt>
                <c:pt idx="1529">
                  <c:v>127.5</c:v>
                </c:pt>
                <c:pt idx="1530">
                  <c:v>127.58333333333333</c:v>
                </c:pt>
                <c:pt idx="1531">
                  <c:v>127.66666666666667</c:v>
                </c:pt>
                <c:pt idx="1532">
                  <c:v>127.75</c:v>
                </c:pt>
                <c:pt idx="1533">
                  <c:v>127.83333333333333</c:v>
                </c:pt>
                <c:pt idx="1534">
                  <c:v>127.91666666666667</c:v>
                </c:pt>
                <c:pt idx="1535">
                  <c:v>128</c:v>
                </c:pt>
                <c:pt idx="1536">
                  <c:v>128.08333333333334</c:v>
                </c:pt>
                <c:pt idx="1537">
                  <c:v>128.16666666666666</c:v>
                </c:pt>
                <c:pt idx="1538">
                  <c:v>128.25</c:v>
                </c:pt>
                <c:pt idx="1539">
                  <c:v>128.33333333333334</c:v>
                </c:pt>
                <c:pt idx="1540">
                  <c:v>128.41666666666666</c:v>
                </c:pt>
                <c:pt idx="1541">
                  <c:v>128.5</c:v>
                </c:pt>
                <c:pt idx="1542">
                  <c:v>128.58333333333334</c:v>
                </c:pt>
                <c:pt idx="1543">
                  <c:v>128.66666666666666</c:v>
                </c:pt>
                <c:pt idx="1544">
                  <c:v>128.75</c:v>
                </c:pt>
                <c:pt idx="1545">
                  <c:v>128.83333333333334</c:v>
                </c:pt>
                <c:pt idx="1546">
                  <c:v>128.91666666666666</c:v>
                </c:pt>
                <c:pt idx="1547">
                  <c:v>129</c:v>
                </c:pt>
                <c:pt idx="1548">
                  <c:v>129.08333333333334</c:v>
                </c:pt>
                <c:pt idx="1549">
                  <c:v>129.16666666666666</c:v>
                </c:pt>
                <c:pt idx="1550">
                  <c:v>129.25</c:v>
                </c:pt>
                <c:pt idx="1551">
                  <c:v>129.33333333333334</c:v>
                </c:pt>
                <c:pt idx="1552">
                  <c:v>129.41666666666666</c:v>
                </c:pt>
                <c:pt idx="1553">
                  <c:v>129.5</c:v>
                </c:pt>
                <c:pt idx="1554">
                  <c:v>129.58333333333334</c:v>
                </c:pt>
                <c:pt idx="1555">
                  <c:v>129.66666666666666</c:v>
                </c:pt>
                <c:pt idx="1556">
                  <c:v>129.75</c:v>
                </c:pt>
                <c:pt idx="1557">
                  <c:v>129.83333333333334</c:v>
                </c:pt>
                <c:pt idx="1558">
                  <c:v>129.91666666666666</c:v>
                </c:pt>
                <c:pt idx="1559">
                  <c:v>130</c:v>
                </c:pt>
                <c:pt idx="1560">
                  <c:v>130.08333333333334</c:v>
                </c:pt>
                <c:pt idx="1561">
                  <c:v>130.16666666666666</c:v>
                </c:pt>
                <c:pt idx="1562">
                  <c:v>130.25</c:v>
                </c:pt>
                <c:pt idx="1563">
                  <c:v>130.33333333333334</c:v>
                </c:pt>
                <c:pt idx="1564">
                  <c:v>130.41666666666666</c:v>
                </c:pt>
                <c:pt idx="1565">
                  <c:v>130.5</c:v>
                </c:pt>
                <c:pt idx="1566">
                  <c:v>130.58333333333334</c:v>
                </c:pt>
                <c:pt idx="1567">
                  <c:v>130.66666666666666</c:v>
                </c:pt>
                <c:pt idx="1568">
                  <c:v>130.75</c:v>
                </c:pt>
                <c:pt idx="1569">
                  <c:v>130.83333333333334</c:v>
                </c:pt>
                <c:pt idx="1570">
                  <c:v>130.91666666666666</c:v>
                </c:pt>
                <c:pt idx="1571">
                  <c:v>131</c:v>
                </c:pt>
                <c:pt idx="1572">
                  <c:v>131.08333333333334</c:v>
                </c:pt>
                <c:pt idx="1573">
                  <c:v>131.16666666666666</c:v>
                </c:pt>
                <c:pt idx="1574">
                  <c:v>131.25</c:v>
                </c:pt>
                <c:pt idx="1575">
                  <c:v>131.33333333333334</c:v>
                </c:pt>
                <c:pt idx="1576">
                  <c:v>131.41666666666666</c:v>
                </c:pt>
                <c:pt idx="1577">
                  <c:v>131.5</c:v>
                </c:pt>
                <c:pt idx="1578">
                  <c:v>131.58333333333334</c:v>
                </c:pt>
                <c:pt idx="1579">
                  <c:v>131.66666666666666</c:v>
                </c:pt>
                <c:pt idx="1580">
                  <c:v>131.75</c:v>
                </c:pt>
                <c:pt idx="1581">
                  <c:v>131.83333333333334</c:v>
                </c:pt>
                <c:pt idx="1582">
                  <c:v>131.91666666666666</c:v>
                </c:pt>
                <c:pt idx="1583">
                  <c:v>132</c:v>
                </c:pt>
                <c:pt idx="1584">
                  <c:v>132.08333333333334</c:v>
                </c:pt>
                <c:pt idx="1585">
                  <c:v>132.16666666666666</c:v>
                </c:pt>
                <c:pt idx="1586">
                  <c:v>132.25</c:v>
                </c:pt>
                <c:pt idx="1587">
                  <c:v>132.33333333333334</c:v>
                </c:pt>
                <c:pt idx="1588">
                  <c:v>132.41666666666666</c:v>
                </c:pt>
                <c:pt idx="1589">
                  <c:v>132.5</c:v>
                </c:pt>
                <c:pt idx="1590">
                  <c:v>132.58333333333334</c:v>
                </c:pt>
                <c:pt idx="1591">
                  <c:v>132.66666666666666</c:v>
                </c:pt>
                <c:pt idx="1592">
                  <c:v>132.75</c:v>
                </c:pt>
                <c:pt idx="1593">
                  <c:v>132.83333333333334</c:v>
                </c:pt>
                <c:pt idx="1594">
                  <c:v>132.91666666666666</c:v>
                </c:pt>
                <c:pt idx="1595">
                  <c:v>133</c:v>
                </c:pt>
                <c:pt idx="1596">
                  <c:v>133.08333333333334</c:v>
                </c:pt>
                <c:pt idx="1597">
                  <c:v>133.16666666666666</c:v>
                </c:pt>
                <c:pt idx="1598">
                  <c:v>133.25</c:v>
                </c:pt>
                <c:pt idx="1599">
                  <c:v>133.33333333333334</c:v>
                </c:pt>
                <c:pt idx="1600">
                  <c:v>133.41666666666666</c:v>
                </c:pt>
                <c:pt idx="1601">
                  <c:v>133.5</c:v>
                </c:pt>
                <c:pt idx="1602">
                  <c:v>133.58333333333334</c:v>
                </c:pt>
                <c:pt idx="1603">
                  <c:v>133.66666666666666</c:v>
                </c:pt>
                <c:pt idx="1604">
                  <c:v>133.75</c:v>
                </c:pt>
                <c:pt idx="1605">
                  <c:v>133.83333333333334</c:v>
                </c:pt>
                <c:pt idx="1606">
                  <c:v>133.91666666666666</c:v>
                </c:pt>
                <c:pt idx="1607">
                  <c:v>134</c:v>
                </c:pt>
                <c:pt idx="1608">
                  <c:v>134.08333333333334</c:v>
                </c:pt>
                <c:pt idx="1609">
                  <c:v>134.16666666666666</c:v>
                </c:pt>
                <c:pt idx="1610">
                  <c:v>134.25</c:v>
                </c:pt>
                <c:pt idx="1611">
                  <c:v>134.33333333333334</c:v>
                </c:pt>
                <c:pt idx="1612">
                  <c:v>134.41666666666666</c:v>
                </c:pt>
                <c:pt idx="1613">
                  <c:v>134.5</c:v>
                </c:pt>
                <c:pt idx="1614">
                  <c:v>134.58333333333334</c:v>
                </c:pt>
                <c:pt idx="1615">
                  <c:v>134.66666666666666</c:v>
                </c:pt>
                <c:pt idx="1616">
                  <c:v>134.75</c:v>
                </c:pt>
                <c:pt idx="1617">
                  <c:v>134.83333333333334</c:v>
                </c:pt>
                <c:pt idx="1618">
                  <c:v>134.91666666666666</c:v>
                </c:pt>
                <c:pt idx="1619">
                  <c:v>135</c:v>
                </c:pt>
                <c:pt idx="1620">
                  <c:v>135.08333333333334</c:v>
                </c:pt>
                <c:pt idx="1621">
                  <c:v>135.16666666666666</c:v>
                </c:pt>
                <c:pt idx="1622">
                  <c:v>135.25</c:v>
                </c:pt>
                <c:pt idx="1623">
                  <c:v>135.33333333333334</c:v>
                </c:pt>
                <c:pt idx="1624">
                  <c:v>135.41666666666666</c:v>
                </c:pt>
                <c:pt idx="1625">
                  <c:v>135.5</c:v>
                </c:pt>
                <c:pt idx="1626">
                  <c:v>135.58333333333334</c:v>
                </c:pt>
                <c:pt idx="1627">
                  <c:v>135.66666666666666</c:v>
                </c:pt>
                <c:pt idx="1628">
                  <c:v>135.75</c:v>
                </c:pt>
                <c:pt idx="1629">
                  <c:v>135.83333333333334</c:v>
                </c:pt>
                <c:pt idx="1630">
                  <c:v>135.91666666666666</c:v>
                </c:pt>
                <c:pt idx="1631">
                  <c:v>136</c:v>
                </c:pt>
                <c:pt idx="1632">
                  <c:v>136.08333333333334</c:v>
                </c:pt>
                <c:pt idx="1633">
                  <c:v>136.16666666666666</c:v>
                </c:pt>
                <c:pt idx="1634">
                  <c:v>136.25</c:v>
                </c:pt>
                <c:pt idx="1635">
                  <c:v>136.33333333333334</c:v>
                </c:pt>
                <c:pt idx="1636">
                  <c:v>136.41666666666666</c:v>
                </c:pt>
                <c:pt idx="1637">
                  <c:v>136.5</c:v>
                </c:pt>
                <c:pt idx="1638">
                  <c:v>136.58333333333334</c:v>
                </c:pt>
                <c:pt idx="1639">
                  <c:v>136.66666666666666</c:v>
                </c:pt>
                <c:pt idx="1640">
                  <c:v>136.75</c:v>
                </c:pt>
                <c:pt idx="1641">
                  <c:v>136.83333333333334</c:v>
                </c:pt>
                <c:pt idx="1642">
                  <c:v>136.91666666666666</c:v>
                </c:pt>
                <c:pt idx="1643">
                  <c:v>137</c:v>
                </c:pt>
                <c:pt idx="1644">
                  <c:v>137.08333333333334</c:v>
                </c:pt>
                <c:pt idx="1645">
                  <c:v>137.16666666666666</c:v>
                </c:pt>
                <c:pt idx="1646">
                  <c:v>137.25</c:v>
                </c:pt>
                <c:pt idx="1647">
                  <c:v>137.33333333333334</c:v>
                </c:pt>
                <c:pt idx="1648">
                  <c:v>137.41666666666666</c:v>
                </c:pt>
                <c:pt idx="1649">
                  <c:v>137.5</c:v>
                </c:pt>
                <c:pt idx="1650">
                  <c:v>137.58333333333334</c:v>
                </c:pt>
                <c:pt idx="1651">
                  <c:v>137.66666666666666</c:v>
                </c:pt>
                <c:pt idx="1652">
                  <c:v>137.75</c:v>
                </c:pt>
                <c:pt idx="1653">
                  <c:v>137.83333333333334</c:v>
                </c:pt>
                <c:pt idx="1654">
                  <c:v>137.91666666666666</c:v>
                </c:pt>
                <c:pt idx="1655">
                  <c:v>138</c:v>
                </c:pt>
                <c:pt idx="1656">
                  <c:v>138.08333333333334</c:v>
                </c:pt>
                <c:pt idx="1657">
                  <c:v>138.16666666666666</c:v>
                </c:pt>
                <c:pt idx="1658">
                  <c:v>138.25</c:v>
                </c:pt>
                <c:pt idx="1659">
                  <c:v>138.33333333333334</c:v>
                </c:pt>
                <c:pt idx="1660">
                  <c:v>138.41666666666666</c:v>
                </c:pt>
                <c:pt idx="1661">
                  <c:v>138.5</c:v>
                </c:pt>
                <c:pt idx="1662">
                  <c:v>138.58333333333334</c:v>
                </c:pt>
                <c:pt idx="1663">
                  <c:v>138.66666666666666</c:v>
                </c:pt>
                <c:pt idx="1664">
                  <c:v>138.75</c:v>
                </c:pt>
                <c:pt idx="1665">
                  <c:v>138.83333333333334</c:v>
                </c:pt>
                <c:pt idx="1666">
                  <c:v>138.91666666666666</c:v>
                </c:pt>
                <c:pt idx="1667">
                  <c:v>139</c:v>
                </c:pt>
                <c:pt idx="1668">
                  <c:v>139.08333333333334</c:v>
                </c:pt>
                <c:pt idx="1669">
                  <c:v>139.16666666666666</c:v>
                </c:pt>
                <c:pt idx="1670">
                  <c:v>139.25</c:v>
                </c:pt>
                <c:pt idx="1671">
                  <c:v>139.33333333333334</c:v>
                </c:pt>
                <c:pt idx="1672">
                  <c:v>139.41666666666666</c:v>
                </c:pt>
                <c:pt idx="1673">
                  <c:v>139.5</c:v>
                </c:pt>
                <c:pt idx="1674">
                  <c:v>139.58333333333334</c:v>
                </c:pt>
                <c:pt idx="1675">
                  <c:v>139.66666666666666</c:v>
                </c:pt>
                <c:pt idx="1676">
                  <c:v>139.75</c:v>
                </c:pt>
                <c:pt idx="1677">
                  <c:v>139.83333333333334</c:v>
                </c:pt>
                <c:pt idx="1678">
                  <c:v>139.91666666666666</c:v>
                </c:pt>
                <c:pt idx="1679">
                  <c:v>140</c:v>
                </c:pt>
                <c:pt idx="1680">
                  <c:v>140.08333333333334</c:v>
                </c:pt>
                <c:pt idx="1681">
                  <c:v>140.16666666666666</c:v>
                </c:pt>
                <c:pt idx="1682">
                  <c:v>140.25</c:v>
                </c:pt>
                <c:pt idx="1683">
                  <c:v>140.33333333333334</c:v>
                </c:pt>
                <c:pt idx="1684">
                  <c:v>140.41666666666666</c:v>
                </c:pt>
                <c:pt idx="1685">
                  <c:v>140.5</c:v>
                </c:pt>
                <c:pt idx="1686">
                  <c:v>140.58333333333334</c:v>
                </c:pt>
                <c:pt idx="1687">
                  <c:v>140.66666666666666</c:v>
                </c:pt>
                <c:pt idx="1688">
                  <c:v>140.75</c:v>
                </c:pt>
                <c:pt idx="1689">
                  <c:v>140.83333333333334</c:v>
                </c:pt>
                <c:pt idx="1690">
                  <c:v>140.91666666666666</c:v>
                </c:pt>
                <c:pt idx="1691">
                  <c:v>141</c:v>
                </c:pt>
                <c:pt idx="1692">
                  <c:v>141.08333333333334</c:v>
                </c:pt>
                <c:pt idx="1693">
                  <c:v>141.16666666666666</c:v>
                </c:pt>
                <c:pt idx="1694">
                  <c:v>141.25</c:v>
                </c:pt>
                <c:pt idx="1695">
                  <c:v>141.33333333333334</c:v>
                </c:pt>
                <c:pt idx="1696">
                  <c:v>141.41666666666666</c:v>
                </c:pt>
                <c:pt idx="1697">
                  <c:v>141.5</c:v>
                </c:pt>
                <c:pt idx="1698">
                  <c:v>141.58333333333334</c:v>
                </c:pt>
                <c:pt idx="1699">
                  <c:v>141.66666666666666</c:v>
                </c:pt>
                <c:pt idx="1700">
                  <c:v>141.75</c:v>
                </c:pt>
                <c:pt idx="1701">
                  <c:v>141.83333333333334</c:v>
                </c:pt>
                <c:pt idx="1702">
                  <c:v>141.91666666666666</c:v>
                </c:pt>
                <c:pt idx="1703">
                  <c:v>142</c:v>
                </c:pt>
                <c:pt idx="1704">
                  <c:v>142.08333333333334</c:v>
                </c:pt>
                <c:pt idx="1705">
                  <c:v>142.16666666666666</c:v>
                </c:pt>
                <c:pt idx="1706">
                  <c:v>142.25</c:v>
                </c:pt>
                <c:pt idx="1707">
                  <c:v>142.33333333333334</c:v>
                </c:pt>
                <c:pt idx="1708">
                  <c:v>142.41666666666666</c:v>
                </c:pt>
                <c:pt idx="1709">
                  <c:v>142.5</c:v>
                </c:pt>
                <c:pt idx="1710">
                  <c:v>142.58333333333334</c:v>
                </c:pt>
                <c:pt idx="1711">
                  <c:v>142.66666666666666</c:v>
                </c:pt>
                <c:pt idx="1712">
                  <c:v>142.75</c:v>
                </c:pt>
                <c:pt idx="1713">
                  <c:v>142.83333333333334</c:v>
                </c:pt>
                <c:pt idx="1714">
                  <c:v>142.91666666666666</c:v>
                </c:pt>
                <c:pt idx="1715">
                  <c:v>143</c:v>
                </c:pt>
                <c:pt idx="1716">
                  <c:v>143.08333333333334</c:v>
                </c:pt>
                <c:pt idx="1717">
                  <c:v>143.16666666666666</c:v>
                </c:pt>
                <c:pt idx="1718">
                  <c:v>143.25</c:v>
                </c:pt>
                <c:pt idx="1719">
                  <c:v>143.33333333333334</c:v>
                </c:pt>
                <c:pt idx="1720">
                  <c:v>143.41666666666666</c:v>
                </c:pt>
                <c:pt idx="1721">
                  <c:v>143.5</c:v>
                </c:pt>
                <c:pt idx="1722">
                  <c:v>143.58333333333334</c:v>
                </c:pt>
                <c:pt idx="1723">
                  <c:v>143.66666666666666</c:v>
                </c:pt>
                <c:pt idx="1724">
                  <c:v>143.75</c:v>
                </c:pt>
                <c:pt idx="1725">
                  <c:v>143.83333333333334</c:v>
                </c:pt>
                <c:pt idx="1726">
                  <c:v>143.91666666666666</c:v>
                </c:pt>
                <c:pt idx="1727">
                  <c:v>144</c:v>
                </c:pt>
                <c:pt idx="1728">
                  <c:v>144.08333333333334</c:v>
                </c:pt>
                <c:pt idx="1729">
                  <c:v>144.16666666666666</c:v>
                </c:pt>
                <c:pt idx="1730">
                  <c:v>144.25</c:v>
                </c:pt>
                <c:pt idx="1731">
                  <c:v>144.33333333333334</c:v>
                </c:pt>
                <c:pt idx="1732">
                  <c:v>144.41666666666666</c:v>
                </c:pt>
                <c:pt idx="1733">
                  <c:v>144.5</c:v>
                </c:pt>
                <c:pt idx="1734">
                  <c:v>144.58333333333334</c:v>
                </c:pt>
                <c:pt idx="1735">
                  <c:v>144.66666666666666</c:v>
                </c:pt>
                <c:pt idx="1736">
                  <c:v>144.75</c:v>
                </c:pt>
                <c:pt idx="1737">
                  <c:v>144.83333333333334</c:v>
                </c:pt>
                <c:pt idx="1738">
                  <c:v>144.91666666666666</c:v>
                </c:pt>
                <c:pt idx="1739">
                  <c:v>145</c:v>
                </c:pt>
                <c:pt idx="1740">
                  <c:v>145.08333333333334</c:v>
                </c:pt>
                <c:pt idx="1741">
                  <c:v>145.16666666666666</c:v>
                </c:pt>
                <c:pt idx="1742">
                  <c:v>145.25</c:v>
                </c:pt>
                <c:pt idx="1743">
                  <c:v>145.33333333333334</c:v>
                </c:pt>
                <c:pt idx="1744">
                  <c:v>145.41666666666666</c:v>
                </c:pt>
                <c:pt idx="1745">
                  <c:v>145.5</c:v>
                </c:pt>
                <c:pt idx="1746">
                  <c:v>145.58333333333334</c:v>
                </c:pt>
                <c:pt idx="1747">
                  <c:v>145.66666666666666</c:v>
                </c:pt>
                <c:pt idx="1748">
                  <c:v>145.75</c:v>
                </c:pt>
                <c:pt idx="1749">
                  <c:v>145.83333333333334</c:v>
                </c:pt>
                <c:pt idx="1750">
                  <c:v>145.91666666666666</c:v>
                </c:pt>
                <c:pt idx="1751">
                  <c:v>146</c:v>
                </c:pt>
                <c:pt idx="1752">
                  <c:v>146.08333333333334</c:v>
                </c:pt>
                <c:pt idx="1753">
                  <c:v>146.16666666666666</c:v>
                </c:pt>
                <c:pt idx="1754">
                  <c:v>146.25</c:v>
                </c:pt>
                <c:pt idx="1755">
                  <c:v>146.33333333333334</c:v>
                </c:pt>
                <c:pt idx="1756">
                  <c:v>146.41666666666666</c:v>
                </c:pt>
                <c:pt idx="1757">
                  <c:v>146.5</c:v>
                </c:pt>
                <c:pt idx="1758">
                  <c:v>146.58333333333334</c:v>
                </c:pt>
                <c:pt idx="1759">
                  <c:v>146.66666666666666</c:v>
                </c:pt>
                <c:pt idx="1760">
                  <c:v>146.75</c:v>
                </c:pt>
                <c:pt idx="1761">
                  <c:v>146.83333333333334</c:v>
                </c:pt>
                <c:pt idx="1762">
                  <c:v>146.91666666666666</c:v>
                </c:pt>
                <c:pt idx="1763">
                  <c:v>147</c:v>
                </c:pt>
                <c:pt idx="1764">
                  <c:v>147.08333333333334</c:v>
                </c:pt>
                <c:pt idx="1765">
                  <c:v>147.16666666666666</c:v>
                </c:pt>
                <c:pt idx="1766">
                  <c:v>147.25</c:v>
                </c:pt>
                <c:pt idx="1767">
                  <c:v>147.33333333333334</c:v>
                </c:pt>
                <c:pt idx="1768">
                  <c:v>147.41666666666666</c:v>
                </c:pt>
                <c:pt idx="1769">
                  <c:v>147.5</c:v>
                </c:pt>
                <c:pt idx="1770">
                  <c:v>147.58333333333334</c:v>
                </c:pt>
                <c:pt idx="1771">
                  <c:v>147.66666666666666</c:v>
                </c:pt>
                <c:pt idx="1772">
                  <c:v>147.75</c:v>
                </c:pt>
                <c:pt idx="1773">
                  <c:v>147.83333333333334</c:v>
                </c:pt>
                <c:pt idx="1774">
                  <c:v>147.91666666666666</c:v>
                </c:pt>
                <c:pt idx="1775">
                  <c:v>148</c:v>
                </c:pt>
                <c:pt idx="1776">
                  <c:v>148.08333333333334</c:v>
                </c:pt>
                <c:pt idx="1777">
                  <c:v>148.16666666666666</c:v>
                </c:pt>
                <c:pt idx="1778">
                  <c:v>148.25</c:v>
                </c:pt>
                <c:pt idx="1779">
                  <c:v>148.33333333333334</c:v>
                </c:pt>
                <c:pt idx="1780">
                  <c:v>148.41666666666666</c:v>
                </c:pt>
                <c:pt idx="1781">
                  <c:v>148.5</c:v>
                </c:pt>
                <c:pt idx="1782">
                  <c:v>148.58333333333334</c:v>
                </c:pt>
                <c:pt idx="1783">
                  <c:v>148.66666666666666</c:v>
                </c:pt>
                <c:pt idx="1784">
                  <c:v>148.75</c:v>
                </c:pt>
                <c:pt idx="1785">
                  <c:v>148.83333333333334</c:v>
                </c:pt>
                <c:pt idx="1786">
                  <c:v>148.91666666666666</c:v>
                </c:pt>
                <c:pt idx="1787">
                  <c:v>149</c:v>
                </c:pt>
                <c:pt idx="1788">
                  <c:v>149.08333333333334</c:v>
                </c:pt>
                <c:pt idx="1789">
                  <c:v>149.16666666666666</c:v>
                </c:pt>
                <c:pt idx="1790">
                  <c:v>149.25</c:v>
                </c:pt>
                <c:pt idx="1791">
                  <c:v>149.33333333333334</c:v>
                </c:pt>
                <c:pt idx="1792">
                  <c:v>149.41666666666666</c:v>
                </c:pt>
                <c:pt idx="1793">
                  <c:v>149.5</c:v>
                </c:pt>
                <c:pt idx="1794">
                  <c:v>149.58333333333334</c:v>
                </c:pt>
                <c:pt idx="1795">
                  <c:v>149.66666666666666</c:v>
                </c:pt>
                <c:pt idx="1796">
                  <c:v>149.75</c:v>
                </c:pt>
                <c:pt idx="1797">
                  <c:v>149.83333333333334</c:v>
                </c:pt>
                <c:pt idx="1798">
                  <c:v>149.91666666666666</c:v>
                </c:pt>
                <c:pt idx="1799">
                  <c:v>150</c:v>
                </c:pt>
                <c:pt idx="1800">
                  <c:v>150.08333333333334</c:v>
                </c:pt>
                <c:pt idx="1801">
                  <c:v>150.16666666666666</c:v>
                </c:pt>
                <c:pt idx="1802">
                  <c:v>150.25</c:v>
                </c:pt>
                <c:pt idx="1803">
                  <c:v>150.33333333333334</c:v>
                </c:pt>
                <c:pt idx="1804">
                  <c:v>150.41666666666666</c:v>
                </c:pt>
                <c:pt idx="1805">
                  <c:v>150.5</c:v>
                </c:pt>
                <c:pt idx="1806">
                  <c:v>150.58333333333334</c:v>
                </c:pt>
                <c:pt idx="1807">
                  <c:v>150.66666666666666</c:v>
                </c:pt>
                <c:pt idx="1808">
                  <c:v>150.75</c:v>
                </c:pt>
                <c:pt idx="1809">
                  <c:v>150.83333333333334</c:v>
                </c:pt>
                <c:pt idx="1810">
                  <c:v>150.91666666666666</c:v>
                </c:pt>
                <c:pt idx="1811">
                  <c:v>151</c:v>
                </c:pt>
                <c:pt idx="1812">
                  <c:v>151.08333333333334</c:v>
                </c:pt>
                <c:pt idx="1813">
                  <c:v>151.16666666666666</c:v>
                </c:pt>
                <c:pt idx="1814">
                  <c:v>151.25</c:v>
                </c:pt>
                <c:pt idx="1815">
                  <c:v>151.33333333333334</c:v>
                </c:pt>
                <c:pt idx="1816">
                  <c:v>151.41666666666666</c:v>
                </c:pt>
                <c:pt idx="1817">
                  <c:v>151.5</c:v>
                </c:pt>
                <c:pt idx="1818">
                  <c:v>151.58333333333334</c:v>
                </c:pt>
                <c:pt idx="1819">
                  <c:v>151.66666666666666</c:v>
                </c:pt>
                <c:pt idx="1820">
                  <c:v>151.75</c:v>
                </c:pt>
                <c:pt idx="1821">
                  <c:v>151.83333333333334</c:v>
                </c:pt>
                <c:pt idx="1822">
                  <c:v>151.91666666666666</c:v>
                </c:pt>
                <c:pt idx="1823">
                  <c:v>152</c:v>
                </c:pt>
                <c:pt idx="1824">
                  <c:v>152.08333333333334</c:v>
                </c:pt>
                <c:pt idx="1825">
                  <c:v>152.16666666666666</c:v>
                </c:pt>
                <c:pt idx="1826">
                  <c:v>152.25</c:v>
                </c:pt>
                <c:pt idx="1827">
                  <c:v>152.33333333333334</c:v>
                </c:pt>
                <c:pt idx="1828">
                  <c:v>152.41666666666666</c:v>
                </c:pt>
                <c:pt idx="1829">
                  <c:v>152.5</c:v>
                </c:pt>
                <c:pt idx="1830">
                  <c:v>152.58333333333334</c:v>
                </c:pt>
                <c:pt idx="1831">
                  <c:v>152.66666666666666</c:v>
                </c:pt>
                <c:pt idx="1832">
                  <c:v>152.75</c:v>
                </c:pt>
                <c:pt idx="1833">
                  <c:v>152.83333333333334</c:v>
                </c:pt>
                <c:pt idx="1834">
                  <c:v>152.91666666666666</c:v>
                </c:pt>
                <c:pt idx="1835">
                  <c:v>153</c:v>
                </c:pt>
                <c:pt idx="1836">
                  <c:v>153.08333333333334</c:v>
                </c:pt>
                <c:pt idx="1837">
                  <c:v>153.16666666666666</c:v>
                </c:pt>
                <c:pt idx="1838">
                  <c:v>153.25</c:v>
                </c:pt>
                <c:pt idx="1839">
                  <c:v>153.33333333333334</c:v>
                </c:pt>
                <c:pt idx="1840">
                  <c:v>153.41666666666666</c:v>
                </c:pt>
                <c:pt idx="1841">
                  <c:v>153.5</c:v>
                </c:pt>
                <c:pt idx="1842">
                  <c:v>153.58333333333334</c:v>
                </c:pt>
                <c:pt idx="1843">
                  <c:v>153.66666666666666</c:v>
                </c:pt>
                <c:pt idx="1844">
                  <c:v>153.75</c:v>
                </c:pt>
                <c:pt idx="1845">
                  <c:v>153.83333333333334</c:v>
                </c:pt>
                <c:pt idx="1846">
                  <c:v>153.91666666666666</c:v>
                </c:pt>
                <c:pt idx="1847">
                  <c:v>154</c:v>
                </c:pt>
                <c:pt idx="1848">
                  <c:v>154.08333333333334</c:v>
                </c:pt>
                <c:pt idx="1849">
                  <c:v>154.16666666666666</c:v>
                </c:pt>
                <c:pt idx="1850">
                  <c:v>154.25</c:v>
                </c:pt>
                <c:pt idx="1851">
                  <c:v>154.33333333333334</c:v>
                </c:pt>
                <c:pt idx="1852">
                  <c:v>154.41666666666666</c:v>
                </c:pt>
                <c:pt idx="1853">
                  <c:v>154.5</c:v>
                </c:pt>
                <c:pt idx="1854">
                  <c:v>154.58333333333334</c:v>
                </c:pt>
                <c:pt idx="1855">
                  <c:v>154.66666666666666</c:v>
                </c:pt>
                <c:pt idx="1856">
                  <c:v>154.75</c:v>
                </c:pt>
                <c:pt idx="1857">
                  <c:v>154.83333333333334</c:v>
                </c:pt>
                <c:pt idx="1858">
                  <c:v>154.91666666666666</c:v>
                </c:pt>
                <c:pt idx="1859">
                  <c:v>155</c:v>
                </c:pt>
                <c:pt idx="1860">
                  <c:v>155.08333333333334</c:v>
                </c:pt>
                <c:pt idx="1861">
                  <c:v>155.16666666666666</c:v>
                </c:pt>
                <c:pt idx="1862">
                  <c:v>155.25</c:v>
                </c:pt>
                <c:pt idx="1863">
                  <c:v>155.33333333333334</c:v>
                </c:pt>
                <c:pt idx="1864">
                  <c:v>155.41666666666666</c:v>
                </c:pt>
                <c:pt idx="1865">
                  <c:v>155.5</c:v>
                </c:pt>
                <c:pt idx="1866">
                  <c:v>155.58333333333334</c:v>
                </c:pt>
                <c:pt idx="1867">
                  <c:v>155.66666666666666</c:v>
                </c:pt>
                <c:pt idx="1868">
                  <c:v>155.75</c:v>
                </c:pt>
                <c:pt idx="1869">
                  <c:v>155.83333333333334</c:v>
                </c:pt>
                <c:pt idx="1870">
                  <c:v>155.91666666666666</c:v>
                </c:pt>
                <c:pt idx="1871">
                  <c:v>156</c:v>
                </c:pt>
                <c:pt idx="1872">
                  <c:v>156.08333333333334</c:v>
                </c:pt>
                <c:pt idx="1873">
                  <c:v>156.16666666666666</c:v>
                </c:pt>
                <c:pt idx="1874">
                  <c:v>156.25</c:v>
                </c:pt>
                <c:pt idx="1875">
                  <c:v>156.33333333333334</c:v>
                </c:pt>
                <c:pt idx="1876">
                  <c:v>156.41666666666666</c:v>
                </c:pt>
                <c:pt idx="1877">
                  <c:v>156.5</c:v>
                </c:pt>
                <c:pt idx="1878">
                  <c:v>156.58333333333334</c:v>
                </c:pt>
                <c:pt idx="1879">
                  <c:v>156.66666666666666</c:v>
                </c:pt>
                <c:pt idx="1880">
                  <c:v>156.75</c:v>
                </c:pt>
                <c:pt idx="1881">
                  <c:v>156.83333333333334</c:v>
                </c:pt>
                <c:pt idx="1882">
                  <c:v>156.91666666666666</c:v>
                </c:pt>
                <c:pt idx="1883">
                  <c:v>157</c:v>
                </c:pt>
                <c:pt idx="1884">
                  <c:v>157.08333333333334</c:v>
                </c:pt>
                <c:pt idx="1885">
                  <c:v>157.16666666666666</c:v>
                </c:pt>
                <c:pt idx="1886">
                  <c:v>157.25</c:v>
                </c:pt>
                <c:pt idx="1887">
                  <c:v>157.33333333333334</c:v>
                </c:pt>
                <c:pt idx="1888">
                  <c:v>157.41666666666666</c:v>
                </c:pt>
                <c:pt idx="1889">
                  <c:v>157.5</c:v>
                </c:pt>
                <c:pt idx="1890">
                  <c:v>157.58333333333334</c:v>
                </c:pt>
                <c:pt idx="1891">
                  <c:v>157.66666666666666</c:v>
                </c:pt>
                <c:pt idx="1892">
                  <c:v>157.75</c:v>
                </c:pt>
                <c:pt idx="1893">
                  <c:v>157.83333333333334</c:v>
                </c:pt>
                <c:pt idx="1894">
                  <c:v>157.91666666666666</c:v>
                </c:pt>
                <c:pt idx="1895">
                  <c:v>158</c:v>
                </c:pt>
                <c:pt idx="1896">
                  <c:v>158.08333333333334</c:v>
                </c:pt>
                <c:pt idx="1897">
                  <c:v>158.16666666666666</c:v>
                </c:pt>
                <c:pt idx="1898">
                  <c:v>158.25</c:v>
                </c:pt>
                <c:pt idx="1899">
                  <c:v>158.33333333333334</c:v>
                </c:pt>
                <c:pt idx="1900">
                  <c:v>158.41666666666666</c:v>
                </c:pt>
                <c:pt idx="1901">
                  <c:v>158.5</c:v>
                </c:pt>
                <c:pt idx="1902">
                  <c:v>158.58333333333334</c:v>
                </c:pt>
                <c:pt idx="1903">
                  <c:v>158.66666666666666</c:v>
                </c:pt>
                <c:pt idx="1904">
                  <c:v>158.75</c:v>
                </c:pt>
                <c:pt idx="1905">
                  <c:v>158.83333333333334</c:v>
                </c:pt>
                <c:pt idx="1906">
                  <c:v>158.91666666666666</c:v>
                </c:pt>
                <c:pt idx="1907">
                  <c:v>159</c:v>
                </c:pt>
                <c:pt idx="1908">
                  <c:v>159.08333333333334</c:v>
                </c:pt>
                <c:pt idx="1909">
                  <c:v>159.16666666666666</c:v>
                </c:pt>
                <c:pt idx="1910">
                  <c:v>159.25</c:v>
                </c:pt>
                <c:pt idx="1911">
                  <c:v>159.33333333333334</c:v>
                </c:pt>
                <c:pt idx="1912">
                  <c:v>159.41666666666666</c:v>
                </c:pt>
                <c:pt idx="1913">
                  <c:v>159.5</c:v>
                </c:pt>
                <c:pt idx="1914">
                  <c:v>159.58333333333334</c:v>
                </c:pt>
                <c:pt idx="1915">
                  <c:v>159.66666666666666</c:v>
                </c:pt>
                <c:pt idx="1916">
                  <c:v>159.75</c:v>
                </c:pt>
                <c:pt idx="1917">
                  <c:v>159.83333333333334</c:v>
                </c:pt>
                <c:pt idx="1918">
                  <c:v>159.91666666666666</c:v>
                </c:pt>
                <c:pt idx="1919">
                  <c:v>160</c:v>
                </c:pt>
              </c:numCache>
            </c:numRef>
          </c:xVal>
          <c:yVal>
            <c:numRef>
              <c:f>Chart!$K$16:$K$1935</c:f>
              <c:numCache>
                <c:formatCode>0</c:formatCode>
                <c:ptCount val="1920"/>
                <c:pt idx="0">
                  <c:v>21.780949282950484</c:v>
                </c:pt>
                <c:pt idx="1">
                  <c:v>24.83771742660382</c:v>
                </c:pt>
                <c:pt idx="2">
                  <c:v>28.896474097984218</c:v>
                </c:pt>
                <c:pt idx="3">
                  <c:v>33.775850726769882</c:v>
                </c:pt>
                <c:pt idx="4">
                  <c:v>39.342813590865859</c:v>
                </c:pt>
                <c:pt idx="5">
                  <c:v>45.493874282223736</c:v>
                </c:pt>
                <c:pt idx="6">
                  <c:v>52.145526734908202</c:v>
                </c:pt>
                <c:pt idx="7">
                  <c:v>59.228730807167864</c:v>
                </c:pt>
                <c:pt idx="8">
                  <c:v>66.685416453009879</c:v>
                </c:pt>
                <c:pt idx="9">
                  <c:v>74.466102496587709</c:v>
                </c:pt>
                <c:pt idx="10">
                  <c:v>82.528182346003476</c:v>
                </c:pt>
                <c:pt idx="11">
                  <c:v>90.834637076088228</c:v>
                </c:pt>
                <c:pt idx="12">
                  <c:v>99.353038701191906</c:v>
                </c:pt>
                <c:pt idx="13">
                  <c:v>108.05476026088925</c:v>
                </c:pt>
                <c:pt idx="14">
                  <c:v>116.91433925826938</c:v>
                </c:pt>
                <c:pt idx="15">
                  <c:v>125.90895849740124</c:v>
                </c:pt>
                <c:pt idx="16">
                  <c:v>135.0180191091294</c:v>
                </c:pt>
                <c:pt idx="17">
                  <c:v>144.22278744554791</c:v>
                </c:pt>
                <c:pt idx="18">
                  <c:v>153.50610212932759</c:v>
                </c:pt>
                <c:pt idx="19">
                  <c:v>162.85213073800739</c:v>
                </c:pt>
                <c:pt idx="20">
                  <c:v>172.24616788979711</c:v>
                </c:pt>
                <c:pt idx="21">
                  <c:v>181.67446817769317</c:v>
                </c:pt>
                <c:pt idx="22">
                  <c:v>191.12410865907273</c:v>
                </c:pt>
                <c:pt idx="23">
                  <c:v>200.58287656769997</c:v>
                </c:pt>
                <c:pt idx="24">
                  <c:v>210.0391786534814</c:v>
                </c:pt>
                <c:pt idx="25">
                  <c:v>219.48196912694908</c:v>
                </c:pt>
                <c:pt idx="26">
                  <c:v>228.90069362941423</c:v>
                </c:pt>
                <c:pt idx="27">
                  <c:v>238.28524699502813</c:v>
                </c:pt>
                <c:pt idx="28">
                  <c:v>247.62594283991072</c:v>
                </c:pt>
                <c:pt idx="29">
                  <c:v>256.91349322372508</c:v>
                </c:pt>
                <c:pt idx="30">
                  <c:v>266.1389967949342</c:v>
                </c:pt>
                <c:pt idx="31">
                  <c:v>275.29393396432215</c:v>
                </c:pt>
                <c:pt idx="32">
                  <c:v>284.37016776204712</c:v>
                </c:pt>
                <c:pt idx="33">
                  <c:v>293.35994912967982</c:v>
                </c:pt>
                <c:pt idx="34">
                  <c:v>302.2559254870165</c:v>
                </c:pt>
                <c:pt idx="35">
                  <c:v>311.05115149917401</c:v>
                </c:pt>
                <c:pt idx="36">
                  <c:v>319.73910105646291</c:v>
                </c:pt>
                <c:pt idx="37">
                  <c:v>328.31367957039521</c:v>
                </c:pt>
                <c:pt idx="38">
                  <c:v>336.7692357853125</c:v>
                </c:pt>
                <c:pt idx="39">
                  <c:v>345.10057240680425</c:v>
                </c:pt>
                <c:pt idx="40">
                  <c:v>353.30295495465435</c:v>
                </c:pt>
                <c:pt idx="41">
                  <c:v>361.37211835804152</c:v>
                </c:pt>
                <c:pt idx="42">
                  <c:v>369.30427092206656</c:v>
                </c:pt>
                <c:pt idx="43">
                  <c:v>377.09609540495967</c:v>
                </c:pt>
                <c:pt idx="44">
                  <c:v>384.74474705194052</c:v>
                </c:pt>
                <c:pt idx="45">
                  <c:v>392.24784853212248</c:v>
                </c:pt>
                <c:pt idx="46">
                  <c:v>399.6034818167617</c:v>
                </c:pt>
                <c:pt idx="47">
                  <c:v>406.81017711861256</c:v>
                </c:pt>
                <c:pt idx="48">
                  <c:v>413.86689908170598</c:v>
                </c:pt>
                <c:pt idx="49">
                  <c:v>420.77303046759766</c:v>
                </c:pt>
                <c:pt idx="50">
                  <c:v>427.5283536276616</c:v>
                </c:pt>
                <c:pt idx="51">
                  <c:v>434.13303008148705</c:v>
                </c:pt>
                <c:pt idx="52">
                  <c:v>440.58757853948964</c:v>
                </c:pt>
                <c:pt idx="53">
                  <c:v>446.89285171447716</c:v>
                </c:pt>
                <c:pt idx="54">
                  <c:v>453.05001226341511</c:v>
                </c:pt>
                <c:pt idx="55">
                  <c:v>459.06050818851145</c:v>
                </c:pt>
                <c:pt idx="56">
                  <c:v>464.9260480075792</c:v>
                </c:pt>
                <c:pt idx="57">
                  <c:v>470.64857597904796</c:v>
                </c:pt>
                <c:pt idx="58">
                  <c:v>476.23024763853505</c:v>
                </c:pt>
                <c:pt idx="59">
                  <c:v>481.67340587298827</c:v>
                </c:pt>
                <c:pt idx="60">
                  <c:v>486.9805577263611</c:v>
                </c:pt>
                <c:pt idx="61">
                  <c:v>492.15435209867377</c:v>
                </c:pt>
                <c:pt idx="62">
                  <c:v>497.19755846906367</c:v>
                </c:pt>
                <c:pt idx="63">
                  <c:v>502.11304674374912</c:v>
                </c:pt>
                <c:pt idx="64">
                  <c:v>506.9037683022587</c:v>
                </c:pt>
                <c:pt idx="65">
                  <c:v>511.57273829017839</c:v>
                </c:pt>
                <c:pt idx="66">
                  <c:v>516.12301918426226</c:v>
                </c:pt>
                <c:pt idx="67">
                  <c:v>520.55770563613351</c:v>
                </c:pt>
                <c:pt idx="68">
                  <c:v>524.87991058396403</c:v>
                </c:pt>
                <c:pt idx="69">
                  <c:v>529.09275260737468</c:v>
                </c:pt>
                <c:pt idx="70">
                  <c:v>533.19934448919741</c:v>
                </c:pt>
                <c:pt idx="71">
                  <c:v>537.20278293849287</c:v>
                </c:pt>
                <c:pt idx="72">
                  <c:v>541.10613942210955</c:v>
                </c:pt>
                <c:pt idx="73">
                  <c:v>544.9124520468705</c:v>
                </c:pt>
                <c:pt idx="74">
                  <c:v>548.62471843094693</c:v>
                </c:pt>
                <c:pt idx="75">
                  <c:v>552.24588950089878</c:v>
                </c:pt>
                <c:pt idx="76">
                  <c:v>555.77886415000978</c:v>
                </c:pt>
                <c:pt idx="77">
                  <c:v>559.22648469371404</c:v>
                </c:pt>
                <c:pt idx="78">
                  <c:v>562.59153305892062</c:v>
                </c:pt>
                <c:pt idx="79">
                  <c:v>565.87672764571914</c:v>
                </c:pt>
                <c:pt idx="80">
                  <c:v>569.08472080214847</c:v>
                </c:pt>
                <c:pt idx="81">
                  <c:v>572.21809685529843</c:v>
                </c:pt>
                <c:pt idx="82">
                  <c:v>575.27937064488458</c:v>
                </c:pt>
                <c:pt idx="83">
                  <c:v>578.27098650848734</c:v>
                </c:pt>
                <c:pt idx="84">
                  <c:v>581.19531767080343</c:v>
                </c:pt>
                <c:pt idx="85">
                  <c:v>584.05466599245506</c:v>
                </c:pt>
                <c:pt idx="86">
                  <c:v>586.8512620370816</c:v>
                </c:pt>
                <c:pt idx="87">
                  <c:v>589.58726541856493</c:v>
                </c:pt>
                <c:pt idx="88">
                  <c:v>592.2647653932728</c:v>
                </c:pt>
                <c:pt idx="89">
                  <c:v>594.88578166512605</c:v>
                </c:pt>
                <c:pt idx="90">
                  <c:v>597.45226537408246</c:v>
                </c:pt>
                <c:pt idx="91">
                  <c:v>599.96610024127233</c:v>
                </c:pt>
                <c:pt idx="92">
                  <c:v>602.42910384651009</c:v>
                </c:pt>
                <c:pt idx="93">
                  <c:v>604.84557501729648</c:v>
                </c:pt>
                <c:pt idx="94">
                  <c:v>607.2177350803197</c:v>
                </c:pt>
                <c:pt idx="95">
                  <c:v>609.54671366963726</c:v>
                </c:pt>
                <c:pt idx="96">
                  <c:v>611.83362491227206</c:v>
                </c:pt>
                <c:pt idx="97">
                  <c:v>614.07956592448249</c:v>
                </c:pt>
                <c:pt idx="98">
                  <c:v>616.28561548614778</c:v>
                </c:pt>
                <c:pt idx="99">
                  <c:v>618.45283288313476</c:v>
                </c:pt>
                <c:pt idx="100">
                  <c:v>620.58225690752965</c:v>
                </c:pt>
                <c:pt idx="101">
                  <c:v>622.67490500570796</c:v>
                </c:pt>
                <c:pt idx="102">
                  <c:v>624.73177256436088</c:v>
                </c:pt>
                <c:pt idx="103">
                  <c:v>626.75383232479851</c:v>
                </c:pt>
                <c:pt idx="104">
                  <c:v>628.74203391609569</c:v>
                </c:pt>
                <c:pt idx="105">
                  <c:v>630.69730349792837</c:v>
                </c:pt>
                <c:pt idx="106">
                  <c:v>632.62054350426115</c:v>
                </c:pt>
                <c:pt idx="107">
                  <c:v>634.51263247938766</c:v>
                </c:pt>
                <c:pt idx="108">
                  <c:v>636.37442499817894</c:v>
                </c:pt>
                <c:pt idx="109">
                  <c:v>638.20675166276806</c:v>
                </c:pt>
                <c:pt idx="110">
                  <c:v>640.01041916827762</c:v>
                </c:pt>
                <c:pt idx="111">
                  <c:v>641.78621043058092</c:v>
                </c:pt>
                <c:pt idx="112">
                  <c:v>643.53488476947484</c:v>
                </c:pt>
                <c:pt idx="113">
                  <c:v>645.25717814102325</c:v>
                </c:pt>
                <c:pt idx="114">
                  <c:v>646.95380341321038</c:v>
                </c:pt>
                <c:pt idx="115">
                  <c:v>648.62545067941335</c:v>
                </c:pt>
                <c:pt idx="116">
                  <c:v>650.27278760456647</c:v>
                </c:pt>
                <c:pt idx="117">
                  <c:v>651.89645979923864</c:v>
                </c:pt>
                <c:pt idx="118">
                  <c:v>653.49709121718536</c:v>
                </c:pt>
                <c:pt idx="119">
                  <c:v>655.07528457226181</c:v>
                </c:pt>
                <c:pt idx="120">
                  <c:v>656.63162177089259</c:v>
                </c:pt>
                <c:pt idx="121">
                  <c:v>658.16666435659158</c:v>
                </c:pt>
                <c:pt idx="122">
                  <c:v>659.68095396330307</c:v>
                </c:pt>
                <c:pt idx="123">
                  <c:v>661.17501277460417</c:v>
                </c:pt>
                <c:pt idx="124">
                  <c:v>662.64934398605249</c:v>
                </c:pt>
                <c:pt idx="125">
                  <c:v>664.10443226820087</c:v>
                </c:pt>
                <c:pt idx="126">
                  <c:v>665.54074422801659</c:v>
                </c:pt>
                <c:pt idx="127">
                  <c:v>666.95872886664563</c:v>
                </c:pt>
                <c:pt idx="128">
                  <c:v>668.35881803164966</c:v>
                </c:pt>
                <c:pt idx="129">
                  <c:v>669.74142686201776</c:v>
                </c:pt>
                <c:pt idx="130">
                  <c:v>671.10695422441188</c:v>
                </c:pt>
                <c:pt idx="131">
                  <c:v>672.45578313925159</c:v>
                </c:pt>
                <c:pt idx="132">
                  <c:v>673.788281195374</c:v>
                </c:pt>
                <c:pt idx="133">
                  <c:v>675.10480095212517</c:v>
                </c:pt>
                <c:pt idx="134">
                  <c:v>676.40568032784449</c:v>
                </c:pt>
                <c:pt idx="135">
                  <c:v>677.69124297379915</c:v>
                </c:pt>
                <c:pt idx="136">
                  <c:v>678.96179863271038</c:v>
                </c:pt>
                <c:pt idx="137">
                  <c:v>680.21764348108388</c:v>
                </c:pt>
                <c:pt idx="138">
                  <c:v>681.45906045462175</c:v>
                </c:pt>
                <c:pt idx="139">
                  <c:v>682.68631955604474</c:v>
                </c:pt>
                <c:pt idx="140">
                  <c:v>683.89967814469878</c:v>
                </c:pt>
                <c:pt idx="141">
                  <c:v>685.09938120735399</c:v>
                </c:pt>
                <c:pt idx="142">
                  <c:v>686.28566160963089</c:v>
                </c:pt>
                <c:pt idx="143">
                  <c:v>687.45874032751044</c:v>
                </c:pt>
                <c:pt idx="144">
                  <c:v>688.61882665839232</c:v>
                </c:pt>
                <c:pt idx="145">
                  <c:v>689.76611841117665</c:v>
                </c:pt>
                <c:pt idx="146">
                  <c:v>690.90080207483982</c:v>
                </c:pt>
                <c:pt idx="147">
                  <c:v>692.02305296497127</c:v>
                </c:pt>
                <c:pt idx="148">
                  <c:v>693.13303534772831</c:v>
                </c:pt>
                <c:pt idx="149">
                  <c:v>694.23090254064959</c:v>
                </c:pt>
                <c:pt idx="150">
                  <c:v>695.31679698975415</c:v>
                </c:pt>
                <c:pt idx="151">
                  <c:v>696.3908503223297</c:v>
                </c:pt>
                <c:pt idx="152">
                  <c:v>697.45318337479762</c:v>
                </c:pt>
                <c:pt idx="153">
                  <c:v>698.50390619502127</c:v>
                </c:pt>
                <c:pt idx="154">
                  <c:v>699.54311801840697</c:v>
                </c:pt>
                <c:pt idx="155">
                  <c:v>700.57090721713575</c:v>
                </c:pt>
                <c:pt idx="156">
                  <c:v>701.58735122185726</c:v>
                </c:pt>
                <c:pt idx="157">
                  <c:v>702.59251641518119</c:v>
                </c:pt>
                <c:pt idx="158">
                  <c:v>703.58645799631825</c:v>
                </c:pt>
                <c:pt idx="159">
                  <c:v>704.56921981625578</c:v>
                </c:pt>
                <c:pt idx="160">
                  <c:v>705.54083418290793</c:v>
                </c:pt>
                <c:pt idx="161">
                  <c:v>706.50132163576416</c:v>
                </c:pt>
                <c:pt idx="162">
                  <c:v>707.45069068967359</c:v>
                </c:pt>
                <c:pt idx="163">
                  <c:v>708.38893754756384</c:v>
                </c:pt>
                <c:pt idx="164">
                  <c:v>709.31604578210056</c:v>
                </c:pt>
                <c:pt idx="165">
                  <c:v>710.23198598656666</c:v>
                </c:pt>
                <c:pt idx="166">
                  <c:v>711.13671539558732</c:v>
                </c:pt>
                <c:pt idx="167">
                  <c:v>712.03017747676142</c:v>
                </c:pt>
                <c:pt idx="168">
                  <c:v>712.91230149480612</c:v>
                </c:pt>
                <c:pt idx="169">
                  <c:v>713.78300205048697</c:v>
                </c:pt>
                <c:pt idx="170">
                  <c:v>714.64217859742496</c:v>
                </c:pt>
                <c:pt idx="171">
                  <c:v>715.4897149408589</c:v>
                </c:pt>
                <c:pt idx="172">
                  <c:v>716.32547872363114</c:v>
                </c:pt>
                <c:pt idx="173">
                  <c:v>717.14932090607761</c:v>
                </c:pt>
                <c:pt idx="174">
                  <c:v>717.96107524817887</c:v>
                </c:pt>
                <c:pt idx="175">
                  <c:v>718.7605578042934</c:v>
                </c:pt>
                <c:pt idx="176">
                  <c:v>719.54756644307645</c:v>
                </c:pt>
                <c:pt idx="177">
                  <c:v>720.3218804078258</c:v>
                </c:pt>
                <c:pt idx="178">
                  <c:v>721.08325993549738</c:v>
                </c:pt>
                <c:pt idx="179">
                  <c:v>721.83144595602857</c:v>
                </c:pt>
                <c:pt idx="180">
                  <c:v>722.56615989738225</c:v>
                </c:pt>
                <c:pt idx="181">
                  <c:v>723.28710362586617</c:v>
                </c:pt>
                <c:pt idx="182">
                  <c:v>723.99395955574073</c:v>
                </c:pt>
                <c:pt idx="183">
                  <c:v>724.68639096681261</c:v>
                </c:pt>
                <c:pt idx="184">
                  <c:v>725.3640425734917</c:v>
                </c:pt>
                <c:pt idx="185">
                  <c:v>726.02654139346589</c:v>
                </c:pt>
                <c:pt idx="186">
                  <c:v>726.67349796844724</c:v>
                </c:pt>
                <c:pt idx="187">
                  <c:v>727.30450799301593</c:v>
                </c:pt>
                <c:pt idx="188">
                  <c:v>727.91915440996934</c:v>
                </c:pt>
                <c:pt idx="189">
                  <c:v>728.51701003122594</c:v>
                </c:pt>
                <c:pt idx="190">
                  <c:v>729.09764074157249</c:v>
                </c:pt>
                <c:pt idx="191">
                  <c:v>729.66060933763879</c:v>
                </c:pt>
                <c:pt idx="192">
                  <c:v>730.20548004563568</c:v>
                </c:pt>
                <c:pt idx="193">
                  <c:v>730.73182374780208</c:v>
                </c:pt>
                <c:pt idx="194">
                  <c:v>731.23922392844486</c:v>
                </c:pt>
                <c:pt idx="195">
                  <c:v>731.72728332538213</c:v>
                </c:pt>
                <c:pt idx="196">
                  <c:v>732.19563124128786</c:v>
                </c:pt>
                <c:pt idx="197">
                  <c:v>732.64393143212101</c:v>
                </c:pt>
                <c:pt idx="198">
                  <c:v>733.0718904473664</c:v>
                </c:pt>
                <c:pt idx="199">
                  <c:v>733.47926625085142</c:v>
                </c:pt>
                <c:pt idx="200">
                  <c:v>733.86587690390104</c:v>
                </c:pt>
                <c:pt idx="201">
                  <c:v>734.23160904790166</c:v>
                </c:pt>
                <c:pt idx="202">
                  <c:v>734.57642588503847</c:v>
                </c:pt>
                <c:pt idx="203">
                  <c:v>734.90037432860106</c:v>
                </c:pt>
                <c:pt idx="204">
                  <c:v>735.20359098242579</c:v>
                </c:pt>
                <c:pt idx="205">
                  <c:v>735.51770294316236</c:v>
                </c:pt>
                <c:pt idx="206">
                  <c:v>735.85869726630528</c:v>
                </c:pt>
                <c:pt idx="207">
                  <c:v>736.22833575664845</c:v>
                </c:pt>
                <c:pt idx="208">
                  <c:v>736.62837106975724</c:v>
                </c:pt>
                <c:pt idx="209">
                  <c:v>737.06051787749425</c:v>
                </c:pt>
                <c:pt idx="210">
                  <c:v>737.52642025522789</c:v>
                </c:pt>
                <c:pt idx="211">
                  <c:v>738.02761583944846</c:v>
                </c:pt>
                <c:pt idx="212">
                  <c:v>738.56549758977178</c:v>
                </c:pt>
                <c:pt idx="213">
                  <c:v>739.14127427678216</c:v>
                </c:pt>
                <c:pt idx="214">
                  <c:v>739.75593108060013</c:v>
                </c:pt>
                <c:pt idx="215">
                  <c:v>740.41019189466795</c:v>
                </c:pt>
                <c:pt idx="216">
                  <c:v>741.10448505513421</c:v>
                </c:pt>
                <c:pt idx="217">
                  <c:v>741.8389142326746</c:v>
                </c:pt>
                <c:pt idx="218">
                  <c:v>742.61323611360683</c:v>
                </c:pt>
                <c:pt idx="219">
                  <c:v>743.42684625632955</c:v>
                </c:pt>
                <c:pt idx="220">
                  <c:v>744.27877414790055</c:v>
                </c:pt>
                <c:pt idx="221">
                  <c:v>745.16768802935621</c:v>
                </c:pt>
                <c:pt idx="222">
                  <c:v>746.09190954497285</c:v>
                </c:pt>
                <c:pt idx="223">
                  <c:v>747.04943774556955</c:v>
                </c:pt>
                <c:pt idx="224">
                  <c:v>748.03798148620854</c:v>
                </c:pt>
                <c:pt idx="225">
                  <c:v>749.05499884648475</c:v>
                </c:pt>
                <c:pt idx="226">
                  <c:v>750.09774189904317</c:v>
                </c:pt>
                <c:pt idx="227">
                  <c:v>751.16330497735339</c:v>
                </c:pt>
                <c:pt idx="228">
                  <c:v>752.24867455068249</c:v>
                </c:pt>
                <c:pt idx="229">
                  <c:v>753.35077889266643</c:v>
                </c:pt>
                <c:pt idx="230">
                  <c:v>754.46653590937603</c:v>
                </c:pt>
                <c:pt idx="231">
                  <c:v>755.5928977462595</c:v>
                </c:pt>
                <c:pt idx="232">
                  <c:v>756.72689109138878</c:v>
                </c:pt>
                <c:pt idx="233">
                  <c:v>757.86565240688105</c:v>
                </c:pt>
                <c:pt idx="234">
                  <c:v>759.00645762699764</c:v>
                </c:pt>
                <c:pt idx="235">
                  <c:v>760.14674614157536</c:v>
                </c:pt>
                <c:pt idx="236">
                  <c:v>761.28413912452572</c:v>
                </c:pt>
                <c:pt idx="237">
                  <c:v>762.4164524623377</c:v>
                </c:pt>
                <c:pt idx="238">
                  <c:v>763.54170468498285</c:v>
                </c:pt>
                <c:pt idx="239">
                  <c:v>764.65812040329149</c:v>
                </c:pt>
                <c:pt idx="240">
                  <c:v>765.76412981733085</c:v>
                </c:pt>
                <c:pt idx="241">
                  <c:v>766.8583648856951</c:v>
                </c:pt>
                <c:pt idx="242">
                  <c:v>767.93965274266122</c:v>
                </c:pt>
                <c:pt idx="243">
                  <c:v>769.00700692560304</c:v>
                </c:pt>
                <c:pt idx="244">
                  <c:v>770.05961693508141</c:v>
                </c:pt>
                <c:pt idx="245">
                  <c:v>771.09683660007954</c:v>
                </c:pt>
                <c:pt idx="246">
                  <c:v>772.11817166542926</c:v>
                </c:pt>
                <c:pt idx="247">
                  <c:v>773.12326696118203</c:v>
                </c:pt>
                <c:pt idx="248">
                  <c:v>774.1118934572288</c:v>
                </c:pt>
                <c:pt idx="249">
                  <c:v>775.08393545282308</c:v>
                </c:pt>
                <c:pt idx="250">
                  <c:v>776.03937810111393</c:v>
                </c:pt>
                <c:pt idx="251">
                  <c:v>776.97829542412524</c:v>
                </c:pt>
                <c:pt idx="252">
                  <c:v>777.9008389341825</c:v>
                </c:pt>
                <c:pt idx="253">
                  <c:v>778.80722694364783</c:v>
                </c:pt>
                <c:pt idx="254">
                  <c:v>779.69773461580223</c:v>
                </c:pt>
                <c:pt idx="255">
                  <c:v>780.57268478550077</c:v>
                </c:pt>
                <c:pt idx="256">
                  <c:v>781.43243955840251</c:v>
                </c:pt>
                <c:pt idx="257">
                  <c:v>782.27739268169205</c:v>
                </c:pt>
                <c:pt idx="258">
                  <c:v>783.10796266678688</c:v>
                </c:pt>
                <c:pt idx="259">
                  <c:v>783.9245866350941</c:v>
                </c:pt>
                <c:pt idx="260">
                  <c:v>784.7277148510077</c:v>
                </c:pt>
                <c:pt idx="261">
                  <c:v>785.51780590160274</c:v>
                </c:pt>
                <c:pt idx="262">
                  <c:v>786.29532247952568</c:v>
                </c:pt>
                <c:pt idx="263">
                  <c:v>787.0607277240639</c:v>
                </c:pt>
                <c:pt idx="264">
                  <c:v>787.81448207501569</c:v>
                </c:pt>
                <c:pt idx="265">
                  <c:v>788.55704059452717</c:v>
                </c:pt>
                <c:pt idx="266">
                  <c:v>789.28885071330194</c:v>
                </c:pt>
                <c:pt idx="267">
                  <c:v>790.0103503593408</c:v>
                </c:pt>
                <c:pt idx="268">
                  <c:v>790.72196642948779</c:v>
                </c:pt>
                <c:pt idx="269">
                  <c:v>791.42411356642378</c:v>
                </c:pt>
                <c:pt idx="270">
                  <c:v>792.11719320625491</c:v>
                </c:pt>
                <c:pt idx="271">
                  <c:v>792.80159286441722</c:v>
                </c:pt>
                <c:pt idx="272">
                  <c:v>793.47768563019747</c:v>
                </c:pt>
                <c:pt idx="273">
                  <c:v>794.14582984270112</c:v>
                </c:pt>
                <c:pt idx="274">
                  <c:v>794.80636892355528</c:v>
                </c:pt>
                <c:pt idx="275">
                  <c:v>795.45963134397869</c:v>
                </c:pt>
                <c:pt idx="276">
                  <c:v>796.1059307060757</c:v>
                </c:pt>
                <c:pt idx="277">
                  <c:v>796.74556592029865</c:v>
                </c:pt>
                <c:pt idx="278">
                  <c:v>797.37882146296897</c:v>
                </c:pt>
                <c:pt idx="279">
                  <c:v>798.00596769955041</c:v>
                </c:pt>
                <c:pt idx="280">
                  <c:v>798.62726126102427</c:v>
                </c:pt>
                <c:pt idx="281">
                  <c:v>799.2429454622378</c:v>
                </c:pt>
                <c:pt idx="282">
                  <c:v>799.85325075248102</c:v>
                </c:pt>
                <c:pt idx="283">
                  <c:v>800.45839518980085</c:v>
                </c:pt>
                <c:pt idx="284">
                  <c:v>801.05858493169933</c:v>
                </c:pt>
                <c:pt idx="285">
                  <c:v>801.65401473588099</c:v>
                </c:pt>
                <c:pt idx="286">
                  <c:v>802.24486846563082</c:v>
                </c:pt>
                <c:pt idx="287">
                  <c:v>802.83131959522086</c:v>
                </c:pt>
                <c:pt idx="288">
                  <c:v>803.41353171147034</c:v>
                </c:pt>
                <c:pt idx="289">
                  <c:v>803.99165900822959</c:v>
                </c:pt>
                <c:pt idx="290">
                  <c:v>804.56584677112562</c:v>
                </c:pt>
                <c:pt idx="291">
                  <c:v>805.13623185040944</c:v>
                </c:pt>
                <c:pt idx="292">
                  <c:v>805.70294312018234</c:v>
                </c:pt>
                <c:pt idx="293">
                  <c:v>806.26610192266241</c:v>
                </c:pt>
                <c:pt idx="294">
                  <c:v>806.82582249648351</c:v>
                </c:pt>
                <c:pt idx="295">
                  <c:v>807.3822123883084</c:v>
                </c:pt>
                <c:pt idx="296">
                  <c:v>807.93537284728257</c:v>
                </c:pt>
                <c:pt idx="297">
                  <c:v>808.48539920206747</c:v>
                </c:pt>
                <c:pt idx="298">
                  <c:v>809.0323812203718</c:v>
                </c:pt>
                <c:pt idx="299">
                  <c:v>809.57640345104915</c:v>
                </c:pt>
                <c:pt idx="300">
                  <c:v>810.11754554895674</c:v>
                </c:pt>
                <c:pt idx="301">
                  <c:v>810.65588258287585</c:v>
                </c:pt>
                <c:pt idx="302">
                  <c:v>811.19148532687598</c:v>
                </c:pt>
                <c:pt idx="303">
                  <c:v>811.72442053557631</c:v>
                </c:pt>
                <c:pt idx="304">
                  <c:v>812.25475120380861</c:v>
                </c:pt>
                <c:pt idx="305">
                  <c:v>812.78253681122862</c:v>
                </c:pt>
                <c:pt idx="306">
                  <c:v>813.30783355245092</c:v>
                </c:pt>
                <c:pt idx="307">
                  <c:v>813.83069455330281</c:v>
                </c:pt>
                <c:pt idx="308">
                  <c:v>814.3511700738062</c:v>
                </c:pt>
                <c:pt idx="309">
                  <c:v>814.86930769849948</c:v>
                </c:pt>
                <c:pt idx="310">
                  <c:v>815.38515251471347</c:v>
                </c:pt>
                <c:pt idx="311">
                  <c:v>815.89874727940753</c:v>
                </c:pt>
                <c:pt idx="312">
                  <c:v>816.41013257516522</c:v>
                </c:pt>
                <c:pt idx="313">
                  <c:v>816.91934695593409</c:v>
                </c:pt>
                <c:pt idx="314">
                  <c:v>817.4264270830804</c:v>
                </c:pt>
                <c:pt idx="315">
                  <c:v>817.93140785231208</c:v>
                </c:pt>
                <c:pt idx="316">
                  <c:v>818.4343225120034</c:v>
                </c:pt>
                <c:pt idx="317">
                  <c:v>818.935202773436</c:v>
                </c:pt>
                <c:pt idx="318">
                  <c:v>819.4340789134493</c:v>
                </c:pt>
                <c:pt idx="319">
                  <c:v>819.93097986997202</c:v>
                </c:pt>
                <c:pt idx="320">
                  <c:v>820.42593333088507</c:v>
                </c:pt>
                <c:pt idx="321">
                  <c:v>820.918965816644</c:v>
                </c:pt>
                <c:pt idx="322">
                  <c:v>821.41010275706799</c:v>
                </c:pt>
                <c:pt idx="323">
                  <c:v>821.89936856268071</c:v>
                </c:pt>
                <c:pt idx="324">
                  <c:v>822.38678669096794</c:v>
                </c:pt>
                <c:pt idx="325">
                  <c:v>822.87237970789624</c:v>
                </c:pt>
                <c:pt idx="326">
                  <c:v>823.35616934501695</c:v>
                </c:pt>
                <c:pt idx="327">
                  <c:v>823.83817655246116</c:v>
                </c:pt>
                <c:pt idx="328">
                  <c:v>824.31842154811261</c:v>
                </c:pt>
                <c:pt idx="329">
                  <c:v>824.79692386322847</c:v>
                </c:pt>
                <c:pt idx="330">
                  <c:v>825.27370238475964</c:v>
                </c:pt>
                <c:pt idx="331">
                  <c:v>825.74877539460772</c:v>
                </c:pt>
                <c:pt idx="332">
                  <c:v>826.22216060603921</c:v>
                </c:pt>
                <c:pt idx="333">
                  <c:v>826.69387519746408</c:v>
                </c:pt>
                <c:pt idx="334">
                  <c:v>827.16393584377101</c:v>
                </c:pt>
                <c:pt idx="335">
                  <c:v>827.63235874539851</c:v>
                </c:pt>
                <c:pt idx="336">
                  <c:v>828.09915965531025</c:v>
                </c:pt>
                <c:pt idx="337">
                  <c:v>828.56435390402976</c:v>
                </c:pt>
                <c:pt idx="338">
                  <c:v>829.0279564228789</c:v>
                </c:pt>
                <c:pt idx="339">
                  <c:v>829.48998176555563</c:v>
                </c:pt>
                <c:pt idx="340">
                  <c:v>829.95044412817458</c:v>
                </c:pt>
                <c:pt idx="341">
                  <c:v>830.40935736788811</c:v>
                </c:pt>
                <c:pt idx="342">
                  <c:v>830.86673502019312</c:v>
                </c:pt>
                <c:pt idx="343">
                  <c:v>831.32259031502497</c:v>
                </c:pt>
                <c:pt idx="344">
                  <c:v>831.77693619172976</c:v>
                </c:pt>
                <c:pt idx="345">
                  <c:v>832.22978531300021</c:v>
                </c:pt>
                <c:pt idx="346">
                  <c:v>832.68115007785457</c:v>
                </c:pt>
                <c:pt idx="347">
                  <c:v>833.131042633731</c:v>
                </c:pt>
                <c:pt idx="348">
                  <c:v>833.57947488776472</c:v>
                </c:pt>
                <c:pt idx="349">
                  <c:v>834.02645851731074</c:v>
                </c:pt>
                <c:pt idx="350">
                  <c:v>834.47200497976951</c:v>
                </c:pt>
                <c:pt idx="351">
                  <c:v>834.91612552176787</c:v>
                </c:pt>
                <c:pt idx="352">
                  <c:v>835.35883118774507</c:v>
                </c:pt>
                <c:pt idx="353">
                  <c:v>835.80013282798848</c:v>
                </c:pt>
                <c:pt idx="354">
                  <c:v>836.24004110616067</c:v>
                </c:pt>
                <c:pt idx="355">
                  <c:v>836.67856650635667</c:v>
                </c:pt>
                <c:pt idx="356">
                  <c:v>837.11571933972596</c:v>
                </c:pt>
                <c:pt idx="357">
                  <c:v>837.5515097506925</c:v>
                </c:pt>
                <c:pt idx="358">
                  <c:v>837.98594772280262</c:v>
                </c:pt>
                <c:pt idx="359">
                  <c:v>838.41904308422772</c:v>
                </c:pt>
                <c:pt idx="360">
                  <c:v>838.8508055129488</c:v>
                </c:pt>
                <c:pt idx="361">
                  <c:v>839.28124454164424</c:v>
                </c:pt>
                <c:pt idx="362">
                  <c:v>839.71036956230409</c:v>
                </c:pt>
                <c:pt idx="363">
                  <c:v>840.13818983059002</c:v>
                </c:pt>
                <c:pt idx="364">
                  <c:v>840.56471446995931</c:v>
                </c:pt>
                <c:pt idx="365">
                  <c:v>840.98995247556957</c:v>
                </c:pt>
                <c:pt idx="366">
                  <c:v>841.41391271798022</c:v>
                </c:pt>
                <c:pt idx="367">
                  <c:v>841.83660394666447</c:v>
                </c:pt>
                <c:pt idx="368">
                  <c:v>842.25803479334547</c:v>
                </c:pt>
                <c:pt idx="369">
                  <c:v>842.67821377516816</c:v>
                </c:pt>
                <c:pt idx="370">
                  <c:v>843.0971492977186</c:v>
                </c:pt>
                <c:pt idx="371">
                  <c:v>843.51484965790087</c:v>
                </c:pt>
                <c:pt idx="372">
                  <c:v>843.93132304668097</c:v>
                </c:pt>
                <c:pt idx="373">
                  <c:v>844.34657755170633</c:v>
                </c:pt>
                <c:pt idx="374">
                  <c:v>844.76062115980938</c:v>
                </c:pt>
                <c:pt idx="375">
                  <c:v>845.1734617594027</c:v>
                </c:pt>
                <c:pt idx="376">
                  <c:v>845.58510714277202</c:v>
                </c:pt>
                <c:pt idx="377">
                  <c:v>845.99556500827407</c:v>
                </c:pt>
                <c:pt idx="378">
                  <c:v>846.40484296244472</c:v>
                </c:pt>
                <c:pt idx="379">
                  <c:v>846.81294852202359</c:v>
                </c:pt>
                <c:pt idx="380">
                  <c:v>847.2198891158987</c:v>
                </c:pt>
                <c:pt idx="381">
                  <c:v>847.62567208697772</c:v>
                </c:pt>
                <c:pt idx="382">
                  <c:v>848.03030469398846</c:v>
                </c:pt>
                <c:pt idx="383">
                  <c:v>848.43379411321371</c:v>
                </c:pt>
                <c:pt idx="384">
                  <c:v>848.83614744016347</c:v>
                </c:pt>
                <c:pt idx="385">
                  <c:v>849.2373716911884</c:v>
                </c:pt>
                <c:pt idx="386">
                  <c:v>849.63747380503753</c:v>
                </c:pt>
                <c:pt idx="387">
                  <c:v>850.03646064436282</c:v>
                </c:pt>
                <c:pt idx="388">
                  <c:v>850.43433899717468</c:v>
                </c:pt>
                <c:pt idx="389">
                  <c:v>850.83111557824918</c:v>
                </c:pt>
                <c:pt idx="390">
                  <c:v>851.2267970304905</c:v>
                </c:pt>
                <c:pt idx="391">
                  <c:v>851.62138992625069</c:v>
                </c:pt>
                <c:pt idx="392">
                  <c:v>852.01490076860875</c:v>
                </c:pt>
                <c:pt idx="393">
                  <c:v>852.40733599261068</c:v>
                </c:pt>
                <c:pt idx="394">
                  <c:v>852.79870196647323</c:v>
                </c:pt>
                <c:pt idx="395">
                  <c:v>853.18900499275139</c:v>
                </c:pt>
                <c:pt idx="396">
                  <c:v>853.57825130947344</c:v>
                </c:pt>
                <c:pt idx="397">
                  <c:v>853.9664470912428</c:v>
                </c:pt>
                <c:pt idx="398">
                  <c:v>854.35359845030985</c:v>
                </c:pt>
                <c:pt idx="399">
                  <c:v>854.73971143761423</c:v>
                </c:pt>
                <c:pt idx="400">
                  <c:v>855.12479204379838</c:v>
                </c:pt>
                <c:pt idx="401">
                  <c:v>855.50884620019519</c:v>
                </c:pt>
                <c:pt idx="402">
                  <c:v>855.89187977978861</c:v>
                </c:pt>
                <c:pt idx="403">
                  <c:v>856.27389859815003</c:v>
                </c:pt>
                <c:pt idx="404">
                  <c:v>856.65490841435064</c:v>
                </c:pt>
                <c:pt idx="405">
                  <c:v>857.03491493185084</c:v>
                </c:pt>
                <c:pt idx="406">
                  <c:v>857.41392379936747</c:v>
                </c:pt>
                <c:pt idx="407">
                  <c:v>857.79194061171984</c:v>
                </c:pt>
                <c:pt idx="408">
                  <c:v>858.16897091065528</c:v>
                </c:pt>
                <c:pt idx="409">
                  <c:v>858.54502018565483</c:v>
                </c:pt>
                <c:pt idx="410">
                  <c:v>858.92009387472024</c:v>
                </c:pt>
                <c:pt idx="411">
                  <c:v>859.29419736514228</c:v>
                </c:pt>
                <c:pt idx="412">
                  <c:v>859.66733599425118</c:v>
                </c:pt>
                <c:pt idx="413">
                  <c:v>860.03951505015061</c:v>
                </c:pt>
                <c:pt idx="414">
                  <c:v>860.41073977243445</c:v>
                </c:pt>
                <c:pt idx="415">
                  <c:v>860.78101535288772</c:v>
                </c:pt>
                <c:pt idx="416">
                  <c:v>861.15034693617235</c:v>
                </c:pt>
                <c:pt idx="417">
                  <c:v>861.51873962049751</c:v>
                </c:pt>
                <c:pt idx="418">
                  <c:v>861.88619845827577</c:v>
                </c:pt>
                <c:pt idx="419">
                  <c:v>862.25272845676523</c:v>
                </c:pt>
                <c:pt idx="420">
                  <c:v>862.61833457869773</c:v>
                </c:pt>
                <c:pt idx="421">
                  <c:v>862.98302174289438</c:v>
                </c:pt>
                <c:pt idx="422">
                  <c:v>863.34679482486763</c:v>
                </c:pt>
                <c:pt idx="423">
                  <c:v>863.70965865741175</c:v>
                </c:pt>
                <c:pt idx="424">
                  <c:v>864.07161803118038</c:v>
                </c:pt>
                <c:pt idx="425">
                  <c:v>864.43267769525312</c:v>
                </c:pt>
                <c:pt idx="426">
                  <c:v>864.79284235769046</c:v>
                </c:pt>
                <c:pt idx="427">
                  <c:v>865.15211668607753</c:v>
                </c:pt>
                <c:pt idx="428">
                  <c:v>865.51050530805787</c:v>
                </c:pt>
                <c:pt idx="429">
                  <c:v>865.86801281185558</c:v>
                </c:pt>
                <c:pt idx="430">
                  <c:v>866.22464374678839</c:v>
                </c:pt>
                <c:pt idx="431">
                  <c:v>866.58040262377051</c:v>
                </c:pt>
                <c:pt idx="432">
                  <c:v>866.93529391580569</c:v>
                </c:pt>
                <c:pt idx="433">
                  <c:v>867.2893220584715</c:v>
                </c:pt>
                <c:pt idx="434">
                  <c:v>867.64249145039389</c:v>
                </c:pt>
                <c:pt idx="435">
                  <c:v>867.99480645371341</c:v>
                </c:pt>
                <c:pt idx="436">
                  <c:v>868.34627139454278</c:v>
                </c:pt>
                <c:pt idx="437">
                  <c:v>868.69689056341554</c:v>
                </c:pt>
                <c:pt idx="438">
                  <c:v>869.04666821572744</c:v>
                </c:pt>
                <c:pt idx="439">
                  <c:v>869.39560857216918</c:v>
                </c:pt>
                <c:pt idx="440">
                  <c:v>869.74371581915136</c:v>
                </c:pt>
                <c:pt idx="441">
                  <c:v>870.09099410922261</c:v>
                </c:pt>
                <c:pt idx="442">
                  <c:v>870.43744756147942</c:v>
                </c:pt>
                <c:pt idx="443">
                  <c:v>870.78308026196942</c:v>
                </c:pt>
                <c:pt idx="444">
                  <c:v>871.12789626408733</c:v>
                </c:pt>
                <c:pt idx="445">
                  <c:v>871.47189958896422</c:v>
                </c:pt>
                <c:pt idx="446">
                  <c:v>871.81509422584998</c:v>
                </c:pt>
                <c:pt idx="447">
                  <c:v>872.15748413248934</c:v>
                </c:pt>
                <c:pt idx="448">
                  <c:v>872.49907323549144</c:v>
                </c:pt>
                <c:pt idx="449">
                  <c:v>872.83986543069329</c:v>
                </c:pt>
                <c:pt idx="450">
                  <c:v>873.17986458351686</c:v>
                </c:pt>
                <c:pt idx="451">
                  <c:v>873.51907452932107</c:v>
                </c:pt>
                <c:pt idx="452">
                  <c:v>873.85749907374657</c:v>
                </c:pt>
                <c:pt idx="453">
                  <c:v>874.19514199305615</c:v>
                </c:pt>
                <c:pt idx="454">
                  <c:v>874.53200703446919</c:v>
                </c:pt>
                <c:pt idx="455">
                  <c:v>874.86809791649011</c:v>
                </c:pt>
                <c:pt idx="456">
                  <c:v>875.20341832923248</c:v>
                </c:pt>
                <c:pt idx="457">
                  <c:v>875.53797193473736</c:v>
                </c:pt>
                <c:pt idx="458">
                  <c:v>875.87176236728681</c:v>
                </c:pt>
                <c:pt idx="459">
                  <c:v>876.20479323371205</c:v>
                </c:pt>
                <c:pt idx="460">
                  <c:v>876.5370681136975</c:v>
                </c:pt>
                <c:pt idx="461">
                  <c:v>876.86859056007916</c:v>
                </c:pt>
                <c:pt idx="462">
                  <c:v>877.1993640991393</c:v>
                </c:pt>
                <c:pt idx="463">
                  <c:v>877.52939223089584</c:v>
                </c:pt>
                <c:pt idx="464">
                  <c:v>877.85867842938774</c:v>
                </c:pt>
                <c:pt idx="465">
                  <c:v>878.18722614295575</c:v>
                </c:pt>
                <c:pt idx="466">
                  <c:v>878.515038794519</c:v>
                </c:pt>
                <c:pt idx="467">
                  <c:v>878.84211978184771</c:v>
                </c:pt>
                <c:pt idx="468">
                  <c:v>879.16847247783107</c:v>
                </c:pt>
                <c:pt idx="469">
                  <c:v>879.49410023074211</c:v>
                </c:pt>
                <c:pt idx="470">
                  <c:v>879.81900636449745</c:v>
                </c:pt>
                <c:pt idx="471">
                  <c:v>880.14319417891465</c:v>
                </c:pt>
                <c:pt idx="472">
                  <c:v>880.46666694996441</c:v>
                </c:pt>
                <c:pt idx="473">
                  <c:v>880.78942793001988</c:v>
                </c:pt>
                <c:pt idx="474">
                  <c:v>881.11148034810196</c:v>
                </c:pt>
                <c:pt idx="475">
                  <c:v>881.43282741012149</c:v>
                </c:pt>
                <c:pt idx="476">
                  <c:v>881.75347229911745</c:v>
                </c:pt>
                <c:pt idx="477">
                  <c:v>882.07341817549218</c:v>
                </c:pt>
                <c:pt idx="478">
                  <c:v>882.39266817724297</c:v>
                </c:pt>
                <c:pt idx="479">
                  <c:v>882.71122542019032</c:v>
                </c:pt>
                <c:pt idx="480">
                  <c:v>883.02909299820328</c:v>
                </c:pt>
                <c:pt idx="481">
                  <c:v>883.3462739834215</c:v>
                </c:pt>
                <c:pt idx="482">
                  <c:v>883.66277142647391</c:v>
                </c:pt>
                <c:pt idx="483">
                  <c:v>883.97858835669479</c:v>
                </c:pt>
                <c:pt idx="484">
                  <c:v>884.29372778233642</c:v>
                </c:pt>
                <c:pt idx="485">
                  <c:v>884.60819269077945</c:v>
                </c:pt>
                <c:pt idx="486">
                  <c:v>884.92198604873954</c:v>
                </c:pt>
                <c:pt idx="487">
                  <c:v>885.23511080247181</c:v>
                </c:pt>
                <c:pt idx="488">
                  <c:v>885.54756987797214</c:v>
                </c:pt>
                <c:pt idx="489">
                  <c:v>885.85936618117637</c:v>
                </c:pt>
                <c:pt idx="490">
                  <c:v>886.17050259815574</c:v>
                </c:pt>
                <c:pt idx="491">
                  <c:v>886.48098199531091</c:v>
                </c:pt>
                <c:pt idx="492">
                  <c:v>886.79080721956257</c:v>
                </c:pt>
                <c:pt idx="493">
                  <c:v>887.09998109853973</c:v>
                </c:pt>
                <c:pt idx="494">
                  <c:v>887.40850644076556</c:v>
                </c:pt>
                <c:pt idx="495">
                  <c:v>887.7163860358412</c:v>
                </c:pt>
                <c:pt idx="496">
                  <c:v>888.02362265462637</c:v>
                </c:pt>
                <c:pt idx="497">
                  <c:v>888.33021904941802</c:v>
                </c:pt>
                <c:pt idx="498">
                  <c:v>888.63617795412688</c:v>
                </c:pt>
                <c:pt idx="499">
                  <c:v>888.94150208445126</c:v>
                </c:pt>
                <c:pt idx="500">
                  <c:v>889.2461941380493</c:v>
                </c:pt>
                <c:pt idx="501">
                  <c:v>889.55025679470805</c:v>
                </c:pt>
                <c:pt idx="502">
                  <c:v>889.85369271651132</c:v>
                </c:pt>
                <c:pt idx="503">
                  <c:v>890.15650454800482</c:v>
                </c:pt>
                <c:pt idx="504">
                  <c:v>890.45869491635938</c:v>
                </c:pt>
                <c:pt idx="505">
                  <c:v>890.76026643153216</c:v>
                </c:pt>
                <c:pt idx="506">
                  <c:v>891.06122168642571</c:v>
                </c:pt>
                <c:pt idx="507">
                  <c:v>891.36156325704553</c:v>
                </c:pt>
                <c:pt idx="508">
                  <c:v>891.6612937026548</c:v>
                </c:pt>
                <c:pt idx="509">
                  <c:v>891.96041556592775</c:v>
                </c:pt>
                <c:pt idx="510">
                  <c:v>892.25893137310118</c:v>
                </c:pt>
                <c:pt idx="511">
                  <c:v>892.55684363412388</c:v>
                </c:pt>
                <c:pt idx="512">
                  <c:v>892.85415484280463</c:v>
                </c:pt>
                <c:pt idx="513">
                  <c:v>893.1508674769575</c:v>
                </c:pt>
                <c:pt idx="514">
                  <c:v>893.44698399854656</c:v>
                </c:pt>
                <c:pt idx="515">
                  <c:v>893.74250685382788</c:v>
                </c:pt>
                <c:pt idx="516">
                  <c:v>894.03743847349028</c:v>
                </c:pt>
                <c:pt idx="517">
                  <c:v>894.33178127279427</c:v>
                </c:pt>
                <c:pt idx="518">
                  <c:v>894.62553765170958</c:v>
                </c:pt>
                <c:pt idx="519">
                  <c:v>894.91870999505034</c:v>
                </c:pt>
                <c:pt idx="520">
                  <c:v>895.2113006726097</c:v>
                </c:pt>
                <c:pt idx="521">
                  <c:v>895.5033120392917</c:v>
                </c:pt>
                <c:pt idx="522">
                  <c:v>895.7947464352427</c:v>
                </c:pt>
                <c:pt idx="523">
                  <c:v>896.0856061859804</c:v>
                </c:pt>
                <c:pt idx="524">
                  <c:v>896.37589360252173</c:v>
                </c:pt>
                <c:pt idx="525">
                  <c:v>896.66561098150942</c:v>
                </c:pt>
                <c:pt idx="526">
                  <c:v>896.95476060533667</c:v>
                </c:pt>
                <c:pt idx="527">
                  <c:v>897.24334474227055</c:v>
                </c:pt>
                <c:pt idx="528">
                  <c:v>897.53136564657416</c:v>
                </c:pt>
                <c:pt idx="529">
                  <c:v>897.81882555862705</c:v>
                </c:pt>
                <c:pt idx="530">
                  <c:v>898.10572670504473</c:v>
                </c:pt>
                <c:pt idx="531">
                  <c:v>898.39207129879628</c:v>
                </c:pt>
                <c:pt idx="532">
                  <c:v>898.67786153932082</c:v>
                </c:pt>
                <c:pt idx="533">
                  <c:v>898.96309961264296</c:v>
                </c:pt>
                <c:pt idx="534">
                  <c:v>899.24778769148645</c:v>
                </c:pt>
                <c:pt idx="535">
                  <c:v>899.5319279353871</c:v>
                </c:pt>
                <c:pt idx="536">
                  <c:v>899.8155224908038</c:v>
                </c:pt>
                <c:pt idx="537">
                  <c:v>900.09857349122854</c:v>
                </c:pt>
                <c:pt idx="538">
                  <c:v>900.3812492251194</c:v>
                </c:pt>
                <c:pt idx="539">
                  <c:v>900.6632851959821</c:v>
                </c:pt>
                <c:pt idx="540">
                  <c:v>900.94469859571961</c:v>
                </c:pt>
                <c:pt idx="541">
                  <c:v>901.22550445330342</c:v>
                </c:pt>
                <c:pt idx="542">
                  <c:v>901.50571593873144</c:v>
                </c:pt>
                <c:pt idx="543">
                  <c:v>901.78534462425205</c:v>
                </c:pt>
                <c:pt idx="544">
                  <c:v>902.06440070883593</c:v>
                </c:pt>
                <c:pt idx="545">
                  <c:v>902.34289321104541</c:v>
                </c:pt>
                <c:pt idx="546">
                  <c:v>902.62083013473182</c:v>
                </c:pt>
                <c:pt idx="547">
                  <c:v>902.8982186113742</c:v>
                </c:pt>
                <c:pt idx="548">
                  <c:v>903.175065022338</c:v>
                </c:pt>
                <c:pt idx="549">
                  <c:v>903.45137510387622</c:v>
                </c:pt>
                <c:pt idx="550">
                  <c:v>903.72715403730069</c:v>
                </c:pt>
                <c:pt idx="551">
                  <c:v>904.00240652640844</c:v>
                </c:pt>
                <c:pt idx="552">
                  <c:v>904.27713686396032</c:v>
                </c:pt>
                <c:pt idx="553">
                  <c:v>904.55134898875269</c:v>
                </c:pt>
                <c:pt idx="554">
                  <c:v>904.82504653461024</c:v>
                </c:pt>
                <c:pt idx="555">
                  <c:v>905.09823287243967</c:v>
                </c:pt>
                <c:pt idx="556">
                  <c:v>905.37091114632426</c:v>
                </c:pt>
                <c:pt idx="557">
                  <c:v>905.64308430450149</c:v>
                </c:pt>
                <c:pt idx="558">
                  <c:v>905.91475512594741</c:v>
                </c:pt>
                <c:pt idx="559">
                  <c:v>906.18592624319001</c:v>
                </c:pt>
                <c:pt idx="560">
                  <c:v>906.45660016188481</c:v>
                </c:pt>
                <c:pt idx="561">
                  <c:v>906.72677927761197</c:v>
                </c:pt>
                <c:pt idx="562">
                  <c:v>906.9964658902893</c:v>
                </c:pt>
                <c:pt idx="563">
                  <c:v>907.265662216539</c:v>
                </c:pt>
                <c:pt idx="564">
                  <c:v>907.53437040029871</c:v>
                </c:pt>
                <c:pt idx="565">
                  <c:v>907.80259252192695</c:v>
                </c:pt>
                <c:pt idx="566">
                  <c:v>908.070330606016</c:v>
                </c:pt>
                <c:pt idx="567">
                  <c:v>908.33758662809748</c:v>
                </c:pt>
                <c:pt idx="568">
                  <c:v>908.60436252039676</c:v>
                </c:pt>
                <c:pt idx="569">
                  <c:v>908.87066017677319</c:v>
                </c:pt>
                <c:pt idx="570">
                  <c:v>909.13648145696106</c:v>
                </c:pt>
                <c:pt idx="571">
                  <c:v>909.40182819021152</c:v>
                </c:pt>
                <c:pt idx="572">
                  <c:v>909.66670217842102</c:v>
                </c:pt>
                <c:pt idx="573">
                  <c:v>909.93110519881918</c:v>
                </c:pt>
                <c:pt idx="574">
                  <c:v>910.19503900627979</c:v>
                </c:pt>
                <c:pt idx="575">
                  <c:v>910.45850533530779</c:v>
                </c:pt>
                <c:pt idx="576">
                  <c:v>910.72150590174908</c:v>
                </c:pt>
                <c:pt idx="577">
                  <c:v>910.98404240426362</c:v>
                </c:pt>
                <c:pt idx="578">
                  <c:v>911.24611652559372</c:v>
                </c:pt>
                <c:pt idx="579">
                  <c:v>911.50772993365888</c:v>
                </c:pt>
                <c:pt idx="580">
                  <c:v>911.76888428250061</c:v>
                </c:pt>
                <c:pt idx="581">
                  <c:v>912.02958121309985</c:v>
                </c:pt>
                <c:pt idx="582">
                  <c:v>912.28982235408375</c:v>
                </c:pt>
                <c:pt idx="583">
                  <c:v>912.54960932233962</c:v>
                </c:pt>
                <c:pt idx="584">
                  <c:v>912.80894372354715</c:v>
                </c:pt>
                <c:pt idx="585">
                  <c:v>913.06782715264262</c:v>
                </c:pt>
                <c:pt idx="586">
                  <c:v>913.32626119422355</c:v>
                </c:pt>
                <c:pt idx="587">
                  <c:v>913.58424742290288</c:v>
                </c:pt>
                <c:pt idx="588">
                  <c:v>913.84178740361949</c:v>
                </c:pt>
                <c:pt idx="589">
                  <c:v>914.0988826919114</c:v>
                </c:pt>
                <c:pt idx="590">
                  <c:v>914.35553483415788</c:v>
                </c:pt>
                <c:pt idx="591">
                  <c:v>914.61174536779333</c:v>
                </c:pt>
                <c:pt idx="592">
                  <c:v>914.86751582149793</c:v>
                </c:pt>
                <c:pt idx="593">
                  <c:v>915.12284771536861</c:v>
                </c:pt>
                <c:pt idx="594">
                  <c:v>915.3777425610723</c:v>
                </c:pt>
                <c:pt idx="595">
                  <c:v>915.6322018619843</c:v>
                </c:pt>
                <c:pt idx="596">
                  <c:v>915.88622711331425</c:v>
                </c:pt>
                <c:pt idx="597">
                  <c:v>916.13981980222093</c:v>
                </c:pt>
                <c:pt idx="598">
                  <c:v>916.39298140791777</c:v>
                </c:pt>
                <c:pt idx="599">
                  <c:v>916.64571340176985</c:v>
                </c:pt>
                <c:pt idx="600">
                  <c:v>916.89801724738459</c:v>
                </c:pt>
                <c:pt idx="601">
                  <c:v>917.14989440069564</c:v>
                </c:pt>
                <c:pt idx="602">
                  <c:v>917.40134631004219</c:v>
                </c:pt>
                <c:pt idx="603">
                  <c:v>917.65237441624345</c:v>
                </c:pt>
                <c:pt idx="604">
                  <c:v>917.9029801526691</c:v>
                </c:pt>
                <c:pt idx="605">
                  <c:v>918.15316494530668</c:v>
                </c:pt>
                <c:pt idx="606">
                  <c:v>918.40293021282571</c:v>
                </c:pt>
                <c:pt idx="607">
                  <c:v>918.65227736663928</c:v>
                </c:pt>
                <c:pt idx="608">
                  <c:v>918.90120781096357</c:v>
                </c:pt>
                <c:pt idx="609">
                  <c:v>919.14972294287497</c:v>
                </c:pt>
                <c:pt idx="610">
                  <c:v>919.39782415236618</c:v>
                </c:pt>
                <c:pt idx="611">
                  <c:v>919.64551282239984</c:v>
                </c:pt>
                <c:pt idx="612">
                  <c:v>919.89279032896127</c:v>
                </c:pt>
                <c:pt idx="613">
                  <c:v>920.13965804111001</c:v>
                </c:pt>
                <c:pt idx="614">
                  <c:v>920.38611732103027</c:v>
                </c:pt>
                <c:pt idx="615">
                  <c:v>920.63216952408004</c:v>
                </c:pt>
                <c:pt idx="616">
                  <c:v>920.87781599883954</c:v>
                </c:pt>
                <c:pt idx="617">
                  <c:v>921.12305808715905</c:v>
                </c:pt>
                <c:pt idx="618">
                  <c:v>921.36789712420568</c:v>
                </c:pt>
                <c:pt idx="619">
                  <c:v>921.61233443850927</c:v>
                </c:pt>
                <c:pt idx="620">
                  <c:v>921.85637135200841</c:v>
                </c:pt>
                <c:pt idx="621">
                  <c:v>922.10000918009496</c:v>
                </c:pt>
                <c:pt idx="622">
                  <c:v>922.34324923165855</c:v>
                </c:pt>
                <c:pt idx="623">
                  <c:v>922.58609280913038</c:v>
                </c:pt>
                <c:pt idx="624">
                  <c:v>922.82854120852664</c:v>
                </c:pt>
                <c:pt idx="625">
                  <c:v>923.07059571949117</c:v>
                </c:pt>
                <c:pt idx="626">
                  <c:v>923.31225762533802</c:v>
                </c:pt>
                <c:pt idx="627">
                  <c:v>923.55352820309338</c:v>
                </c:pt>
                <c:pt idx="628">
                  <c:v>923.79440872353734</c:v>
                </c:pt>
                <c:pt idx="629">
                  <c:v>924.03490045124465</c:v>
                </c:pt>
                <c:pt idx="630">
                  <c:v>924.27500464462571</c:v>
                </c:pt>
                <c:pt idx="631">
                  <c:v>924.51472255596696</c:v>
                </c:pt>
                <c:pt idx="632">
                  <c:v>924.75405543147076</c:v>
                </c:pt>
                <c:pt idx="633">
                  <c:v>924.99300451129534</c:v>
                </c:pt>
                <c:pt idx="634">
                  <c:v>925.23157102959385</c:v>
                </c:pt>
                <c:pt idx="635">
                  <c:v>925.4697562145534</c:v>
                </c:pt>
                <c:pt idx="636">
                  <c:v>925.70756128843368</c:v>
                </c:pt>
                <c:pt idx="637">
                  <c:v>925.9449874676053</c:v>
                </c:pt>
                <c:pt idx="638">
                  <c:v>926.18203596258775</c:v>
                </c:pt>
                <c:pt idx="639">
                  <c:v>926.41870797808713</c:v>
                </c:pt>
                <c:pt idx="640">
                  <c:v>926.65500471303324</c:v>
                </c:pt>
                <c:pt idx="641">
                  <c:v>926.89092736061707</c:v>
                </c:pt>
                <c:pt idx="642">
                  <c:v>927.12647710832709</c:v>
                </c:pt>
                <c:pt idx="643">
                  <c:v>927.36165513798596</c:v>
                </c:pt>
                <c:pt idx="644">
                  <c:v>927.59646262578644</c:v>
                </c:pt>
                <c:pt idx="645">
                  <c:v>927.83090074232769</c:v>
                </c:pt>
                <c:pt idx="646">
                  <c:v>928.06497065265012</c:v>
                </c:pt>
                <c:pt idx="647">
                  <c:v>928.29867351627138</c:v>
                </c:pt>
                <c:pt idx="648">
                  <c:v>928.53201048722087</c:v>
                </c:pt>
                <c:pt idx="649">
                  <c:v>928.76498271407445</c:v>
                </c:pt>
                <c:pt idx="650">
                  <c:v>928.9975913399893</c:v>
                </c:pt>
                <c:pt idx="651">
                  <c:v>929.22983750273761</c:v>
                </c:pt>
                <c:pt idx="652">
                  <c:v>929.46172233474056</c:v>
                </c:pt>
                <c:pt idx="653">
                  <c:v>929.69324696310218</c:v>
                </c:pt>
                <c:pt idx="654">
                  <c:v>929.92441250964259</c:v>
                </c:pt>
                <c:pt idx="655">
                  <c:v>930.15522009093081</c:v>
                </c:pt>
                <c:pt idx="656">
                  <c:v>930.38567081831798</c:v>
                </c:pt>
                <c:pt idx="657">
                  <c:v>930.61576579796974</c:v>
                </c:pt>
                <c:pt idx="658">
                  <c:v>930.84550613089857</c:v>
                </c:pt>
                <c:pt idx="659">
                  <c:v>931.07489291299578</c:v>
                </c:pt>
                <c:pt idx="660">
                  <c:v>931.30392723506361</c:v>
                </c:pt>
                <c:pt idx="661">
                  <c:v>931.53261018284638</c:v>
                </c:pt>
                <c:pt idx="662">
                  <c:v>931.76094283706209</c:v>
                </c:pt>
                <c:pt idx="663">
                  <c:v>931.98892627343344</c:v>
                </c:pt>
                <c:pt idx="664">
                  <c:v>932.21656156271854</c:v>
                </c:pt>
                <c:pt idx="665">
                  <c:v>932.44384977074174</c:v>
                </c:pt>
                <c:pt idx="666">
                  <c:v>932.67079195842382</c:v>
                </c:pt>
                <c:pt idx="667">
                  <c:v>932.89738918181229</c:v>
                </c:pt>
                <c:pt idx="668">
                  <c:v>933.12364249211089</c:v>
                </c:pt>
                <c:pt idx="669">
                  <c:v>933.34955293570977</c:v>
                </c:pt>
                <c:pt idx="670">
                  <c:v>933.57512155421455</c:v>
                </c:pt>
                <c:pt idx="671">
                  <c:v>933.80034938447579</c:v>
                </c:pt>
                <c:pt idx="672">
                  <c:v>934.02523745861765</c:v>
                </c:pt>
                <c:pt idx="673">
                  <c:v>934.24978680406718</c:v>
                </c:pt>
                <c:pt idx="674">
                  <c:v>934.47399844358233</c:v>
                </c:pt>
                <c:pt idx="675">
                  <c:v>934.69787339528057</c:v>
                </c:pt>
                <c:pt idx="676">
                  <c:v>934.92141267266697</c:v>
                </c:pt>
                <c:pt idx="677">
                  <c:v>935.14461728466199</c:v>
                </c:pt>
                <c:pt idx="678">
                  <c:v>935.36748823562937</c:v>
                </c:pt>
                <c:pt idx="679">
                  <c:v>935.59002652540346</c:v>
                </c:pt>
                <c:pt idx="680">
                  <c:v>935.81223314931663</c:v>
                </c:pt>
                <c:pt idx="681">
                  <c:v>936.03410909822617</c:v>
                </c:pt>
                <c:pt idx="682">
                  <c:v>936.25565535854116</c:v>
                </c:pt>
                <c:pt idx="683">
                  <c:v>936.47687291224941</c:v>
                </c:pt>
                <c:pt idx="684">
                  <c:v>936.69776273694356</c:v>
                </c:pt>
                <c:pt idx="685">
                  <c:v>936.91832580584742</c:v>
                </c:pt>
                <c:pt idx="686">
                  <c:v>937.13856308784239</c:v>
                </c:pt>
                <c:pt idx="687">
                  <c:v>937.35847554749307</c:v>
                </c:pt>
                <c:pt idx="688">
                  <c:v>937.57806414507274</c:v>
                </c:pt>
                <c:pt idx="689">
                  <c:v>937.79732983658914</c:v>
                </c:pt>
                <c:pt idx="690">
                  <c:v>938.01627357380971</c:v>
                </c:pt>
                <c:pt idx="691">
                  <c:v>938.23489630428674</c:v>
                </c:pt>
                <c:pt idx="692">
                  <c:v>938.45319897138222</c:v>
                </c:pt>
                <c:pt idx="693">
                  <c:v>938.67118251429247</c:v>
                </c:pt>
                <c:pt idx="694">
                  <c:v>938.88884786807296</c:v>
                </c:pt>
                <c:pt idx="695">
                  <c:v>939.10619596366257</c:v>
                </c:pt>
                <c:pt idx="696">
                  <c:v>939.32322772790769</c:v>
                </c:pt>
                <c:pt idx="697">
                  <c:v>939.53994408358642</c:v>
                </c:pt>
                <c:pt idx="698">
                  <c:v>939.75634594943233</c:v>
                </c:pt>
                <c:pt idx="699">
                  <c:v>939.97243424015801</c:v>
                </c:pt>
                <c:pt idx="700">
                  <c:v>940.1882098664787</c:v>
                </c:pt>
                <c:pt idx="701">
                  <c:v>940.40367373513573</c:v>
                </c:pt>
                <c:pt idx="702">
                  <c:v>940.61882674891945</c:v>
                </c:pt>
                <c:pt idx="703">
                  <c:v>940.83366980669234</c:v>
                </c:pt>
                <c:pt idx="704">
                  <c:v>941.04820380341164</c:v>
                </c:pt>
                <c:pt idx="705">
                  <c:v>941.26242963015238</c:v>
                </c:pt>
                <c:pt idx="706">
                  <c:v>941.4763481741295</c:v>
                </c:pt>
                <c:pt idx="707">
                  <c:v>941.6899603187203</c:v>
                </c:pt>
                <c:pt idx="708">
                  <c:v>941.90326694348676</c:v>
                </c:pt>
                <c:pt idx="709">
                  <c:v>942.11626892419724</c:v>
                </c:pt>
                <c:pt idx="710">
                  <c:v>942.32896713284856</c:v>
                </c:pt>
                <c:pt idx="711">
                  <c:v>942.54136243768767</c:v>
                </c:pt>
                <c:pt idx="712">
                  <c:v>942.75345570323293</c:v>
                </c:pt>
                <c:pt idx="713">
                  <c:v>942.96524779029585</c:v>
                </c:pt>
                <c:pt idx="714">
                  <c:v>943.17673955600208</c:v>
                </c:pt>
                <c:pt idx="715">
                  <c:v>943.38793185381257</c:v>
                </c:pt>
                <c:pt idx="716">
                  <c:v>943.59882553354441</c:v>
                </c:pt>
                <c:pt idx="717">
                  <c:v>943.80942144139158</c:v>
                </c:pt>
                <c:pt idx="718">
                  <c:v>944.01972041994577</c:v>
                </c:pt>
                <c:pt idx="719">
                  <c:v>944.22972330821676</c:v>
                </c:pt>
                <c:pt idx="720">
                  <c:v>944.43943094165263</c:v>
                </c:pt>
                <c:pt idx="721">
                  <c:v>944.64884415216</c:v>
                </c:pt>
                <c:pt idx="722">
                  <c:v>944.85796376812414</c:v>
                </c:pt>
                <c:pt idx="723">
                  <c:v>945.0667906144289</c:v>
                </c:pt>
                <c:pt idx="724">
                  <c:v>945.27532551247612</c:v>
                </c:pt>
                <c:pt idx="725">
                  <c:v>945.48356928020587</c:v>
                </c:pt>
                <c:pt idx="726">
                  <c:v>945.69152273211557</c:v>
                </c:pt>
                <c:pt idx="727">
                  <c:v>945.89918667927918</c:v>
                </c:pt>
                <c:pt idx="728">
                  <c:v>946.10656192936653</c:v>
                </c:pt>
                <c:pt idx="729">
                  <c:v>946.31364928666255</c:v>
                </c:pt>
                <c:pt idx="730">
                  <c:v>946.52044955208623</c:v>
                </c:pt>
                <c:pt idx="731">
                  <c:v>946.72696352320918</c:v>
                </c:pt>
                <c:pt idx="732">
                  <c:v>946.93319199427447</c:v>
                </c:pt>
                <c:pt idx="733">
                  <c:v>947.13913575621507</c:v>
                </c:pt>
                <c:pt idx="734">
                  <c:v>947.34479559667227</c:v>
                </c:pt>
                <c:pt idx="735">
                  <c:v>947.5501723000142</c:v>
                </c:pt>
                <c:pt idx="736">
                  <c:v>947.75526664735366</c:v>
                </c:pt>
                <c:pt idx="737">
                  <c:v>947.96007941656649</c:v>
                </c:pt>
                <c:pt idx="738">
                  <c:v>948.1646113823092</c:v>
                </c:pt>
                <c:pt idx="739">
                  <c:v>948.36886331603671</c:v>
                </c:pt>
                <c:pt idx="740">
                  <c:v>948.57283598602044</c:v>
                </c:pt>
                <c:pt idx="741">
                  <c:v>948.77653015736541</c:v>
                </c:pt>
                <c:pt idx="742">
                  <c:v>948.97994659202766</c:v>
                </c:pt>
                <c:pt idx="743">
                  <c:v>949.18308604883202</c:v>
                </c:pt>
                <c:pt idx="744">
                  <c:v>949.3859492834888</c:v>
                </c:pt>
                <c:pt idx="745">
                  <c:v>949.5885370486111</c:v>
                </c:pt>
                <c:pt idx="746">
                  <c:v>949.79085009373159</c:v>
                </c:pt>
                <c:pt idx="747">
                  <c:v>949.99288916531953</c:v>
                </c:pt>
                <c:pt idx="748">
                  <c:v>950.19465500679735</c:v>
                </c:pt>
                <c:pt idx="749">
                  <c:v>950.39614835855718</c:v>
                </c:pt>
                <c:pt idx="750">
                  <c:v>950.59736995797766</c:v>
                </c:pt>
                <c:pt idx="751">
                  <c:v>950.79832053944006</c:v>
                </c:pt>
                <c:pt idx="752">
                  <c:v>950.99900083434443</c:v>
                </c:pt>
                <c:pt idx="753">
                  <c:v>951.19941157112601</c:v>
                </c:pt>
                <c:pt idx="754">
                  <c:v>951.39955347527132</c:v>
                </c:pt>
                <c:pt idx="755">
                  <c:v>951.59942726933366</c:v>
                </c:pt>
                <c:pt idx="756">
                  <c:v>951.79903367294935</c:v>
                </c:pt>
                <c:pt idx="757">
                  <c:v>951.99837340285342</c:v>
                </c:pt>
                <c:pt idx="758">
                  <c:v>952.19744717289495</c:v>
                </c:pt>
                <c:pt idx="759">
                  <c:v>952.39625569405302</c:v>
                </c:pt>
                <c:pt idx="760">
                  <c:v>952.59479967445156</c:v>
                </c:pt>
                <c:pt idx="761">
                  <c:v>952.79307981937507</c:v>
                </c:pt>
                <c:pt idx="762">
                  <c:v>952.99109683128381</c:v>
                </c:pt>
                <c:pt idx="763">
                  <c:v>953.18885140982866</c:v>
                </c:pt>
                <c:pt idx="764">
                  <c:v>953.38634425186638</c:v>
                </c:pt>
                <c:pt idx="765">
                  <c:v>953.5835760514741</c:v>
                </c:pt>
                <c:pt idx="766">
                  <c:v>953.78054749996454</c:v>
                </c:pt>
                <c:pt idx="767">
                  <c:v>953.97725928590057</c:v>
                </c:pt>
                <c:pt idx="768">
                  <c:v>954.17371209510986</c:v>
                </c:pt>
                <c:pt idx="769">
                  <c:v>954.3699066106991</c:v>
                </c:pt>
                <c:pt idx="770">
                  <c:v>954.56584351306878</c:v>
                </c:pt>
                <c:pt idx="771">
                  <c:v>954.76152347992729</c:v>
                </c:pt>
                <c:pt idx="772">
                  <c:v>954.95694718630523</c:v>
                </c:pt>
                <c:pt idx="773">
                  <c:v>955.15211530456952</c:v>
                </c:pt>
                <c:pt idx="774">
                  <c:v>955.34702850443728</c:v>
                </c:pt>
                <c:pt idx="775">
                  <c:v>955.54168745299</c:v>
                </c:pt>
                <c:pt idx="776">
                  <c:v>955.73609281468725</c:v>
                </c:pt>
                <c:pt idx="777">
                  <c:v>955.93024525138048</c:v>
                </c:pt>
                <c:pt idx="778">
                  <c:v>956.12414542232659</c:v>
                </c:pt>
                <c:pt idx="779">
                  <c:v>956.31779398420167</c:v>
                </c:pt>
                <c:pt idx="780">
                  <c:v>956.51119159111431</c:v>
                </c:pt>
                <c:pt idx="781">
                  <c:v>956.70433889461913</c:v>
                </c:pt>
                <c:pt idx="782">
                  <c:v>956.89723654373017</c:v>
                </c:pt>
                <c:pt idx="783">
                  <c:v>957.08988518493368</c:v>
                </c:pt>
                <c:pt idx="784">
                  <c:v>957.28228546220191</c:v>
                </c:pt>
                <c:pt idx="785">
                  <c:v>957.4744380170057</c:v>
                </c:pt>
                <c:pt idx="786">
                  <c:v>957.66634348832736</c:v>
                </c:pt>
                <c:pt idx="787">
                  <c:v>957.85800251267403</c:v>
                </c:pt>
                <c:pt idx="788">
                  <c:v>958.04941572409007</c:v>
                </c:pt>
                <c:pt idx="789">
                  <c:v>958.24058375416996</c:v>
                </c:pt>
                <c:pt idx="790">
                  <c:v>958.43150723207089</c:v>
                </c:pt>
                <c:pt idx="791">
                  <c:v>958.6221867845253</c:v>
                </c:pt>
                <c:pt idx="792">
                  <c:v>958.81262303585345</c:v>
                </c:pt>
                <c:pt idx="793">
                  <c:v>959.00281660797555</c:v>
                </c:pt>
                <c:pt idx="794">
                  <c:v>959.19276812042438</c:v>
                </c:pt>
                <c:pt idx="795">
                  <c:v>959.38247819035735</c:v>
                </c:pt>
                <c:pt idx="796">
                  <c:v>959.57194743256866</c:v>
                </c:pt>
                <c:pt idx="797">
                  <c:v>959.7611764595016</c:v>
                </c:pt>
                <c:pt idx="798">
                  <c:v>959.95016588126009</c:v>
                </c:pt>
                <c:pt idx="799">
                  <c:v>960.13891630562114</c:v>
                </c:pt>
                <c:pt idx="800">
                  <c:v>960.32742833804627</c:v>
                </c:pt>
                <c:pt idx="801">
                  <c:v>960.51570258169363</c:v>
                </c:pt>
                <c:pt idx="802">
                  <c:v>960.70373963742929</c:v>
                </c:pt>
                <c:pt idx="803">
                  <c:v>960.89154010383902</c:v>
                </c:pt>
                <c:pt idx="804">
                  <c:v>961.07910457724029</c:v>
                </c:pt>
                <c:pt idx="805">
                  <c:v>961.26643365169298</c:v>
                </c:pt>
                <c:pt idx="806">
                  <c:v>961.45352791901144</c:v>
                </c:pt>
                <c:pt idx="807">
                  <c:v>961.64038796877549</c:v>
                </c:pt>
                <c:pt idx="808">
                  <c:v>961.82701438834158</c:v>
                </c:pt>
                <c:pt idx="809">
                  <c:v>962.01340776285429</c:v>
                </c:pt>
                <c:pt idx="810">
                  <c:v>962.19956867525718</c:v>
                </c:pt>
                <c:pt idx="811">
                  <c:v>962.38549770630402</c:v>
                </c:pt>
                <c:pt idx="812">
                  <c:v>962.57119543456974</c:v>
                </c:pt>
                <c:pt idx="813">
                  <c:v>962.75666243646117</c:v>
                </c:pt>
                <c:pt idx="814">
                  <c:v>962.94189928622825</c:v>
                </c:pt>
                <c:pt idx="815">
                  <c:v>963.12690655597419</c:v>
                </c:pt>
                <c:pt idx="816">
                  <c:v>963.31168481566692</c:v>
                </c:pt>
                <c:pt idx="817">
                  <c:v>963.49623463314924</c:v>
                </c:pt>
                <c:pt idx="818">
                  <c:v>963.68055657414948</c:v>
                </c:pt>
                <c:pt idx="819">
                  <c:v>963.86465120229195</c:v>
                </c:pt>
                <c:pt idx="820">
                  <c:v>964.04851907910768</c:v>
                </c:pt>
                <c:pt idx="821">
                  <c:v>964.23216076404435</c:v>
                </c:pt>
                <c:pt idx="822">
                  <c:v>964.41557681447716</c:v>
                </c:pt>
                <c:pt idx="823">
                  <c:v>964.59876778571856</c:v>
                </c:pt>
                <c:pt idx="824">
                  <c:v>964.78173423102851</c:v>
                </c:pt>
                <c:pt idx="825">
                  <c:v>964.96447670162513</c:v>
                </c:pt>
                <c:pt idx="826">
                  <c:v>965.14699574669396</c:v>
                </c:pt>
                <c:pt idx="827">
                  <c:v>965.32929191339861</c:v>
                </c:pt>
                <c:pt idx="828">
                  <c:v>965.51136574689031</c:v>
                </c:pt>
                <c:pt idx="829">
                  <c:v>965.69321779031793</c:v>
                </c:pt>
                <c:pt idx="830">
                  <c:v>965.87484858483799</c:v>
                </c:pt>
                <c:pt idx="831">
                  <c:v>966.05625866962396</c:v>
                </c:pt>
                <c:pt idx="832">
                  <c:v>966.23744858187638</c:v>
                </c:pt>
                <c:pt idx="833">
                  <c:v>966.41841885683232</c:v>
                </c:pt>
                <c:pt idx="834">
                  <c:v>966.59917002777479</c:v>
                </c:pt>
                <c:pt idx="835">
                  <c:v>966.77970262604265</c:v>
                </c:pt>
                <c:pt idx="836">
                  <c:v>966.96001718103958</c:v>
                </c:pt>
                <c:pt idx="837">
                  <c:v>967.14011422024407</c:v>
                </c:pt>
                <c:pt idx="838">
                  <c:v>967.31999426921834</c:v>
                </c:pt>
                <c:pt idx="839">
                  <c:v>967.4996578516176</c:v>
                </c:pt>
                <c:pt idx="840">
                  <c:v>967.67910548919963</c:v>
                </c:pt>
                <c:pt idx="841">
                  <c:v>967.85833770183353</c:v>
                </c:pt>
                <c:pt idx="842">
                  <c:v>968.03735500750918</c:v>
                </c:pt>
                <c:pt idx="843">
                  <c:v>968.21615792234627</c:v>
                </c:pt>
                <c:pt idx="844">
                  <c:v>968.39474696060324</c:v>
                </c:pt>
                <c:pt idx="845">
                  <c:v>968.573122634686</c:v>
                </c:pt>
                <c:pt idx="846">
                  <c:v>968.75128545515713</c:v>
                </c:pt>
                <c:pt idx="847">
                  <c:v>968.92923593074488</c:v>
                </c:pt>
                <c:pt idx="848">
                  <c:v>969.10697456835146</c:v>
                </c:pt>
                <c:pt idx="849">
                  <c:v>969.28450187306237</c:v>
                </c:pt>
                <c:pt idx="850">
                  <c:v>969.46181834815445</c:v>
                </c:pt>
                <c:pt idx="851">
                  <c:v>969.63892449510513</c:v>
                </c:pt>
                <c:pt idx="852">
                  <c:v>969.81582081360068</c:v>
                </c:pt>
                <c:pt idx="853">
                  <c:v>969.99250780154466</c:v>
                </c:pt>
                <c:pt idx="854">
                  <c:v>970.16898595506677</c:v>
                </c:pt>
                <c:pt idx="855">
                  <c:v>970.34525576853093</c:v>
                </c:pt>
                <c:pt idx="856">
                  <c:v>970.52131773454391</c:v>
                </c:pt>
                <c:pt idx="857">
                  <c:v>970.69717234396353</c:v>
                </c:pt>
                <c:pt idx="858">
                  <c:v>970.87282008590694</c:v>
                </c:pt>
                <c:pt idx="859">
                  <c:v>971.04826144775905</c:v>
                </c:pt>
                <c:pt idx="860">
                  <c:v>971.22349691518036</c:v>
                </c:pt>
                <c:pt idx="861">
                  <c:v>971.39852697211541</c:v>
                </c:pt>
                <c:pt idx="862">
                  <c:v>971.57335210080078</c:v>
                </c:pt>
                <c:pt idx="863">
                  <c:v>971.74797278177311</c:v>
                </c:pt>
                <c:pt idx="864">
                  <c:v>971.92238949387718</c:v>
                </c:pt>
                <c:pt idx="865">
                  <c:v>972.09660271427356</c:v>
                </c:pt>
                <c:pt idx="866">
                  <c:v>972.27061291844689</c:v>
                </c:pt>
                <c:pt idx="867">
                  <c:v>972.44442058021366</c:v>
                </c:pt>
                <c:pt idx="868">
                  <c:v>972.61802617172987</c:v>
                </c:pt>
                <c:pt idx="869">
                  <c:v>972.79143016349883</c:v>
                </c:pt>
                <c:pt idx="870">
                  <c:v>972.96463302437894</c:v>
                </c:pt>
                <c:pt idx="871">
                  <c:v>973.13763522159127</c:v>
                </c:pt>
                <c:pt idx="872">
                  <c:v>973.31043722072752</c:v>
                </c:pt>
                <c:pt idx="873">
                  <c:v>973.48303948575699</c:v>
                </c:pt>
                <c:pt idx="874">
                  <c:v>973.65544247903483</c:v>
                </c:pt>
                <c:pt idx="875">
                  <c:v>973.8276466613089</c:v>
                </c:pt>
                <c:pt idx="876">
                  <c:v>973.9996524917276</c:v>
                </c:pt>
                <c:pt idx="877">
                  <c:v>974.17146042784736</c:v>
                </c:pt>
                <c:pt idx="878">
                  <c:v>974.34307092563961</c:v>
                </c:pt>
                <c:pt idx="879">
                  <c:v>974.51448443949835</c:v>
                </c:pt>
                <c:pt idx="880">
                  <c:v>974.68570142224735</c:v>
                </c:pt>
                <c:pt idx="881">
                  <c:v>974.85672232514776</c:v>
                </c:pt>
                <c:pt idx="882">
                  <c:v>975.02754759790469</c:v>
                </c:pt>
                <c:pt idx="883">
                  <c:v>975.19817768867472</c:v>
                </c:pt>
                <c:pt idx="884">
                  <c:v>975.36861304407307</c:v>
                </c:pt>
                <c:pt idx="885">
                  <c:v>975.53885410918053</c:v>
                </c:pt>
                <c:pt idx="886">
                  <c:v>975.70890132755051</c:v>
                </c:pt>
                <c:pt idx="887">
                  <c:v>975.87875514121617</c:v>
                </c:pt>
                <c:pt idx="888">
                  <c:v>976.04841599069709</c:v>
                </c:pt>
                <c:pt idx="889">
                  <c:v>976.21788431500647</c:v>
                </c:pt>
                <c:pt idx="890">
                  <c:v>976.38716055165787</c:v>
                </c:pt>
                <c:pt idx="891">
                  <c:v>976.55624513667215</c:v>
                </c:pt>
                <c:pt idx="892">
                  <c:v>976.72513850458392</c:v>
                </c:pt>
                <c:pt idx="893">
                  <c:v>976.89384108844888</c:v>
                </c:pt>
                <c:pt idx="894">
                  <c:v>977.0623533198501</c:v>
                </c:pt>
                <c:pt idx="895">
                  <c:v>977.23067562890481</c:v>
                </c:pt>
                <c:pt idx="896">
                  <c:v>977.39880844427103</c:v>
                </c:pt>
                <c:pt idx="897">
                  <c:v>977.56675219315412</c:v>
                </c:pt>
                <c:pt idx="898">
                  <c:v>977.73450730131367</c:v>
                </c:pt>
                <c:pt idx="899">
                  <c:v>977.90207419306955</c:v>
                </c:pt>
                <c:pt idx="900">
                  <c:v>978.06945329130883</c:v>
                </c:pt>
                <c:pt idx="901">
                  <c:v>978.23664501749181</c:v>
                </c:pt>
                <c:pt idx="902">
                  <c:v>978.40364979165895</c:v>
                </c:pt>
                <c:pt idx="903">
                  <c:v>978.57046803243679</c:v>
                </c:pt>
                <c:pt idx="904">
                  <c:v>978.73710015704467</c:v>
                </c:pt>
                <c:pt idx="905">
                  <c:v>978.9035465813007</c:v>
                </c:pt>
                <c:pt idx="906">
                  <c:v>979.06980771962822</c:v>
                </c:pt>
                <c:pt idx="907">
                  <c:v>979.23588398506206</c:v>
                </c:pt>
                <c:pt idx="908">
                  <c:v>979.40177578925488</c:v>
                </c:pt>
                <c:pt idx="909">
                  <c:v>979.56748354248282</c:v>
                </c:pt>
                <c:pt idx="910">
                  <c:v>979.73300765365241</c:v>
                </c:pt>
                <c:pt idx="911">
                  <c:v>979.89834853030584</c:v>
                </c:pt>
                <c:pt idx="912">
                  <c:v>980.06350657862777</c:v>
                </c:pt>
                <c:pt idx="913">
                  <c:v>980.22848220345088</c:v>
                </c:pt>
                <c:pt idx="914">
                  <c:v>980.39327580826216</c:v>
                </c:pt>
                <c:pt idx="915">
                  <c:v>980.55788779520856</c:v>
                </c:pt>
                <c:pt idx="916">
                  <c:v>980.72231856510336</c:v>
                </c:pt>
                <c:pt idx="917">
                  <c:v>980.88656851743167</c:v>
                </c:pt>
                <c:pt idx="918">
                  <c:v>981.05063805035661</c:v>
                </c:pt>
                <c:pt idx="919">
                  <c:v>981.21452756072483</c:v>
                </c:pt>
                <c:pt idx="920">
                  <c:v>981.37823744407251</c:v>
                </c:pt>
                <c:pt idx="921">
                  <c:v>981.54176809463138</c:v>
                </c:pt>
                <c:pt idx="922">
                  <c:v>981.70511990533396</c:v>
                </c:pt>
                <c:pt idx="923">
                  <c:v>981.86829326781947</c:v>
                </c:pt>
                <c:pt idx="924">
                  <c:v>982.03128857243962</c:v>
                </c:pt>
                <c:pt idx="925">
                  <c:v>982.1941062082642</c:v>
                </c:pt>
                <c:pt idx="926">
                  <c:v>982.35674656308686</c:v>
                </c:pt>
                <c:pt idx="927">
                  <c:v>982.51921002343022</c:v>
                </c:pt>
                <c:pt idx="928">
                  <c:v>982.68149697455181</c:v>
                </c:pt>
                <c:pt idx="929">
                  <c:v>982.84360780044949</c:v>
                </c:pt>
                <c:pt idx="930">
                  <c:v>983.00554288386718</c:v>
                </c:pt>
                <c:pt idx="931">
                  <c:v>983.16730260629981</c:v>
                </c:pt>
                <c:pt idx="932">
                  <c:v>983.3288873479994</c:v>
                </c:pt>
                <c:pt idx="933">
                  <c:v>983.49029748797966</c:v>
                </c:pt>
                <c:pt idx="934">
                  <c:v>983.6515334040223</c:v>
                </c:pt>
                <c:pt idx="935">
                  <c:v>983.81259547268155</c:v>
                </c:pt>
                <c:pt idx="936">
                  <c:v>983.97348406929007</c:v>
                </c:pt>
                <c:pt idx="937">
                  <c:v>984.13419956796383</c:v>
                </c:pt>
                <c:pt idx="938">
                  <c:v>984.29474234160762</c:v>
                </c:pt>
                <c:pt idx="939">
                  <c:v>984.45511276192019</c:v>
                </c:pt>
                <c:pt idx="940">
                  <c:v>984.61531119939957</c:v>
                </c:pt>
                <c:pt idx="941">
                  <c:v>984.77533802334801</c:v>
                </c:pt>
                <c:pt idx="942">
                  <c:v>984.93519360187736</c:v>
                </c:pt>
                <c:pt idx="943">
                  <c:v>985.09487830191381</c:v>
                </c:pt>
                <c:pt idx="944">
                  <c:v>985.25439248920384</c:v>
                </c:pt>
                <c:pt idx="945">
                  <c:v>985.41373652831805</c:v>
                </c:pt>
                <c:pt idx="946">
                  <c:v>985.57291078265735</c:v>
                </c:pt>
                <c:pt idx="947">
                  <c:v>985.73191561445731</c:v>
                </c:pt>
                <c:pt idx="948">
                  <c:v>985.89075138479325</c:v>
                </c:pt>
                <c:pt idx="949">
                  <c:v>986.0494184535853</c:v>
                </c:pt>
                <c:pt idx="950">
                  <c:v>986.20791717960333</c:v>
                </c:pt>
                <c:pt idx="951">
                  <c:v>986.36624792047189</c:v>
                </c:pt>
                <c:pt idx="952">
                  <c:v>986.52441103267483</c:v>
                </c:pt>
                <c:pt idx="953">
                  <c:v>986.68240687156037</c:v>
                </c:pt>
                <c:pt idx="954">
                  <c:v>986.84023579134612</c:v>
                </c:pt>
                <c:pt idx="955">
                  <c:v>986.99789814512337</c:v>
                </c:pt>
                <c:pt idx="956">
                  <c:v>987.15539428486238</c:v>
                </c:pt>
                <c:pt idx="957">
                  <c:v>987.31272456141676</c:v>
                </c:pt>
                <c:pt idx="958">
                  <c:v>987.46988932452837</c:v>
                </c:pt>
                <c:pt idx="959">
                  <c:v>987.62688892283199</c:v>
                </c:pt>
                <c:pt idx="960">
                  <c:v>987.78372370386012</c:v>
                </c:pt>
                <c:pt idx="961">
                  <c:v>987.94039401404723</c:v>
                </c:pt>
                <c:pt idx="962">
                  <c:v>988.09690019873483</c:v>
                </c:pt>
                <c:pt idx="963">
                  <c:v>988.25324260217599</c:v>
                </c:pt>
                <c:pt idx="964">
                  <c:v>988.40942156753965</c:v>
                </c:pt>
                <c:pt idx="965">
                  <c:v>988.56543743691543</c:v>
                </c:pt>
                <c:pt idx="966">
                  <c:v>988.72129055131813</c:v>
                </c:pt>
                <c:pt idx="967">
                  <c:v>988.8769812506921</c:v>
                </c:pt>
                <c:pt idx="968">
                  <c:v>989.03250987391596</c:v>
                </c:pt>
                <c:pt idx="969">
                  <c:v>989.18787675880662</c:v>
                </c:pt>
                <c:pt idx="970">
                  <c:v>989.3430822421243</c:v>
                </c:pt>
                <c:pt idx="971">
                  <c:v>989.49812665957654</c:v>
                </c:pt>
                <c:pt idx="972">
                  <c:v>989.65301034582274</c:v>
                </c:pt>
                <c:pt idx="973">
                  <c:v>989.80773363447838</c:v>
                </c:pt>
                <c:pt idx="974">
                  <c:v>989.96229685811943</c:v>
                </c:pt>
                <c:pt idx="975">
                  <c:v>990.11670034828683</c:v>
                </c:pt>
                <c:pt idx="976">
                  <c:v>990.27094443549061</c:v>
                </c:pt>
                <c:pt idx="977">
                  <c:v>990.42502944921432</c:v>
                </c:pt>
                <c:pt idx="978">
                  <c:v>990.57895571791903</c:v>
                </c:pt>
                <c:pt idx="979">
                  <c:v>990.73272356904783</c:v>
                </c:pt>
                <c:pt idx="980">
                  <c:v>990.88633332902987</c:v>
                </c:pt>
                <c:pt idx="981">
                  <c:v>991.0397853232846</c:v>
                </c:pt>
                <c:pt idx="982">
                  <c:v>991.19307987622597</c:v>
                </c:pt>
                <c:pt idx="983">
                  <c:v>991.3462173112664</c:v>
                </c:pt>
                <c:pt idx="984">
                  <c:v>991.49919795082144</c:v>
                </c:pt>
                <c:pt idx="985">
                  <c:v>991.65202211631299</c:v>
                </c:pt>
                <c:pt idx="986">
                  <c:v>991.80469012817423</c:v>
                </c:pt>
                <c:pt idx="987">
                  <c:v>991.95720230585323</c:v>
                </c:pt>
                <c:pt idx="988">
                  <c:v>992.10955896781695</c:v>
                </c:pt>
                <c:pt idx="989">
                  <c:v>992.26176043155544</c:v>
                </c:pt>
                <c:pt idx="990">
                  <c:v>992.41380701358594</c:v>
                </c:pt>
                <c:pt idx="991">
                  <c:v>992.56569902945671</c:v>
                </c:pt>
                <c:pt idx="992">
                  <c:v>992.71743679375084</c:v>
                </c:pt>
                <c:pt idx="993">
                  <c:v>992.86902062009028</c:v>
                </c:pt>
                <c:pt idx="994">
                  <c:v>993.02045082114</c:v>
                </c:pt>
                <c:pt idx="995">
                  <c:v>993.17172770861157</c:v>
                </c:pt>
                <c:pt idx="996">
                  <c:v>993.32285159326727</c:v>
                </c:pt>
                <c:pt idx="997">
                  <c:v>993.47382278492364</c:v>
                </c:pt>
                <c:pt idx="998">
                  <c:v>993.62464159245576</c:v>
                </c:pt>
                <c:pt idx="999">
                  <c:v>993.77530832380069</c:v>
                </c:pt>
                <c:pt idx="1000">
                  <c:v>993.92582328596143</c:v>
                </c:pt>
                <c:pt idx="1001">
                  <c:v>994.07618678501069</c:v>
                </c:pt>
                <c:pt idx="1002">
                  <c:v>994.22639912609463</c:v>
                </c:pt>
                <c:pt idx="1003">
                  <c:v>994.37646061343662</c:v>
                </c:pt>
                <c:pt idx="1004">
                  <c:v>994.52637155034097</c:v>
                </c:pt>
                <c:pt idx="1005">
                  <c:v>994.67613223919648</c:v>
                </c:pt>
                <c:pt idx="1006">
                  <c:v>994.82574298148052</c:v>
                </c:pt>
                <c:pt idx="1007">
                  <c:v>994.97520407776221</c:v>
                </c:pt>
                <c:pt idx="1008">
                  <c:v>995.12451582770643</c:v>
                </c:pt>
                <c:pt idx="1009">
                  <c:v>995.27367853007718</c:v>
                </c:pt>
                <c:pt idx="1010">
                  <c:v>995.42269248274147</c:v>
                </c:pt>
                <c:pt idx="1011">
                  <c:v>995.57155798267274</c:v>
                </c:pt>
                <c:pt idx="1012">
                  <c:v>995.72027532595439</c:v>
                </c:pt>
                <c:pt idx="1013">
                  <c:v>995.86884480778349</c:v>
                </c:pt>
                <c:pt idx="1014">
                  <c:v>996.01726672247435</c:v>
                </c:pt>
                <c:pt idx="1015">
                  <c:v>996.16554136346167</c:v>
                </c:pt>
                <c:pt idx="1016">
                  <c:v>996.31366902330456</c:v>
                </c:pt>
                <c:pt idx="1017">
                  <c:v>996.46164999368955</c:v>
                </c:pt>
                <c:pt idx="1018">
                  <c:v>996.60948456543451</c:v>
                </c:pt>
                <c:pt idx="1019">
                  <c:v>996.75717302849193</c:v>
                </c:pt>
                <c:pt idx="1020">
                  <c:v>996.90471567195198</c:v>
                </c:pt>
                <c:pt idx="1021">
                  <c:v>997.05211278404647</c:v>
                </c:pt>
                <c:pt idx="1022">
                  <c:v>997.1993646521521</c:v>
                </c:pt>
                <c:pt idx="1023">
                  <c:v>997.34647156279379</c:v>
                </c:pt>
                <c:pt idx="1024">
                  <c:v>997.49343380164783</c:v>
                </c:pt>
                <c:pt idx="1025">
                  <c:v>997.64025165354565</c:v>
                </c:pt>
                <c:pt idx="1026">
                  <c:v>997.78692540247675</c:v>
                </c:pt>
                <c:pt idx="1027">
                  <c:v>997.93345533159243</c:v>
                </c:pt>
                <c:pt idx="1028">
                  <c:v>998.0798417232088</c:v>
                </c:pt>
                <c:pt idx="1029">
                  <c:v>998.22608485881005</c:v>
                </c:pt>
                <c:pt idx="1030">
                  <c:v>998.37218501905193</c:v>
                </c:pt>
                <c:pt idx="1031">
                  <c:v>998.5181424837649</c:v>
                </c:pt>
                <c:pt idx="1032">
                  <c:v>998.66395753195729</c:v>
                </c:pt>
                <c:pt idx="1033">
                  <c:v>998.80963044181863</c:v>
                </c:pt>
                <c:pt idx="1034">
                  <c:v>998.95516149072273</c:v>
                </c:pt>
                <c:pt idx="1035">
                  <c:v>999.10055095523091</c:v>
                </c:pt>
                <c:pt idx="1036">
                  <c:v>999.24579911109549</c:v>
                </c:pt>
                <c:pt idx="1037">
                  <c:v>999.3909062332624</c:v>
                </c:pt>
                <c:pt idx="1038">
                  <c:v>999.53587259587471</c:v>
                </c:pt>
                <c:pt idx="1039">
                  <c:v>999.68069847227559</c:v>
                </c:pt>
                <c:pt idx="1040">
                  <c:v>999.82538413501163</c:v>
                </c:pt>
                <c:pt idx="1041">
                  <c:v>999.96992985583563</c:v>
                </c:pt>
                <c:pt idx="1042">
                  <c:v>1000.1143359057098</c:v>
                </c:pt>
                <c:pt idx="1043">
                  <c:v>1000.2586025548092</c:v>
                </c:pt>
                <c:pt idx="1044">
                  <c:v>1000.4027300725239</c:v>
                </c:pt>
                <c:pt idx="1045">
                  <c:v>1000.5467187274631</c:v>
                </c:pt>
                <c:pt idx="1046">
                  <c:v>1000.6905687874574</c:v>
                </c:pt>
                <c:pt idx="1047">
                  <c:v>1000.8342805195621</c:v>
                </c:pt>
                <c:pt idx="1048">
                  <c:v>1000.97785419006</c:v>
                </c:pt>
                <c:pt idx="1049">
                  <c:v>1001.1212900644647</c:v>
                </c:pt>
                <c:pt idx="1050">
                  <c:v>1001.2645884075233</c:v>
                </c:pt>
                <c:pt idx="1051">
                  <c:v>1001.4077494832195</c:v>
                </c:pt>
                <c:pt idx="1052">
                  <c:v>1001.5507735547764</c:v>
                </c:pt>
                <c:pt idx="1053">
                  <c:v>1001.6936608846593</c:v>
                </c:pt>
                <c:pt idx="1054">
                  <c:v>1001.8364117345792</c:v>
                </c:pt>
                <c:pt idx="1055">
                  <c:v>1001.9790263654951</c:v>
                </c:pt>
                <c:pt idx="1056">
                  <c:v>1002.121505037617</c:v>
                </c:pt>
                <c:pt idx="1057">
                  <c:v>1002.2638480104089</c:v>
                </c:pt>
                <c:pt idx="1058">
                  <c:v>1002.4060555425917</c:v>
                </c:pt>
                <c:pt idx="1059">
                  <c:v>1002.5481278921458</c:v>
                </c:pt>
                <c:pt idx="1060">
                  <c:v>1002.690065316314</c:v>
                </c:pt>
                <c:pt idx="1061">
                  <c:v>1002.8318680716046</c:v>
                </c:pt>
                <c:pt idx="1062">
                  <c:v>1002.9735364137938</c:v>
                </c:pt>
                <c:pt idx="1063">
                  <c:v>1003.1150705979288</c:v>
                </c:pt>
                <c:pt idx="1064">
                  <c:v>1003.2564708783303</c:v>
                </c:pt>
                <c:pt idx="1065">
                  <c:v>1003.3977375085956</c:v>
                </c:pt>
                <c:pt idx="1066">
                  <c:v>1003.5388707416007</c:v>
                </c:pt>
                <c:pt idx="1067">
                  <c:v>1003.679870829504</c:v>
                </c:pt>
                <c:pt idx="1068">
                  <c:v>1003.8207380237482</c:v>
                </c:pt>
                <c:pt idx="1069">
                  <c:v>1003.9614725750632</c:v>
                </c:pt>
                <c:pt idx="1070">
                  <c:v>1004.1020747334692</c:v>
                </c:pt>
                <c:pt idx="1071">
                  <c:v>1004.2425447482789</c:v>
                </c:pt>
                <c:pt idx="1072">
                  <c:v>1004.3828828681003</c:v>
                </c:pt>
                <c:pt idx="1073">
                  <c:v>1004.5230893408395</c:v>
                </c:pt>
                <c:pt idx="1074">
                  <c:v>1004.6631644137033</c:v>
                </c:pt>
                <c:pt idx="1075">
                  <c:v>1004.8031083332015</c:v>
                </c:pt>
                <c:pt idx="1076">
                  <c:v>1004.9429213451501</c:v>
                </c:pt>
                <c:pt idx="1077">
                  <c:v>1005.0826036946735</c:v>
                </c:pt>
                <c:pt idx="1078">
                  <c:v>1005.2221556262072</c:v>
                </c:pt>
                <c:pt idx="1079">
                  <c:v>1005.3615773835003</c:v>
                </c:pt>
                <c:pt idx="1080">
                  <c:v>1005.5008692096183</c:v>
                </c:pt>
                <c:pt idx="1081">
                  <c:v>1005.6400313469454</c:v>
                </c:pt>
                <c:pt idx="1082">
                  <c:v>1005.7790640371874</c:v>
                </c:pt>
                <c:pt idx="1083">
                  <c:v>1005.9179675213734</c:v>
                </c:pt>
                <c:pt idx="1084">
                  <c:v>1006.0567420398595</c:v>
                </c:pt>
                <c:pt idx="1085">
                  <c:v>1006.1953878323305</c:v>
                </c:pt>
                <c:pt idx="1086">
                  <c:v>1006.3339051378028</c:v>
                </c:pt>
                <c:pt idx="1087">
                  <c:v>1006.4722941946264</c:v>
                </c:pt>
                <c:pt idx="1088">
                  <c:v>1006.610555240488</c:v>
                </c:pt>
                <c:pt idx="1089">
                  <c:v>1006.7486885124129</c:v>
                </c:pt>
                <c:pt idx="1090">
                  <c:v>1006.8866942467677</c:v>
                </c:pt>
                <c:pt idx="1091">
                  <c:v>1007.024572679263</c:v>
                </c:pt>
                <c:pt idx="1092">
                  <c:v>1007.1623240449554</c:v>
                </c:pt>
                <c:pt idx="1093">
                  <c:v>1007.2999485782501</c:v>
                </c:pt>
                <c:pt idx="1094">
                  <c:v>1007.4374465129033</c:v>
                </c:pt>
                <c:pt idx="1095">
                  <c:v>1007.5748180820248</c:v>
                </c:pt>
                <c:pt idx="1096">
                  <c:v>1007.71206351808</c:v>
                </c:pt>
                <c:pt idx="1097">
                  <c:v>1007.8491830528923</c:v>
                </c:pt>
                <c:pt idx="1098">
                  <c:v>1007.9861769176459</c:v>
                </c:pt>
                <c:pt idx="1099">
                  <c:v>1008.123045342888</c:v>
                </c:pt>
                <c:pt idx="1100">
                  <c:v>1008.2597885585305</c:v>
                </c:pt>
                <c:pt idx="1101">
                  <c:v>1008.3964067938534</c:v>
                </c:pt>
                <c:pt idx="1102">
                  <c:v>1008.5329002775062</c:v>
                </c:pt>
                <c:pt idx="1103">
                  <c:v>1008.6692692375108</c:v>
                </c:pt>
                <c:pt idx="1104">
                  <c:v>1008.8055139012633</c:v>
                </c:pt>
                <c:pt idx="1105">
                  <c:v>1008.9416344955371</c:v>
                </c:pt>
                <c:pt idx="1106">
                  <c:v>1009.0776312464841</c:v>
                </c:pt>
                <c:pt idx="1107">
                  <c:v>1009.2135043796378</c:v>
                </c:pt>
                <c:pt idx="1108">
                  <c:v>1009.3492541199153</c:v>
                </c:pt>
                <c:pt idx="1109">
                  <c:v>1009.4848806916193</c:v>
                </c:pt>
                <c:pt idx="1110">
                  <c:v>1009.6203843184408</c:v>
                </c:pt>
                <c:pt idx="1111">
                  <c:v>1009.7557652234609</c:v>
                </c:pt>
                <c:pt idx="1112">
                  <c:v>1009.8910236291533</c:v>
                </c:pt>
                <c:pt idx="1113">
                  <c:v>1010.0261597573864</c:v>
                </c:pt>
                <c:pt idx="1114">
                  <c:v>1010.1611738294255</c:v>
                </c:pt>
                <c:pt idx="1115">
                  <c:v>1010.2960660659351</c:v>
                </c:pt>
                <c:pt idx="1116">
                  <c:v>1010.4308366869807</c:v>
                </c:pt>
                <c:pt idx="1117">
                  <c:v>1010.5654859120315</c:v>
                </c:pt>
                <c:pt idx="1118">
                  <c:v>1010.7000139599621</c:v>
                </c:pt>
                <c:pt idx="1119">
                  <c:v>1010.8344210490551</c:v>
                </c:pt>
                <c:pt idx="1120">
                  <c:v>1010.9687073970026</c:v>
                </c:pt>
                <c:pt idx="1121">
                  <c:v>1011.1028732209091</c:v>
                </c:pt>
                <c:pt idx="1122">
                  <c:v>1011.236918737293</c:v>
                </c:pt>
                <c:pt idx="1123">
                  <c:v>1011.3708441620889</c:v>
                </c:pt>
                <c:pt idx="1124">
                  <c:v>1011.5046497106499</c:v>
                </c:pt>
                <c:pt idx="1125">
                  <c:v>1011.6383355977492</c:v>
                </c:pt>
                <c:pt idx="1126">
                  <c:v>1011.7719020375831</c:v>
                </c:pt>
                <c:pt idx="1127">
                  <c:v>1011.905349243772</c:v>
                </c:pt>
                <c:pt idx="1128">
                  <c:v>1012.0386774293628</c:v>
                </c:pt>
                <c:pt idx="1129">
                  <c:v>1012.1718868068316</c:v>
                </c:pt>
                <c:pt idx="1130">
                  <c:v>1012.3049775880849</c:v>
                </c:pt>
                <c:pt idx="1131">
                  <c:v>1012.437949984462</c:v>
                </c:pt>
                <c:pt idx="1132">
                  <c:v>1012.570804206737</c:v>
                </c:pt>
                <c:pt idx="1133">
                  <c:v>1012.7035404651209</c:v>
                </c:pt>
                <c:pt idx="1134">
                  <c:v>1012.8361589692634</c:v>
                </c:pt>
                <c:pt idx="1135">
                  <c:v>1012.9686599282551</c:v>
                </c:pt>
                <c:pt idx="1136">
                  <c:v>1013.1010435506295</c:v>
                </c:pt>
                <c:pt idx="1137">
                  <c:v>1013.2333100443645</c:v>
                </c:pt>
                <c:pt idx="1138">
                  <c:v>1013.3654596168852</c:v>
                </c:pt>
                <c:pt idx="1139">
                  <c:v>1013.4974924750651</c:v>
                </c:pt>
                <c:pt idx="1140">
                  <c:v>1013.6294088252286</c:v>
                </c:pt>
                <c:pt idx="1141">
                  <c:v>1013.7612088731526</c:v>
                </c:pt>
                <c:pt idx="1142">
                  <c:v>1013.8928928240684</c:v>
                </c:pt>
                <c:pt idx="1143">
                  <c:v>1014.0244608826642</c:v>
                </c:pt>
                <c:pt idx="1144">
                  <c:v>1014.1559132530863</c:v>
                </c:pt>
                <c:pt idx="1145">
                  <c:v>1014.2872501389413</c:v>
                </c:pt>
                <c:pt idx="1146">
                  <c:v>1014.4184717432981</c:v>
                </c:pt>
                <c:pt idx="1147">
                  <c:v>1014.5495782686897</c:v>
                </c:pt>
                <c:pt idx="1148">
                  <c:v>1014.6805699171152</c:v>
                </c:pt>
                <c:pt idx="1149">
                  <c:v>1014.8114468900415</c:v>
                </c:pt>
                <c:pt idx="1150">
                  <c:v>1014.942209388405</c:v>
                </c:pt>
                <c:pt idx="1151">
                  <c:v>1015.0728576126141</c:v>
                </c:pt>
                <c:pt idx="1152">
                  <c:v>1015.2033917625506</c:v>
                </c:pt>
                <c:pt idx="1153">
                  <c:v>1015.3338120375713</c:v>
                </c:pt>
                <c:pt idx="1154">
                  <c:v>1015.4641186365104</c:v>
                </c:pt>
                <c:pt idx="1155">
                  <c:v>1015.5943117576811</c:v>
                </c:pt>
                <c:pt idx="1156">
                  <c:v>1015.7243915988772</c:v>
                </c:pt>
                <c:pt idx="1157">
                  <c:v>1015.8543583573754</c:v>
                </c:pt>
                <c:pt idx="1158">
                  <c:v>1015.9842122299365</c:v>
                </c:pt>
                <c:pt idx="1159">
                  <c:v>1016.1139534128075</c:v>
                </c:pt>
                <c:pt idx="1160">
                  <c:v>1016.2435821017237</c:v>
                </c:pt>
                <c:pt idx="1161">
                  <c:v>1016.3730984919101</c:v>
                </c:pt>
                <c:pt idx="1162">
                  <c:v>1016.502502778083</c:v>
                </c:pt>
                <c:pt idx="1163">
                  <c:v>1016.6317951544523</c:v>
                </c:pt>
                <c:pt idx="1164">
                  <c:v>1016.7609758147229</c:v>
                </c:pt>
                <c:pt idx="1165">
                  <c:v>1016.8900449520963</c:v>
                </c:pt>
                <c:pt idx="1166">
                  <c:v>1017.019002759273</c:v>
                </c:pt>
                <c:pt idx="1167">
                  <c:v>1017.1478494284535</c:v>
                </c:pt>
                <c:pt idx="1168">
                  <c:v>1017.2765851513403</c:v>
                </c:pt>
                <c:pt idx="1169">
                  <c:v>1017.40521011914</c:v>
                </c:pt>
                <c:pt idx="1170">
                  <c:v>1017.5337245225643</c:v>
                </c:pt>
                <c:pt idx="1171">
                  <c:v>1017.6621285518323</c:v>
                </c:pt>
                <c:pt idx="1172">
                  <c:v>1017.7904223966718</c:v>
                </c:pt>
                <c:pt idx="1173">
                  <c:v>1017.9186062463214</c:v>
                </c:pt>
                <c:pt idx="1174">
                  <c:v>1018.0466802895317</c:v>
                </c:pt>
                <c:pt idx="1175">
                  <c:v>1018.1746447145673</c:v>
                </c:pt>
                <c:pt idx="1176">
                  <c:v>1018.3024997092086</c:v>
                </c:pt>
                <c:pt idx="1177">
                  <c:v>1018.4302454607531</c:v>
                </c:pt>
                <c:pt idx="1178">
                  <c:v>1018.5578821560171</c:v>
                </c:pt>
                <c:pt idx="1179">
                  <c:v>1018.6854099813376</c:v>
                </c:pt>
                <c:pt idx="1180">
                  <c:v>1018.8128291225738</c:v>
                </c:pt>
                <c:pt idx="1181">
                  <c:v>1018.9401397651088</c:v>
                </c:pt>
                <c:pt idx="1182">
                  <c:v>1019.067342093851</c:v>
                </c:pt>
                <c:pt idx="1183">
                  <c:v>1019.1944362932361</c:v>
                </c:pt>
                <c:pt idx="1184">
                  <c:v>1019.3214225472282</c:v>
                </c:pt>
                <c:pt idx="1185">
                  <c:v>1019.4483010393219</c:v>
                </c:pt>
                <c:pt idx="1186">
                  <c:v>1019.5750719525438</c:v>
                </c:pt>
                <c:pt idx="1187">
                  <c:v>1019.7017354694538</c:v>
                </c:pt>
                <c:pt idx="1188">
                  <c:v>1019.8282917721468</c:v>
                </c:pt>
                <c:pt idx="1189">
                  <c:v>1019.9547410422549</c:v>
                </c:pt>
                <c:pt idx="1190">
                  <c:v>1020.0810834609478</c:v>
                </c:pt>
                <c:pt idx="1191">
                  <c:v>1020.2073192089351</c:v>
                </c:pt>
                <c:pt idx="1192">
                  <c:v>1020.3334484664682</c:v>
                </c:pt>
                <c:pt idx="1193">
                  <c:v>1020.459471413341</c:v>
                </c:pt>
                <c:pt idx="1194">
                  <c:v>1020.5853882288922</c:v>
                </c:pt>
                <c:pt idx="1195">
                  <c:v>1020.7111990920059</c:v>
                </c:pt>
                <c:pt idx="1196">
                  <c:v>1020.8369041811144</c:v>
                </c:pt>
                <c:pt idx="1197">
                  <c:v>1020.9625036741986</c:v>
                </c:pt>
                <c:pt idx="1198">
                  <c:v>1021.0879977487903</c:v>
                </c:pt>
                <c:pt idx="1199">
                  <c:v>1021.2133865819731</c:v>
                </c:pt>
                <c:pt idx="1200">
                  <c:v>1021.3386703503843</c:v>
                </c:pt>
                <c:pt idx="1201">
                  <c:v>1021.4638492302164</c:v>
                </c:pt>
                <c:pt idx="1202">
                  <c:v>1021.5889233972184</c:v>
                </c:pt>
                <c:pt idx="1203">
                  <c:v>1021.7138930266974</c:v>
                </c:pt>
                <c:pt idx="1204">
                  <c:v>1021.8387582935202</c:v>
                </c:pt>
                <c:pt idx="1205">
                  <c:v>1021.9635193721143</c:v>
                </c:pt>
                <c:pt idx="1206">
                  <c:v>1022.08817643647</c:v>
                </c:pt>
                <c:pt idx="1207">
                  <c:v>1022.2127296601415</c:v>
                </c:pt>
                <c:pt idx="1208">
                  <c:v>1022.3371792162484</c:v>
                </c:pt>
                <c:pt idx="1209">
                  <c:v>1022.4615252774772</c:v>
                </c:pt>
                <c:pt idx="1210">
                  <c:v>1022.5857680160827</c:v>
                </c:pt>
                <c:pt idx="1211">
                  <c:v>1022.7099076038895</c:v>
                </c:pt>
                <c:pt idx="1212">
                  <c:v>1022.8339442122934</c:v>
                </c:pt>
                <c:pt idx="1213">
                  <c:v>1022.9578780122629</c:v>
                </c:pt>
                <c:pt idx="1214">
                  <c:v>1023.0817091743402</c:v>
                </c:pt>
                <c:pt idx="1215">
                  <c:v>1023.2054378686433</c:v>
                </c:pt>
                <c:pt idx="1216">
                  <c:v>1023.3290642648672</c:v>
                </c:pt>
                <c:pt idx="1217">
                  <c:v>1023.4525885322847</c:v>
                </c:pt>
                <c:pt idx="1218">
                  <c:v>1023.5760108397487</c:v>
                </c:pt>
                <c:pt idx="1219">
                  <c:v>1023.6993313556929</c:v>
                </c:pt>
                <c:pt idx="1220">
                  <c:v>1023.8225502481338</c:v>
                </c:pt>
                <c:pt idx="1221">
                  <c:v>1023.9456676846712</c:v>
                </c:pt>
                <c:pt idx="1222">
                  <c:v>1024.0686838324905</c:v>
                </c:pt>
                <c:pt idx="1223">
                  <c:v>1024.1915988583635</c:v>
                </c:pt>
                <c:pt idx="1224">
                  <c:v>1024.31441292865</c:v>
                </c:pt>
                <c:pt idx="1225">
                  <c:v>1024.4371262092993</c:v>
                </c:pt>
                <c:pt idx="1226">
                  <c:v>1024.5597388658509</c:v>
                </c:pt>
                <c:pt idx="1227">
                  <c:v>1024.6822510634368</c:v>
                </c:pt>
                <c:pt idx="1228">
                  <c:v>1024.804662966782</c:v>
                </c:pt>
                <c:pt idx="1229">
                  <c:v>1024.9269747402061</c:v>
                </c:pt>
                <c:pt idx="1230">
                  <c:v>1025.0491865476251</c:v>
                </c:pt>
                <c:pt idx="1231">
                  <c:v>1025.1712985525521</c:v>
                </c:pt>
                <c:pt idx="1232">
                  <c:v>1025.2933109180988</c:v>
                </c:pt>
                <c:pt idx="1233">
                  <c:v>1025.4152238069767</c:v>
                </c:pt>
                <c:pt idx="1234">
                  <c:v>1025.537037381499</c:v>
                </c:pt>
                <c:pt idx="1235">
                  <c:v>1025.658751803581</c:v>
                </c:pt>
                <c:pt idx="1236">
                  <c:v>1025.7803672347425</c:v>
                </c:pt>
                <c:pt idx="1237">
                  <c:v>1025.9018838361078</c:v>
                </c:pt>
                <c:pt idx="1238">
                  <c:v>1026.0233017684079</c:v>
                </c:pt>
                <c:pt idx="1239">
                  <c:v>1026.1446211919817</c:v>
                </c:pt>
                <c:pt idx="1240">
                  <c:v>1026.2658422667769</c:v>
                </c:pt>
                <c:pt idx="1241">
                  <c:v>1026.3869651523516</c:v>
                </c:pt>
                <c:pt idx="1242">
                  <c:v>1026.5079900078754</c:v>
                </c:pt>
                <c:pt idx="1243">
                  <c:v>1026.6289169921308</c:v>
                </c:pt>
                <c:pt idx="1244">
                  <c:v>1026.7497462635142</c:v>
                </c:pt>
                <c:pt idx="1245">
                  <c:v>1026.8704779800373</c:v>
                </c:pt>
                <c:pt idx="1246">
                  <c:v>1026.9911122993285</c:v>
                </c:pt>
                <c:pt idx="1247">
                  <c:v>1027.1116493786342</c:v>
                </c:pt>
                <c:pt idx="1248">
                  <c:v>1027.2320893748192</c:v>
                </c:pt>
                <c:pt idx="1249">
                  <c:v>1027.3524324443692</c:v>
                </c:pt>
                <c:pt idx="1250">
                  <c:v>1027.4726787433913</c:v>
                </c:pt>
                <c:pt idx="1251">
                  <c:v>1027.5928284276149</c:v>
                </c:pt>
                <c:pt idx="1252">
                  <c:v>1027.7128816523937</c:v>
                </c:pt>
                <c:pt idx="1253">
                  <c:v>1027.8328385727064</c:v>
                </c:pt>
                <c:pt idx="1254">
                  <c:v>1027.9526993431582</c:v>
                </c:pt>
                <c:pt idx="1255">
                  <c:v>1028.0724641179818</c:v>
                </c:pt>
                <c:pt idx="1256">
                  <c:v>1028.1921330510386</c:v>
                </c:pt>
                <c:pt idx="1257">
                  <c:v>1028.3117062958197</c:v>
                </c:pt>
                <c:pt idx="1258">
                  <c:v>1028.4311840054479</c:v>
                </c:pt>
                <c:pt idx="1259">
                  <c:v>1028.5505663326778</c:v>
                </c:pt>
                <c:pt idx="1260">
                  <c:v>1028.6698534298978</c:v>
                </c:pt>
                <c:pt idx="1261">
                  <c:v>1028.7890454491308</c:v>
                </c:pt>
                <c:pt idx="1262">
                  <c:v>1028.9081425420354</c:v>
                </c:pt>
                <c:pt idx="1263">
                  <c:v>1029.0271448599076</c:v>
                </c:pt>
                <c:pt idx="1264">
                  <c:v>1029.1460525536811</c:v>
                </c:pt>
                <c:pt idx="1265">
                  <c:v>1029.2648657739294</c:v>
                </c:pt>
                <c:pt idx="1266">
                  <c:v>1029.3835846708657</c:v>
                </c:pt>
                <c:pt idx="1267">
                  <c:v>1029.5022093943455</c:v>
                </c:pt>
                <c:pt idx="1268">
                  <c:v>1029.620740093867</c:v>
                </c:pt>
                <c:pt idx="1269">
                  <c:v>1029.7391769185717</c:v>
                </c:pt>
                <c:pt idx="1270">
                  <c:v>1029.857520017247</c:v>
                </c:pt>
                <c:pt idx="1271">
                  <c:v>1029.9757695383255</c:v>
                </c:pt>
                <c:pt idx="1272">
                  <c:v>1030.0939256298875</c:v>
                </c:pt>
                <c:pt idx="1273">
                  <c:v>1030.2119884396618</c:v>
                </c:pt>
                <c:pt idx="1274">
                  <c:v>1030.3299581150263</c:v>
                </c:pt>
                <c:pt idx="1275">
                  <c:v>1030.44783480301</c:v>
                </c:pt>
                <c:pt idx="1276">
                  <c:v>1030.5656186502931</c:v>
                </c:pt>
                <c:pt idx="1277">
                  <c:v>1030.6833098032091</c:v>
                </c:pt>
                <c:pt idx="1278">
                  <c:v>1030.8009084077451</c:v>
                </c:pt>
                <c:pt idx="1279">
                  <c:v>1030.9184146095431</c:v>
                </c:pt>
                <c:pt idx="1280">
                  <c:v>1031.0358285539014</c:v>
                </c:pt>
                <c:pt idx="1281">
                  <c:v>1031.1531503857752</c:v>
                </c:pt>
                <c:pt idx="1282">
                  <c:v>1031.2703802497783</c:v>
                </c:pt>
                <c:pt idx="1283">
                  <c:v>1031.3875182901834</c:v>
                </c:pt>
                <c:pt idx="1284">
                  <c:v>1031.5045646509241</c:v>
                </c:pt>
                <c:pt idx="1285">
                  <c:v>1031.6215194755948</c:v>
                </c:pt>
                <c:pt idx="1286">
                  <c:v>1031.7383829074531</c:v>
                </c:pt>
                <c:pt idx="1287">
                  <c:v>1031.8551550894197</c:v>
                </c:pt>
                <c:pt idx="1288">
                  <c:v>1031.9718361640798</c:v>
                </c:pt>
                <c:pt idx="1289">
                  <c:v>1032.0884262736852</c:v>
                </c:pt>
                <c:pt idx="1290">
                  <c:v>1032.204925560153</c:v>
                </c:pt>
                <c:pt idx="1291">
                  <c:v>1032.3213341650694</c:v>
                </c:pt>
                <c:pt idx="1292">
                  <c:v>1032.4376522296884</c:v>
                </c:pt>
                <c:pt idx="1293">
                  <c:v>1032.5538798949344</c:v>
                </c:pt>
                <c:pt idx="1294">
                  <c:v>1032.6700173014028</c:v>
                </c:pt>
                <c:pt idx="1295">
                  <c:v>1032.7860645893602</c:v>
                </c:pt>
                <c:pt idx="1296">
                  <c:v>1032.9020218987466</c:v>
                </c:pt>
                <c:pt idx="1297">
                  <c:v>1033.0178893691757</c:v>
                </c:pt>
                <c:pt idx="1298">
                  <c:v>1033.1336671399365</c:v>
                </c:pt>
                <c:pt idx="1299">
                  <c:v>1033.2493553499935</c:v>
                </c:pt>
                <c:pt idx="1300">
                  <c:v>1033.3649541379884</c:v>
                </c:pt>
                <c:pt idx="1301">
                  <c:v>1033.4804636422411</c:v>
                </c:pt>
                <c:pt idx="1302">
                  <c:v>1033.5958840007499</c:v>
                </c:pt>
                <c:pt idx="1303">
                  <c:v>1033.7112153511932</c:v>
                </c:pt>
                <c:pt idx="1304">
                  <c:v>1033.8264578309306</c:v>
                </c:pt>
                <c:pt idx="1305">
                  <c:v>1033.9416115770036</c:v>
                </c:pt>
                <c:pt idx="1306">
                  <c:v>1034.0566767261362</c:v>
                </c:pt>
                <c:pt idx="1307">
                  <c:v>1034.1716534147365</c:v>
                </c:pt>
                <c:pt idx="1308">
                  <c:v>1034.2865417788978</c:v>
                </c:pt>
                <c:pt idx="1309">
                  <c:v>1034.4013419543987</c:v>
                </c:pt>
                <c:pt idx="1310">
                  <c:v>1034.5160540767051</c:v>
                </c:pt>
                <c:pt idx="1311">
                  <c:v>1034.6306782809702</c:v>
                </c:pt>
                <c:pt idx="1312">
                  <c:v>1034.745214702036</c:v>
                </c:pt>
                <c:pt idx="1313">
                  <c:v>1034.8596634744345</c:v>
                </c:pt>
                <c:pt idx="1314">
                  <c:v>1034.974024732388</c:v>
                </c:pt>
                <c:pt idx="1315">
                  <c:v>1035.0882986098104</c:v>
                </c:pt>
                <c:pt idx="1316">
                  <c:v>1035.2024852403085</c:v>
                </c:pt>
                <c:pt idx="1317">
                  <c:v>1035.316584757182</c:v>
                </c:pt>
                <c:pt idx="1318">
                  <c:v>1035.4305972934253</c:v>
                </c:pt>
                <c:pt idx="1319">
                  <c:v>1035.5445229817281</c:v>
                </c:pt>
                <c:pt idx="1320">
                  <c:v>1035.6583619544765</c:v>
                </c:pt>
                <c:pt idx="1321">
                  <c:v>1035.7721143437536</c:v>
                </c:pt>
                <c:pt idx="1322">
                  <c:v>1035.8857802813407</c:v>
                </c:pt>
                <c:pt idx="1323">
                  <c:v>1035.9993598987178</c:v>
                </c:pt>
                <c:pt idx="1324">
                  <c:v>1036.1128533270655</c:v>
                </c:pt>
                <c:pt idx="1325">
                  <c:v>1036.2262606972649</c:v>
                </c:pt>
                <c:pt idx="1326">
                  <c:v>1036.339582139899</c:v>
                </c:pt>
                <c:pt idx="1327">
                  <c:v>1036.452817785253</c:v>
                </c:pt>
                <c:pt idx="1328">
                  <c:v>1036.5659677633166</c:v>
                </c:pt>
                <c:pt idx="1329">
                  <c:v>1036.679032203783</c:v>
                </c:pt>
                <c:pt idx="1330">
                  <c:v>1036.7920112360514</c:v>
                </c:pt>
                <c:pt idx="1331">
                  <c:v>1036.9049049892274</c:v>
                </c:pt>
                <c:pt idx="1332">
                  <c:v>1037.0177135921231</c:v>
                </c:pt>
                <c:pt idx="1333">
                  <c:v>1037.1304371732592</c:v>
                </c:pt>
                <c:pt idx="1334">
                  <c:v>1037.243075860865</c:v>
                </c:pt>
                <c:pt idx="1335">
                  <c:v>1037.35562978288</c:v>
                </c:pt>
                <c:pt idx="1336">
                  <c:v>1037.468099066954</c:v>
                </c:pt>
                <c:pt idx="1337">
                  <c:v>1037.5804838404486</c:v>
                </c:pt>
                <c:pt idx="1338">
                  <c:v>1037.6927842304376</c:v>
                </c:pt>
                <c:pt idx="1339">
                  <c:v>1037.8050003637084</c:v>
                </c:pt>
                <c:pt idx="1340">
                  <c:v>1037.9171323667622</c:v>
                </c:pt>
                <c:pt idx="1341">
                  <c:v>1038.0291803658154</c:v>
                </c:pt>
                <c:pt idx="1342">
                  <c:v>1038.1411444868004</c:v>
                </c:pt>
                <c:pt idx="1343">
                  <c:v>1038.2530248553662</c:v>
                </c:pt>
                <c:pt idx="1344">
                  <c:v>1038.3648215968794</c:v>
                </c:pt>
                <c:pt idx="1345">
                  <c:v>1038.4765348364249</c:v>
                </c:pt>
                <c:pt idx="1346">
                  <c:v>1038.5881646988071</c:v>
                </c:pt>
                <c:pt idx="1347">
                  <c:v>1038.6997113085501</c:v>
                </c:pt>
                <c:pt idx="1348">
                  <c:v>1038.8111747898995</c:v>
                </c:pt>
                <c:pt idx="1349">
                  <c:v>1038.922555266822</c:v>
                </c:pt>
                <c:pt idx="1350">
                  <c:v>1039.0338528630075</c:v>
                </c:pt>
                <c:pt idx="1351">
                  <c:v>1039.1450677018693</c:v>
                </c:pt>
                <c:pt idx="1352">
                  <c:v>1039.2561999065445</c:v>
                </c:pt>
                <c:pt idx="1353">
                  <c:v>1039.3672495998958</c:v>
                </c:pt>
                <c:pt idx="1354">
                  <c:v>1039.4782169045113</c:v>
                </c:pt>
                <c:pt idx="1355">
                  <c:v>1039.5891019427063</c:v>
                </c:pt>
                <c:pt idx="1356">
                  <c:v>1039.699904836523</c:v>
                </c:pt>
                <c:pt idx="1357">
                  <c:v>1039.8106257077329</c:v>
                </c:pt>
                <c:pt idx="1358">
                  <c:v>1039.9212646778358</c:v>
                </c:pt>
                <c:pt idx="1359">
                  <c:v>1040.0318218680616</c:v>
                </c:pt>
                <c:pt idx="1360">
                  <c:v>1040.1422973993713</c:v>
                </c:pt>
                <c:pt idx="1361">
                  <c:v>1040.2526913924569</c:v>
                </c:pt>
                <c:pt idx="1362">
                  <c:v>1040.3630039677435</c:v>
                </c:pt>
                <c:pt idx="1363">
                  <c:v>1040.4732352453887</c:v>
                </c:pt>
                <c:pt idx="1364">
                  <c:v>1040.5833853452839</c:v>
                </c:pt>
                <c:pt idx="1365">
                  <c:v>1040.6934543870559</c:v>
                </c:pt>
                <c:pt idx="1366">
                  <c:v>1040.8034424900663</c:v>
                </c:pt>
                <c:pt idx="1367">
                  <c:v>1040.9133497734135</c:v>
                </c:pt>
                <c:pt idx="1368">
                  <c:v>1041.0231763559327</c:v>
                </c:pt>
                <c:pt idx="1369">
                  <c:v>1041.132922356197</c:v>
                </c:pt>
                <c:pt idx="1370">
                  <c:v>1041.2425878925178</c:v>
                </c:pt>
                <c:pt idx="1371">
                  <c:v>1041.3521730829461</c:v>
                </c:pt>
                <c:pt idx="1372">
                  <c:v>1041.4616780452732</c:v>
                </c:pt>
                <c:pt idx="1373">
                  <c:v>1041.5711028970309</c:v>
                </c:pt>
                <c:pt idx="1374">
                  <c:v>1041.6804477554929</c:v>
                </c:pt>
                <c:pt idx="1375">
                  <c:v>1041.7897127376752</c:v>
                </c:pt>
                <c:pt idx="1376">
                  <c:v>1041.8988979603371</c:v>
                </c:pt>
                <c:pt idx="1377">
                  <c:v>1042.0080035399817</c:v>
                </c:pt>
                <c:pt idx="1378">
                  <c:v>1042.1170295928569</c:v>
                </c:pt>
                <c:pt idx="1379">
                  <c:v>1042.2259762349556</c:v>
                </c:pt>
                <c:pt idx="1380">
                  <c:v>1042.3348435820171</c:v>
                </c:pt>
                <c:pt idx="1381">
                  <c:v>1042.4436317495279</c:v>
                </c:pt>
                <c:pt idx="1382">
                  <c:v>1042.5523408527217</c:v>
                </c:pt>
                <c:pt idx="1383">
                  <c:v>1042.6609710065809</c:v>
                </c:pt>
                <c:pt idx="1384">
                  <c:v>1042.7695223258368</c:v>
                </c:pt>
                <c:pt idx="1385">
                  <c:v>1042.8779949249704</c:v>
                </c:pt>
                <c:pt idx="1386">
                  <c:v>1042.9863889182134</c:v>
                </c:pt>
                <c:pt idx="1387">
                  <c:v>1043.0947044195489</c:v>
                </c:pt>
                <c:pt idx="1388">
                  <c:v>1043.2029415427119</c:v>
                </c:pt>
                <c:pt idx="1389">
                  <c:v>1043.3111004011901</c:v>
                </c:pt>
                <c:pt idx="1390">
                  <c:v>1043.4191811082244</c:v>
                </c:pt>
                <c:pt idx="1391">
                  <c:v>1043.5271837768105</c:v>
                </c:pt>
                <c:pt idx="1392">
                  <c:v>1043.6351085196982</c:v>
                </c:pt>
                <c:pt idx="1393">
                  <c:v>1043.7429554493935</c:v>
                </c:pt>
                <c:pt idx="1394">
                  <c:v>1043.8507246781583</c:v>
                </c:pt>
                <c:pt idx="1395">
                  <c:v>1043.9584163180116</c:v>
                </c:pt>
                <c:pt idx="1396">
                  <c:v>1044.0660304807302</c:v>
                </c:pt>
                <c:pt idx="1397">
                  <c:v>1044.1735672778491</c:v>
                </c:pt>
                <c:pt idx="1398">
                  <c:v>1044.2810268206624</c:v>
                </c:pt>
                <c:pt idx="1399">
                  <c:v>1044.388409220224</c:v>
                </c:pt>
                <c:pt idx="1400">
                  <c:v>1044.4957145873486</c:v>
                </c:pt>
                <c:pt idx="1401">
                  <c:v>1044.6029430326116</c:v>
                </c:pt>
                <c:pt idx="1402">
                  <c:v>1044.7100946663504</c:v>
                </c:pt>
                <c:pt idx="1403">
                  <c:v>1044.8171695986648</c:v>
                </c:pt>
                <c:pt idx="1404">
                  <c:v>1044.9241679394181</c:v>
                </c:pt>
                <c:pt idx="1405">
                  <c:v>1045.0310897982374</c:v>
                </c:pt>
                <c:pt idx="1406">
                  <c:v>1045.137935284514</c:v>
                </c:pt>
                <c:pt idx="1407">
                  <c:v>1045.244704507405</c:v>
                </c:pt>
                <c:pt idx="1408">
                  <c:v>1045.3513975758331</c:v>
                </c:pt>
                <c:pt idx="1409">
                  <c:v>1045.4580145984876</c:v>
                </c:pt>
                <c:pt idx="1410">
                  <c:v>1045.5645556838249</c:v>
                </c:pt>
                <c:pt idx="1411">
                  <c:v>1045.6710209400696</c:v>
                </c:pt>
                <c:pt idx="1412">
                  <c:v>1045.777410475215</c:v>
                </c:pt>
                <c:pt idx="1413">
                  <c:v>1045.8837243970231</c:v>
                </c:pt>
                <c:pt idx="1414">
                  <c:v>1045.9899628130261</c:v>
                </c:pt>
                <c:pt idx="1415">
                  <c:v>1046.0961258305267</c:v>
                </c:pt>
                <c:pt idx="1416">
                  <c:v>1046.2022135565992</c:v>
                </c:pt>
                <c:pt idx="1417">
                  <c:v>1046.3082260980889</c:v>
                </c:pt>
                <c:pt idx="1418">
                  <c:v>1046.4141635616145</c:v>
                </c:pt>
                <c:pt idx="1419">
                  <c:v>1046.5200260535671</c:v>
                </c:pt>
                <c:pt idx="1420">
                  <c:v>1046.6258136801121</c:v>
                </c:pt>
                <c:pt idx="1421">
                  <c:v>1046.7315265471889</c:v>
                </c:pt>
                <c:pt idx="1422">
                  <c:v>1046.8371647605125</c:v>
                </c:pt>
                <c:pt idx="1423">
                  <c:v>1046.942728425573</c:v>
                </c:pt>
                <c:pt idx="1424">
                  <c:v>1047.0482176476376</c:v>
                </c:pt>
                <c:pt idx="1425">
                  <c:v>1047.1536325317497</c:v>
                </c:pt>
                <c:pt idx="1426">
                  <c:v>1047.2589731827309</c:v>
                </c:pt>
                <c:pt idx="1427">
                  <c:v>1047.3642397051804</c:v>
                </c:pt>
                <c:pt idx="1428">
                  <c:v>1047.4694322034768</c:v>
                </c:pt>
                <c:pt idx="1429">
                  <c:v>1047.574550781778</c:v>
                </c:pt>
                <c:pt idx="1430">
                  <c:v>1047.679595544022</c:v>
                </c:pt>
                <c:pt idx="1431">
                  <c:v>1047.7845665939276</c:v>
                </c:pt>
                <c:pt idx="1432">
                  <c:v>1047.8894640349947</c:v>
                </c:pt>
                <c:pt idx="1433">
                  <c:v>1047.9942879705054</c:v>
                </c:pt>
                <c:pt idx="1434">
                  <c:v>1048.0990385035243</c:v>
                </c:pt>
                <c:pt idx="1435">
                  <c:v>1048.2037157368991</c:v>
                </c:pt>
                <c:pt idx="1436">
                  <c:v>1048.3083197732615</c:v>
                </c:pt>
                <c:pt idx="1437">
                  <c:v>1048.4128507150272</c:v>
                </c:pt>
                <c:pt idx="1438">
                  <c:v>1048.5173086643972</c:v>
                </c:pt>
                <c:pt idx="1439">
                  <c:v>1048.621693723358</c:v>
                </c:pt>
                <c:pt idx="1440">
                  <c:v>1048.7260059936825</c:v>
                </c:pt>
                <c:pt idx="1441">
                  <c:v>1048.8302455769301</c:v>
                </c:pt>
                <c:pt idx="1442">
                  <c:v>1048.9344125744476</c:v>
                </c:pt>
                <c:pt idx="1443">
                  <c:v>1049.0385070873699</c:v>
                </c:pt>
                <c:pt idx="1444">
                  <c:v>1049.1425292166205</c:v>
                </c:pt>
                <c:pt idx="1445">
                  <c:v>1049.2464790629119</c:v>
                </c:pt>
                <c:pt idx="1446">
                  <c:v>1049.3503567267467</c:v>
                </c:pt>
                <c:pt idx="1447">
                  <c:v>1049.4541623084174</c:v>
                </c:pt>
                <c:pt idx="1448">
                  <c:v>1049.5578959080076</c:v>
                </c:pt>
                <c:pt idx="1449">
                  <c:v>1049.6615576253926</c:v>
                </c:pt>
                <c:pt idx="1450">
                  <c:v>1049.7651475602393</c:v>
                </c:pt>
                <c:pt idx="1451">
                  <c:v>1049.8686658120077</c:v>
                </c:pt>
                <c:pt idx="1452">
                  <c:v>1049.9721124799512</c:v>
                </c:pt>
                <c:pt idx="1453">
                  <c:v>1050.0754876631163</c:v>
                </c:pt>
                <c:pt idx="1454">
                  <c:v>1050.1787914603444</c:v>
                </c:pt>
                <c:pt idx="1455">
                  <c:v>1050.2820239702717</c:v>
                </c:pt>
                <c:pt idx="1456">
                  <c:v>1050.3851852913299</c:v>
                </c:pt>
                <c:pt idx="1457">
                  <c:v>1050.4882755217468</c:v>
                </c:pt>
                <c:pt idx="1458">
                  <c:v>1050.5912947595471</c:v>
                </c:pt>
                <c:pt idx="1459">
                  <c:v>1050.694243102552</c:v>
                </c:pt>
                <c:pt idx="1460">
                  <c:v>1050.7971206483815</c:v>
                </c:pt>
                <c:pt idx="1461">
                  <c:v>1050.8999274944526</c:v>
                </c:pt>
                <c:pt idx="1462">
                  <c:v>1051.0026637379824</c:v>
                </c:pt>
                <c:pt idx="1463">
                  <c:v>1051.105329475987</c:v>
                </c:pt>
                <c:pt idx="1464">
                  <c:v>1051.2079248052823</c:v>
                </c:pt>
                <c:pt idx="1465">
                  <c:v>1051.3104498224848</c:v>
                </c:pt>
                <c:pt idx="1466">
                  <c:v>1051.4129046240121</c:v>
                </c:pt>
                <c:pt idx="1467">
                  <c:v>1051.5152893060836</c:v>
                </c:pt>
                <c:pt idx="1468">
                  <c:v>1051.6176039647205</c:v>
                </c:pt>
                <c:pt idx="1469">
                  <c:v>1051.7198486957473</c:v>
                </c:pt>
                <c:pt idx="1470">
                  <c:v>1051.8220235947911</c:v>
                </c:pt>
                <c:pt idx="1471">
                  <c:v>1051.9241287572831</c:v>
                </c:pt>
                <c:pt idx="1472">
                  <c:v>1052.026164278459</c:v>
                </c:pt>
                <c:pt idx="1473">
                  <c:v>1052.1281302533589</c:v>
                </c:pt>
                <c:pt idx="1474">
                  <c:v>1052.2300267768289</c:v>
                </c:pt>
                <c:pt idx="1475">
                  <c:v>1052.3318539435206</c:v>
                </c:pt>
                <c:pt idx="1476">
                  <c:v>1052.4336118478921</c:v>
                </c:pt>
                <c:pt idx="1477">
                  <c:v>1052.5353005842085</c:v>
                </c:pt>
                <c:pt idx="1478">
                  <c:v>1052.6369202465426</c:v>
                </c:pt>
                <c:pt idx="1479">
                  <c:v>1052.7384709287749</c:v>
                </c:pt>
                <c:pt idx="1480">
                  <c:v>1052.8399527245947</c:v>
                </c:pt>
                <c:pt idx="1481">
                  <c:v>1052.9413657275004</c:v>
                </c:pt>
                <c:pt idx="1482">
                  <c:v>1053.0427100308</c:v>
                </c:pt>
                <c:pt idx="1483">
                  <c:v>1053.1439857276114</c:v>
                </c:pt>
                <c:pt idx="1484">
                  <c:v>1053.2451929108634</c:v>
                </c:pt>
                <c:pt idx="1485">
                  <c:v>1053.3463316732955</c:v>
                </c:pt>
                <c:pt idx="1486">
                  <c:v>1053.4474021074595</c:v>
                </c:pt>
                <c:pt idx="1487">
                  <c:v>1053.5484043057188</c:v>
                </c:pt>
                <c:pt idx="1488">
                  <c:v>1053.6493383602499</c:v>
                </c:pt>
                <c:pt idx="1489">
                  <c:v>1053.7502043630423</c:v>
                </c:pt>
                <c:pt idx="1490">
                  <c:v>1053.851002405899</c:v>
                </c:pt>
                <c:pt idx="1491">
                  <c:v>1053.9517325804375</c:v>
                </c:pt>
                <c:pt idx="1492">
                  <c:v>1054.0523949780898</c:v>
                </c:pt>
                <c:pt idx="1493">
                  <c:v>1054.1529896901029</c:v>
                </c:pt>
                <c:pt idx="1494">
                  <c:v>1054.2535168075401</c:v>
                </c:pt>
                <c:pt idx="1495">
                  <c:v>1054.3539764212803</c:v>
                </c:pt>
                <c:pt idx="1496">
                  <c:v>1054.4543686220195</c:v>
                </c:pt>
                <c:pt idx="1497">
                  <c:v>1054.5546935002703</c:v>
                </c:pt>
                <c:pt idx="1498">
                  <c:v>1054.6549511463636</c:v>
                </c:pt>
                <c:pt idx="1499">
                  <c:v>1054.7551416504482</c:v>
                </c:pt>
                <c:pt idx="1500">
                  <c:v>1054.8552651024913</c:v>
                </c:pt>
                <c:pt idx="1501">
                  <c:v>1054.9553215922797</c:v>
                </c:pt>
                <c:pt idx="1502">
                  <c:v>1055.0553112094192</c:v>
                </c:pt>
                <c:pt idx="1503">
                  <c:v>1055.1552340433363</c:v>
                </c:pt>
                <c:pt idx="1504">
                  <c:v>1055.2550901832778</c:v>
                </c:pt>
                <c:pt idx="1505">
                  <c:v>1055.3548797183116</c:v>
                </c:pt>
                <c:pt idx="1506">
                  <c:v>1055.4546027373271</c:v>
                </c:pt>
                <c:pt idx="1507">
                  <c:v>1055.5542593290359</c:v>
                </c:pt>
                <c:pt idx="1508">
                  <c:v>1055.6538495819718</c:v>
                </c:pt>
                <c:pt idx="1509">
                  <c:v>1055.7533735844918</c:v>
                </c:pt>
                <c:pt idx="1510">
                  <c:v>1055.852831424776</c:v>
                </c:pt>
                <c:pt idx="1511">
                  <c:v>1055.9522231908286</c:v>
                </c:pt>
                <c:pt idx="1512">
                  <c:v>1056.0515489704783</c:v>
                </c:pt>
                <c:pt idx="1513">
                  <c:v>1056.1508088513785</c:v>
                </c:pt>
                <c:pt idx="1514">
                  <c:v>1056.2500029210082</c:v>
                </c:pt>
                <c:pt idx="1515">
                  <c:v>1056.3491312666717</c:v>
                </c:pt>
                <c:pt idx="1516">
                  <c:v>1056.4481939754999</c:v>
                </c:pt>
                <c:pt idx="1517">
                  <c:v>1056.54719113445</c:v>
                </c:pt>
                <c:pt idx="1518">
                  <c:v>1056.6461228303069</c:v>
                </c:pt>
                <c:pt idx="1519">
                  <c:v>1056.7449891496826</c:v>
                </c:pt>
                <c:pt idx="1520">
                  <c:v>1056.8437901790176</c:v>
                </c:pt>
                <c:pt idx="1521">
                  <c:v>1056.9425260045805</c:v>
                </c:pt>
                <c:pt idx="1522">
                  <c:v>1057.0411967124689</c:v>
                </c:pt>
                <c:pt idx="1523">
                  <c:v>1057.1398023886104</c:v>
                </c:pt>
                <c:pt idx="1524">
                  <c:v>1057.238343118762</c:v>
                </c:pt>
                <c:pt idx="1525">
                  <c:v>1057.3368189885111</c:v>
                </c:pt>
                <c:pt idx="1526">
                  <c:v>1057.4352300832761</c:v>
                </c:pt>
                <c:pt idx="1527">
                  <c:v>1057.5335764883062</c:v>
                </c:pt>
                <c:pt idx="1528">
                  <c:v>1057.6318582886825</c:v>
                </c:pt>
                <c:pt idx="1529">
                  <c:v>1057.7300755693182</c:v>
                </c:pt>
                <c:pt idx="1530">
                  <c:v>1057.8282284149591</c:v>
                </c:pt>
                <c:pt idx="1531">
                  <c:v>1057.9263169101839</c:v>
                </c:pt>
                <c:pt idx="1532">
                  <c:v>1058.0243411394049</c:v>
                </c:pt>
                <c:pt idx="1533">
                  <c:v>1058.1223011868683</c:v>
                </c:pt>
                <c:pt idx="1534">
                  <c:v>1058.2201971366542</c:v>
                </c:pt>
                <c:pt idx="1535">
                  <c:v>1058.3180290726777</c:v>
                </c:pt>
                <c:pt idx="1536">
                  <c:v>1058.4157970786894</c:v>
                </c:pt>
                <c:pt idx="1537">
                  <c:v>1058.5135012382748</c:v>
                </c:pt>
                <c:pt idx="1538">
                  <c:v>1058.611141634856</c:v>
                </c:pt>
                <c:pt idx="1539">
                  <c:v>1058.7087183516915</c:v>
                </c:pt>
                <c:pt idx="1540">
                  <c:v>1058.8062314718763</c:v>
                </c:pt>
                <c:pt idx="1541">
                  <c:v>1058.9036810783434</c:v>
                </c:pt>
                <c:pt idx="1542">
                  <c:v>1059.0010672538629</c:v>
                </c:pt>
                <c:pt idx="1543">
                  <c:v>1059.0983900810431</c:v>
                </c:pt>
                <c:pt idx="1544">
                  <c:v>1059.1956496423315</c:v>
                </c:pt>
                <c:pt idx="1545">
                  <c:v>1059.2928460200142</c:v>
                </c:pt>
                <c:pt idx="1546">
                  <c:v>1059.3899792962163</c:v>
                </c:pt>
                <c:pt idx="1547">
                  <c:v>1059.4870495529035</c:v>
                </c:pt>
                <c:pt idx="1548">
                  <c:v>1059.5840568718816</c:v>
                </c:pt>
                <c:pt idx="1549">
                  <c:v>1059.6810013347965</c:v>
                </c:pt>
                <c:pt idx="1550">
                  <c:v>1059.7778830231359</c:v>
                </c:pt>
                <c:pt idx="1551">
                  <c:v>1059.8747020182286</c:v>
                </c:pt>
                <c:pt idx="1552">
                  <c:v>1059.9714584012454</c:v>
                </c:pt>
                <c:pt idx="1553">
                  <c:v>1060.0681522531995</c:v>
                </c:pt>
                <c:pt idx="1554">
                  <c:v>1060.1647836549469</c:v>
                </c:pt>
                <c:pt idx="1555">
                  <c:v>1060.2613526871864</c:v>
                </c:pt>
                <c:pt idx="1556">
                  <c:v>1060.3578594304606</c:v>
                </c:pt>
                <c:pt idx="1557">
                  <c:v>1060.4543039651562</c:v>
                </c:pt>
                <c:pt idx="1558">
                  <c:v>1060.5506863715041</c:v>
                </c:pt>
                <c:pt idx="1559">
                  <c:v>1060.6470067295797</c:v>
                </c:pt>
                <c:pt idx="1560">
                  <c:v>1060.7432651193039</c:v>
                </c:pt>
                <c:pt idx="1561">
                  <c:v>1060.8394616204432</c:v>
                </c:pt>
                <c:pt idx="1562">
                  <c:v>1060.9355963126097</c:v>
                </c:pt>
                <c:pt idx="1563">
                  <c:v>1061.0316692752622</c:v>
                </c:pt>
                <c:pt idx="1564">
                  <c:v>1061.127680587706</c:v>
                </c:pt>
                <c:pt idx="1565">
                  <c:v>1061.2236303290936</c:v>
                </c:pt>
                <c:pt idx="1566">
                  <c:v>1061.319518578425</c:v>
                </c:pt>
                <c:pt idx="1567">
                  <c:v>1061.4153454145483</c:v>
                </c:pt>
                <c:pt idx="1568">
                  <c:v>1061.5111109161596</c:v>
                </c:pt>
                <c:pt idx="1569">
                  <c:v>1061.6068151618042</c:v>
                </c:pt>
                <c:pt idx="1570">
                  <c:v>1061.7024582298761</c:v>
                </c:pt>
                <c:pt idx="1571">
                  <c:v>1061.798040198619</c:v>
                </c:pt>
                <c:pt idx="1572">
                  <c:v>1061.8935611461261</c:v>
                </c:pt>
                <c:pt idx="1573">
                  <c:v>1061.9890211503412</c:v>
                </c:pt>
                <c:pt idx="1574">
                  <c:v>1062.0844202890585</c:v>
                </c:pt>
                <c:pt idx="1575">
                  <c:v>1062.1797586399234</c:v>
                </c:pt>
                <c:pt idx="1576">
                  <c:v>1062.2750362804329</c:v>
                </c:pt>
                <c:pt idx="1577">
                  <c:v>1062.3702532879352</c:v>
                </c:pt>
                <c:pt idx="1578">
                  <c:v>1062.4654097396308</c:v>
                </c:pt>
                <c:pt idx="1579">
                  <c:v>1062.5605057125731</c:v>
                </c:pt>
                <c:pt idx="1580">
                  <c:v>1062.6555412836681</c:v>
                </c:pt>
                <c:pt idx="1581">
                  <c:v>1062.7505165296752</c:v>
                </c:pt>
                <c:pt idx="1582">
                  <c:v>1062.8454315272074</c:v>
                </c:pt>
                <c:pt idx="1583">
                  <c:v>1062.9402863527318</c:v>
                </c:pt>
                <c:pt idx="1584">
                  <c:v>1063.0350810825696</c:v>
                </c:pt>
                <c:pt idx="1585">
                  <c:v>1063.129815792897</c:v>
                </c:pt>
                <c:pt idx="1586">
                  <c:v>1063.2244905597456</c:v>
                </c:pt>
                <c:pt idx="1587">
                  <c:v>1063.319105459002</c:v>
                </c:pt>
                <c:pt idx="1588">
                  <c:v>1063.4136605664087</c:v>
                </c:pt>
                <c:pt idx="1589">
                  <c:v>1063.5081559575649</c:v>
                </c:pt>
                <c:pt idx="1590">
                  <c:v>1063.602591707926</c:v>
                </c:pt>
                <c:pt idx="1591">
                  <c:v>1063.6969678928044</c:v>
                </c:pt>
                <c:pt idx="1592">
                  <c:v>1063.79128458737</c:v>
                </c:pt>
                <c:pt idx="1593">
                  <c:v>1063.8855418666501</c:v>
                </c:pt>
                <c:pt idx="1594">
                  <c:v>1063.9797398055302</c:v>
                </c:pt>
                <c:pt idx="1595">
                  <c:v>1064.0738784787543</c:v>
                </c:pt>
                <c:pt idx="1596">
                  <c:v>1064.1679579609249</c:v>
                </c:pt>
                <c:pt idx="1597">
                  <c:v>1064.261978326504</c:v>
                </c:pt>
                <c:pt idx="1598">
                  <c:v>1064.3559396498126</c:v>
                </c:pt>
                <c:pt idx="1599">
                  <c:v>1064.4498420050318</c:v>
                </c:pt>
                <c:pt idx="1600">
                  <c:v>1064.5436854662028</c:v>
                </c:pt>
                <c:pt idx="1601">
                  <c:v>1064.6374701072273</c:v>
                </c:pt>
                <c:pt idx="1602">
                  <c:v>1064.7311960018678</c:v>
                </c:pt>
                <c:pt idx="1603">
                  <c:v>1064.8248632237483</c:v>
                </c:pt>
                <c:pt idx="1604">
                  <c:v>1064.9184718463539</c:v>
                </c:pt>
                <c:pt idx="1605">
                  <c:v>1065.0120219430323</c:v>
                </c:pt>
                <c:pt idx="1606">
                  <c:v>1065.1055135869929</c:v>
                </c:pt>
                <c:pt idx="1607">
                  <c:v>1065.1989468513077</c:v>
                </c:pt>
                <c:pt idx="1608">
                  <c:v>1065.292321808912</c:v>
                </c:pt>
                <c:pt idx="1609">
                  <c:v>1065.3856385326042</c:v>
                </c:pt>
                <c:pt idx="1610">
                  <c:v>1065.4788970950465</c:v>
                </c:pt>
                <c:pt idx="1611">
                  <c:v>1065.5720975687648</c:v>
                </c:pt>
                <c:pt idx="1612">
                  <c:v>1065.6652400261494</c:v>
                </c:pt>
                <c:pt idx="1613">
                  <c:v>1065.7583245394553</c:v>
                </c:pt>
                <c:pt idx="1614">
                  <c:v>1065.8513511808026</c:v>
                </c:pt>
                <c:pt idx="1615">
                  <c:v>1065.9443200221763</c:v>
                </c:pt>
                <c:pt idx="1616">
                  <c:v>1066.0372311354276</c:v>
                </c:pt>
                <c:pt idx="1617">
                  <c:v>1066.1300845922738</c:v>
                </c:pt>
                <c:pt idx="1618">
                  <c:v>1066.2228804642978</c:v>
                </c:pt>
                <c:pt idx="1619">
                  <c:v>1066.3156188229498</c:v>
                </c:pt>
                <c:pt idx="1620">
                  <c:v>1066.4082997395467</c:v>
                </c:pt>
                <c:pt idx="1621">
                  <c:v>1066.5009232852726</c:v>
                </c:pt>
                <c:pt idx="1622">
                  <c:v>1066.5934895311798</c:v>
                </c:pt>
                <c:pt idx="1623">
                  <c:v>1066.6859985481881</c:v>
                </c:pt>
                <c:pt idx="1624">
                  <c:v>1066.7784504070858</c:v>
                </c:pt>
                <c:pt idx="1625">
                  <c:v>1066.8708451785294</c:v>
                </c:pt>
                <c:pt idx="1626">
                  <c:v>1066.9631829330451</c:v>
                </c:pt>
                <c:pt idx="1627">
                  <c:v>1067.055463741028</c:v>
                </c:pt>
                <c:pt idx="1628">
                  <c:v>1067.1476876727429</c:v>
                </c:pt>
                <c:pt idx="1629">
                  <c:v>1067.2398547983244</c:v>
                </c:pt>
                <c:pt idx="1630">
                  <c:v>1067.3319651877773</c:v>
                </c:pt>
                <c:pt idx="1631">
                  <c:v>1067.4240189109771</c:v>
                </c:pt>
                <c:pt idx="1632">
                  <c:v>1067.5160160376702</c:v>
                </c:pt>
                <c:pt idx="1633">
                  <c:v>1067.6079566374742</c:v>
                </c:pt>
                <c:pt idx="1634">
                  <c:v>1067.6998407798783</c:v>
                </c:pt>
                <c:pt idx="1635">
                  <c:v>1067.7916685342432</c:v>
                </c:pt>
                <c:pt idx="1636">
                  <c:v>1067.8834399698021</c:v>
                </c:pt>
                <c:pt idx="1637">
                  <c:v>1067.9751551556608</c:v>
                </c:pt>
                <c:pt idx="1638">
                  <c:v>1068.0668141607973</c:v>
                </c:pt>
                <c:pt idx="1639">
                  <c:v>1068.1584170540634</c:v>
                </c:pt>
                <c:pt idx="1640">
                  <c:v>1068.2499639041837</c:v>
                </c:pt>
                <c:pt idx="1641">
                  <c:v>1068.3414547797568</c:v>
                </c:pt>
                <c:pt idx="1642">
                  <c:v>1068.4328897492553</c:v>
                </c:pt>
                <c:pt idx="1643">
                  <c:v>1068.5242688810263</c:v>
                </c:pt>
                <c:pt idx="1644">
                  <c:v>1068.6155922432911</c:v>
                </c:pt>
                <c:pt idx="1645">
                  <c:v>1068.7068599041465</c:v>
                </c:pt>
                <c:pt idx="1646">
                  <c:v>1068.7980719315642</c:v>
                </c:pt>
                <c:pt idx="1647">
                  <c:v>1068.8892283933915</c:v>
                </c:pt>
                <c:pt idx="1648">
                  <c:v>1068.9803293573518</c:v>
                </c:pt>
                <c:pt idx="1649">
                  <c:v>1069.0713748910443</c:v>
                </c:pt>
                <c:pt idx="1650">
                  <c:v>1069.1623650619449</c:v>
                </c:pt>
                <c:pt idx="1651">
                  <c:v>1069.2532999374059</c:v>
                </c:pt>
                <c:pt idx="1652">
                  <c:v>1069.3441795846575</c:v>
                </c:pt>
                <c:pt idx="1653">
                  <c:v>1069.4350040708064</c:v>
                </c:pt>
                <c:pt idx="1654">
                  <c:v>1069.5257734628374</c:v>
                </c:pt>
                <c:pt idx="1655">
                  <c:v>1069.6164878276134</c:v>
                </c:pt>
                <c:pt idx="1656">
                  <c:v>1069.7071472318751</c:v>
                </c:pt>
                <c:pt idx="1657">
                  <c:v>1069.7977517422419</c:v>
                </c:pt>
                <c:pt idx="1658">
                  <c:v>1069.8883014252124</c:v>
                </c:pt>
                <c:pt idx="1659">
                  <c:v>1069.978796347164</c:v>
                </c:pt>
                <c:pt idx="1660">
                  <c:v>1070.0692365743539</c:v>
                </c:pt>
                <c:pt idx="1661">
                  <c:v>1070.1596221729185</c:v>
                </c:pt>
                <c:pt idx="1662">
                  <c:v>1070.2499532088743</c:v>
                </c:pt>
                <c:pt idx="1663">
                  <c:v>1070.3402297481186</c:v>
                </c:pt>
                <c:pt idx="1664">
                  <c:v>1070.430451856429</c:v>
                </c:pt>
                <c:pt idx="1665">
                  <c:v>1070.5206195994638</c:v>
                </c:pt>
                <c:pt idx="1666">
                  <c:v>1070.6107330427628</c:v>
                </c:pt>
                <c:pt idx="1667">
                  <c:v>1070.7007922517471</c:v>
                </c:pt>
                <c:pt idx="1668">
                  <c:v>1070.7907972917196</c:v>
                </c:pt>
                <c:pt idx="1669">
                  <c:v>1070.8807482278651</c:v>
                </c:pt>
                <c:pt idx="1670">
                  <c:v>1070.9706451252509</c:v>
                </c:pt>
                <c:pt idx="1671">
                  <c:v>1071.060488048827</c:v>
                </c:pt>
                <c:pt idx="1672">
                  <c:v>1071.1502770634258</c:v>
                </c:pt>
                <c:pt idx="1673">
                  <c:v>1071.2400122337635</c:v>
                </c:pt>
                <c:pt idx="1674">
                  <c:v>1071.3296936244392</c:v>
                </c:pt>
                <c:pt idx="1675">
                  <c:v>1071.419321299936</c:v>
                </c:pt>
                <c:pt idx="1676">
                  <c:v>1071.5088953246211</c:v>
                </c:pt>
                <c:pt idx="1677">
                  <c:v>1071.5984157627456</c:v>
                </c:pt>
                <c:pt idx="1678">
                  <c:v>1071.6878826784457</c:v>
                </c:pt>
                <c:pt idx="1679">
                  <c:v>1071.7772961357418</c:v>
                </c:pt>
                <c:pt idx="1680">
                  <c:v>1071.8666561985401</c:v>
                </c:pt>
                <c:pt idx="1681">
                  <c:v>1071.9559629306316</c:v>
                </c:pt>
                <c:pt idx="1682">
                  <c:v>1072.0452163956934</c:v>
                </c:pt>
                <c:pt idx="1683">
                  <c:v>1072.1344166572881</c:v>
                </c:pt>
                <c:pt idx="1684">
                  <c:v>1072.2235637788649</c:v>
                </c:pt>
                <c:pt idx="1685">
                  <c:v>1072.3126578237593</c:v>
                </c:pt>
                <c:pt idx="1686">
                  <c:v>1072.4016988551937</c:v>
                </c:pt>
                <c:pt idx="1687">
                  <c:v>1072.4906869362771</c:v>
                </c:pt>
                <c:pt idx="1688">
                  <c:v>1072.5796221300066</c:v>
                </c:pt>
                <c:pt idx="1689">
                  <c:v>1072.668504499266</c:v>
                </c:pt>
                <c:pt idx="1690">
                  <c:v>1072.7573341068271</c:v>
                </c:pt>
                <c:pt idx="1691">
                  <c:v>1072.8461110153503</c:v>
                </c:pt>
                <c:pt idx="1692">
                  <c:v>1072.9348352873837</c:v>
                </c:pt>
                <c:pt idx="1693">
                  <c:v>1073.0235069853647</c:v>
                </c:pt>
                <c:pt idx="1694">
                  <c:v>1073.1121261716191</c:v>
                </c:pt>
                <c:pt idx="1695">
                  <c:v>1073.200692908362</c:v>
                </c:pt>
                <c:pt idx="1696">
                  <c:v>1073.2892072576981</c:v>
                </c:pt>
                <c:pt idx="1697">
                  <c:v>1073.3776692816211</c:v>
                </c:pt>
                <c:pt idx="1698">
                  <c:v>1073.4660790420155</c:v>
                </c:pt>
                <c:pt idx="1699">
                  <c:v>1073.5544366006554</c:v>
                </c:pt>
                <c:pt idx="1700">
                  <c:v>1073.6427420192058</c:v>
                </c:pt>
                <c:pt idx="1701">
                  <c:v>1073.7309953592221</c:v>
                </c:pt>
                <c:pt idx="1702">
                  <c:v>1073.8191966821507</c:v>
                </c:pt>
                <c:pt idx="1703">
                  <c:v>1073.9073460493296</c:v>
                </c:pt>
                <c:pt idx="1704">
                  <c:v>1073.9954435219877</c:v>
                </c:pt>
                <c:pt idx="1705">
                  <c:v>1074.083489161246</c:v>
                </c:pt>
                <c:pt idx="1706">
                  <c:v>1074.1714830281173</c:v>
                </c:pt>
                <c:pt idx="1707">
                  <c:v>1074.2594251835071</c:v>
                </c:pt>
                <c:pt idx="1708">
                  <c:v>1074.347315688213</c:v>
                </c:pt>
                <c:pt idx="1709">
                  <c:v>1074.4351546029254</c:v>
                </c:pt>
                <c:pt idx="1710">
                  <c:v>1074.5229419882278</c:v>
                </c:pt>
                <c:pt idx="1711">
                  <c:v>1074.6106779045967</c:v>
                </c:pt>
                <c:pt idx="1712">
                  <c:v>1074.698362412403</c:v>
                </c:pt>
                <c:pt idx="1713">
                  <c:v>1074.7859955719102</c:v>
                </c:pt>
                <c:pt idx="1714">
                  <c:v>1074.8735774432766</c:v>
                </c:pt>
                <c:pt idx="1715">
                  <c:v>1074.9611080865543</c:v>
                </c:pt>
                <c:pt idx="1716">
                  <c:v>1075.0485875616903</c:v>
                </c:pt>
                <c:pt idx="1717">
                  <c:v>1075.1360159285261</c:v>
                </c:pt>
                <c:pt idx="1718">
                  <c:v>1075.2233932467984</c:v>
                </c:pt>
                <c:pt idx="1719">
                  <c:v>1075.310719576139</c:v>
                </c:pt>
                <c:pt idx="1720">
                  <c:v>1075.3979949760753</c:v>
                </c:pt>
                <c:pt idx="1721">
                  <c:v>1075.4852195060303</c:v>
                </c:pt>
                <c:pt idx="1722">
                  <c:v>1075.5723932253231</c:v>
                </c:pt>
                <c:pt idx="1723">
                  <c:v>1075.6595161931691</c:v>
                </c:pt>
                <c:pt idx="1724">
                  <c:v>1075.7465884686799</c:v>
                </c:pt>
                <c:pt idx="1725">
                  <c:v>1075.8336101108639</c:v>
                </c:pt>
                <c:pt idx="1726">
                  <c:v>1075.9205811786267</c:v>
                </c:pt>
                <c:pt idx="1727">
                  <c:v>1076.0075017307709</c:v>
                </c:pt>
                <c:pt idx="1728">
                  <c:v>1076.0943718259964</c:v>
                </c:pt>
                <c:pt idx="1729">
                  <c:v>1076.1811915229009</c:v>
                </c:pt>
                <c:pt idx="1730">
                  <c:v>1076.2679608799801</c:v>
                </c:pt>
                <c:pt idx="1731">
                  <c:v>1076.3546799556279</c:v>
                </c:pt>
                <c:pt idx="1732">
                  <c:v>1076.4413488081364</c:v>
                </c:pt>
                <c:pt idx="1733">
                  <c:v>1076.5279674956962</c:v>
                </c:pt>
                <c:pt idx="1734">
                  <c:v>1076.6145360763971</c:v>
                </c:pt>
                <c:pt idx="1735">
                  <c:v>1076.7010546082277</c:v>
                </c:pt>
                <c:pt idx="1736">
                  <c:v>1076.7875231490759</c:v>
                </c:pt>
                <c:pt idx="1737">
                  <c:v>1076.8739417567297</c:v>
                </c:pt>
                <c:pt idx="1738">
                  <c:v>1076.9603104888758</c:v>
                </c:pt>
                <c:pt idx="1739">
                  <c:v>1077.0466294031021</c:v>
                </c:pt>
                <c:pt idx="1740">
                  <c:v>1077.1328985568962</c:v>
                </c:pt>
                <c:pt idx="1741">
                  <c:v>1077.2191180076459</c:v>
                </c:pt>
                <c:pt idx="1742">
                  <c:v>1077.30528781264</c:v>
                </c:pt>
                <c:pt idx="1743">
                  <c:v>1077.3914080290685</c:v>
                </c:pt>
                <c:pt idx="1744">
                  <c:v>1077.4774787140223</c:v>
                </c:pt>
                <c:pt idx="1745">
                  <c:v>1077.5634999244935</c:v>
                </c:pt>
                <c:pt idx="1746">
                  <c:v>1077.6494717173762</c:v>
                </c:pt>
                <c:pt idx="1747">
                  <c:v>1077.7353941494659</c:v>
                </c:pt>
                <c:pt idx="1748">
                  <c:v>1077.8212672774607</c:v>
                </c:pt>
                <c:pt idx="1749">
                  <c:v>1077.9070911579608</c:v>
                </c:pt>
                <c:pt idx="1750">
                  <c:v>1077.9928658474687</c:v>
                </c:pt>
                <c:pt idx="1751">
                  <c:v>1078.0785914023897</c:v>
                </c:pt>
                <c:pt idx="1752">
                  <c:v>1078.1642678790324</c:v>
                </c:pt>
                <c:pt idx="1753">
                  <c:v>1078.249895333608</c:v>
                </c:pt>
                <c:pt idx="1754">
                  <c:v>1078.335473822232</c:v>
                </c:pt>
                <c:pt idx="1755">
                  <c:v>1078.4210034009227</c:v>
                </c:pt>
                <c:pt idx="1756">
                  <c:v>1078.5064841256026</c:v>
                </c:pt>
                <c:pt idx="1757">
                  <c:v>1078.5919160520982</c:v>
                </c:pt>
                <c:pt idx="1758">
                  <c:v>1078.6772992361405</c:v>
                </c:pt>
                <c:pt idx="1759">
                  <c:v>1078.7626337333647</c:v>
                </c:pt>
                <c:pt idx="1760">
                  <c:v>1078.8479195993111</c:v>
                </c:pt>
                <c:pt idx="1761">
                  <c:v>1078.9331568894247</c:v>
                </c:pt>
                <c:pt idx="1762">
                  <c:v>1079.0183456590555</c:v>
                </c:pt>
                <c:pt idx="1763">
                  <c:v>1079.1034859634592</c:v>
                </c:pt>
                <c:pt idx="1764">
                  <c:v>1079.1885778577969</c:v>
                </c:pt>
                <c:pt idx="1765">
                  <c:v>1079.2736213971357</c:v>
                </c:pt>
                <c:pt idx="1766">
                  <c:v>1079.3586166364487</c:v>
                </c:pt>
                <c:pt idx="1767">
                  <c:v>1079.443563630615</c:v>
                </c:pt>
                <c:pt idx="1768">
                  <c:v>1079.5284624344204</c:v>
                </c:pt>
                <c:pt idx="1769">
                  <c:v>1079.6133131025572</c:v>
                </c:pt>
                <c:pt idx="1770">
                  <c:v>1079.6981156896247</c:v>
                </c:pt>
                <c:pt idx="1771">
                  <c:v>1079.7828702501295</c:v>
                </c:pt>
                <c:pt idx="1772">
                  <c:v>1079.8675768384849</c:v>
                </c:pt>
                <c:pt idx="1773">
                  <c:v>1079.9522355090123</c:v>
                </c:pt>
                <c:pt idx="1774">
                  <c:v>1080.0368463159405</c:v>
                </c:pt>
                <c:pt idx="1775">
                  <c:v>1080.1214093134063</c:v>
                </c:pt>
                <c:pt idx="1776">
                  <c:v>1080.2059245554549</c:v>
                </c:pt>
                <c:pt idx="1777">
                  <c:v>1080.2903920960393</c:v>
                </c:pt>
                <c:pt idx="1778">
                  <c:v>1080.3748119890215</c:v>
                </c:pt>
                <c:pt idx="1779">
                  <c:v>1080.4591842881721</c:v>
                </c:pt>
                <c:pt idx="1780">
                  <c:v>1080.5435090471708</c:v>
                </c:pt>
                <c:pt idx="1781">
                  <c:v>1080.6277863196062</c:v>
                </c:pt>
                <c:pt idx="1782">
                  <c:v>1080.7120161589767</c:v>
                </c:pt>
                <c:pt idx="1783">
                  <c:v>1080.7961986186897</c:v>
                </c:pt>
                <c:pt idx="1784">
                  <c:v>1080.8803337520628</c:v>
                </c:pt>
                <c:pt idx="1785">
                  <c:v>1080.9644216123238</c:v>
                </c:pt>
                <c:pt idx="1786">
                  <c:v>1081.0484622526101</c:v>
                </c:pt>
                <c:pt idx="1787">
                  <c:v>1081.1324557259697</c:v>
                </c:pt>
                <c:pt idx="1788">
                  <c:v>1081.2164020853616</c:v>
                </c:pt>
                <c:pt idx="1789">
                  <c:v>1081.3003013836549</c:v>
                </c:pt>
                <c:pt idx="1790">
                  <c:v>1081.3841536736302</c:v>
                </c:pt>
                <c:pt idx="1791">
                  <c:v>1081.4679590079793</c:v>
                </c:pt>
                <c:pt idx="1792">
                  <c:v>1081.5517174393053</c:v>
                </c:pt>
                <c:pt idx="1793">
                  <c:v>1081.6354290201227</c:v>
                </c:pt>
                <c:pt idx="1794">
                  <c:v>1081.719093802858</c:v>
                </c:pt>
                <c:pt idx="1795">
                  <c:v>1081.8027118398495</c:v>
                </c:pt>
                <c:pt idx="1796">
                  <c:v>1081.886283183348</c:v>
                </c:pt>
                <c:pt idx="1797">
                  <c:v>1081.9698078855165</c:v>
                </c:pt>
                <c:pt idx="1798">
                  <c:v>1082.0532859984305</c:v>
                </c:pt>
                <c:pt idx="1799">
                  <c:v>1082.1367175740781</c:v>
                </c:pt>
                <c:pt idx="1800">
                  <c:v>1082.2201026643611</c:v>
                </c:pt>
                <c:pt idx="1801">
                  <c:v>1082.3034413210939</c:v>
                </c:pt>
                <c:pt idx="1802">
                  <c:v>1082.3867335960042</c:v>
                </c:pt>
                <c:pt idx="1803">
                  <c:v>1082.4699795407334</c:v>
                </c:pt>
                <c:pt idx="1804">
                  <c:v>1082.5531792068366</c:v>
                </c:pt>
                <c:pt idx="1805">
                  <c:v>1082.6363326457831</c:v>
                </c:pt>
                <c:pt idx="1806">
                  <c:v>1082.7194399089558</c:v>
                </c:pt>
                <c:pt idx="1807">
                  <c:v>1082.8025010476524</c:v>
                </c:pt>
                <c:pt idx="1808">
                  <c:v>1082.885516113085</c:v>
                </c:pt>
                <c:pt idx="1809">
                  <c:v>1082.9684851563802</c:v>
                </c:pt>
                <c:pt idx="1810">
                  <c:v>1083.0514082285797</c:v>
                </c:pt>
                <c:pt idx="1811">
                  <c:v>1083.13428538064</c:v>
                </c:pt>
                <c:pt idx="1812">
                  <c:v>1083.217116663433</c:v>
                </c:pt>
                <c:pt idx="1813">
                  <c:v>1083.2999021277465</c:v>
                </c:pt>
                <c:pt idx="1814">
                  <c:v>1083.3826418242832</c:v>
                </c:pt>
                <c:pt idx="1815">
                  <c:v>1083.4653358036621</c:v>
                </c:pt>
                <c:pt idx="1816">
                  <c:v>1083.5479841164181</c:v>
                </c:pt>
                <c:pt idx="1817">
                  <c:v>1083.6305868130023</c:v>
                </c:pt>
                <c:pt idx="1818">
                  <c:v>1083.7131439437821</c:v>
                </c:pt>
                <c:pt idx="1819">
                  <c:v>1083.7956555590415</c:v>
                </c:pt>
                <c:pt idx="1820">
                  <c:v>1083.8781217089813</c:v>
                </c:pt>
                <c:pt idx="1821">
                  <c:v>1083.9605424437193</c:v>
                </c:pt>
                <c:pt idx="1822">
                  <c:v>1084.0429178132904</c:v>
                </c:pt>
                <c:pt idx="1823">
                  <c:v>1084.1252478676467</c:v>
                </c:pt>
                <c:pt idx="1824">
                  <c:v>1084.2075326566578</c:v>
                </c:pt>
                <c:pt idx="1825">
                  <c:v>1084.2897722301111</c:v>
                </c:pt>
                <c:pt idx="1826">
                  <c:v>1084.3719666377115</c:v>
                </c:pt>
                <c:pt idx="1827">
                  <c:v>1084.4541159290825</c:v>
                </c:pt>
                <c:pt idx="1828">
                  <c:v>1084.5362201537653</c:v>
                </c:pt>
                <c:pt idx="1829">
                  <c:v>1084.6182793612197</c:v>
                </c:pt>
                <c:pt idx="1830">
                  <c:v>1084.7002936008239</c:v>
                </c:pt>
                <c:pt idx="1831">
                  <c:v>1084.7822629218751</c:v>
                </c:pt>
                <c:pt idx="1832">
                  <c:v>1084.8641873735896</c:v>
                </c:pt>
                <c:pt idx="1833">
                  <c:v>1084.9460670051023</c:v>
                </c:pt>
                <c:pt idx="1834">
                  <c:v>1085.0279018654676</c:v>
                </c:pt>
                <c:pt idx="1835">
                  <c:v>1085.1096920036593</c:v>
                </c:pt>
                <c:pt idx="1836">
                  <c:v>1085.1914374685709</c:v>
                </c:pt>
                <c:pt idx="1837">
                  <c:v>1085.2731383090158</c:v>
                </c:pt>
                <c:pt idx="1838">
                  <c:v>1085.3547945737273</c:v>
                </c:pt>
                <c:pt idx="1839">
                  <c:v>1085.4364063113587</c:v>
                </c:pt>
                <c:pt idx="1840">
                  <c:v>1085.5179735704842</c:v>
                </c:pt>
                <c:pt idx="1841">
                  <c:v>1085.5994963995975</c:v>
                </c:pt>
                <c:pt idx="1842">
                  <c:v>1085.6809748471139</c:v>
                </c:pt>
                <c:pt idx="1843">
                  <c:v>1085.7624089613691</c:v>
                </c:pt>
                <c:pt idx="1844">
                  <c:v>1085.84379879062</c:v>
                </c:pt>
                <c:pt idx="1845">
                  <c:v>1085.9251443830447</c:v>
                </c:pt>
                <c:pt idx="1846">
                  <c:v>1086.0064457867427</c:v>
                </c:pt>
                <c:pt idx="1847">
                  <c:v>1086.0877030497347</c:v>
                </c:pt>
                <c:pt idx="1848">
                  <c:v>1086.1689162199636</c:v>
                </c:pt>
                <c:pt idx="1849">
                  <c:v>1086.2500853452941</c:v>
                </c:pt>
                <c:pt idx="1850">
                  <c:v>1086.3312104735126</c:v>
                </c:pt>
                <c:pt idx="1851">
                  <c:v>1086.4122916523277</c:v>
                </c:pt>
                <c:pt idx="1852">
                  <c:v>1086.493328929371</c:v>
                </c:pt>
                <c:pt idx="1853">
                  <c:v>1086.5743223521961</c:v>
                </c:pt>
                <c:pt idx="1854">
                  <c:v>1086.6552719682795</c:v>
                </c:pt>
                <c:pt idx="1855">
                  <c:v>1086.7361778250208</c:v>
                </c:pt>
                <c:pt idx="1856">
                  <c:v>1086.8170399697424</c:v>
                </c:pt>
                <c:pt idx="1857">
                  <c:v>1086.8978584496897</c:v>
                </c:pt>
                <c:pt idx="1858">
                  <c:v>1086.9786333120321</c:v>
                </c:pt>
                <c:pt idx="1859">
                  <c:v>1087.0593646038622</c:v>
                </c:pt>
                <c:pt idx="1860">
                  <c:v>1087.1400523721964</c:v>
                </c:pt>
                <c:pt idx="1861">
                  <c:v>1087.2206966639749</c:v>
                </c:pt>
                <c:pt idx="1862">
                  <c:v>1087.3012975260619</c:v>
                </c:pt>
                <c:pt idx="1863">
                  <c:v>1087.3818550052461</c:v>
                </c:pt>
                <c:pt idx="1864">
                  <c:v>1087.4623691482402</c:v>
                </c:pt>
                <c:pt idx="1865">
                  <c:v>1087.5428400016817</c:v>
                </c:pt>
                <c:pt idx="1866">
                  <c:v>1087.6232676121331</c:v>
                </c:pt>
                <c:pt idx="1867">
                  <c:v>1087.703652026081</c:v>
                </c:pt>
                <c:pt idx="1868">
                  <c:v>1087.7839932899376</c:v>
                </c:pt>
                <c:pt idx="1869">
                  <c:v>1087.8642914500404</c:v>
                </c:pt>
                <c:pt idx="1870">
                  <c:v>1087.9445465526517</c:v>
                </c:pt>
                <c:pt idx="1871">
                  <c:v>1088.0247586439596</c:v>
                </c:pt>
                <c:pt idx="1872">
                  <c:v>1088.1049277700779</c:v>
                </c:pt>
                <c:pt idx="1873">
                  <c:v>1088.1850539770464</c:v>
                </c:pt>
                <c:pt idx="1874">
                  <c:v>1088.2651373108306</c:v>
                </c:pt>
                <c:pt idx="1875">
                  <c:v>1088.3451778173223</c:v>
                </c:pt>
                <c:pt idx="1876">
                  <c:v>1088.4251755423395</c:v>
                </c:pt>
                <c:pt idx="1877">
                  <c:v>1088.5051305316267</c:v>
                </c:pt>
                <c:pt idx="1878">
                  <c:v>1088.5850428308552</c:v>
                </c:pt>
                <c:pt idx="1879">
                  <c:v>1088.6649124856228</c:v>
                </c:pt>
                <c:pt idx="1880">
                  <c:v>1088.7447395414545</c:v>
                </c:pt>
                <c:pt idx="1881">
                  <c:v>1088.8245240438021</c:v>
                </c:pt>
                <c:pt idx="1882">
                  <c:v>1088.9042660380449</c:v>
                </c:pt>
                <c:pt idx="1883">
                  <c:v>1088.9839655694893</c:v>
                </c:pt>
                <c:pt idx="1884">
                  <c:v>1089.0636226833697</c:v>
                </c:pt>
                <c:pt idx="1885">
                  <c:v>1089.1432374248479</c:v>
                </c:pt>
                <c:pt idx="1886">
                  <c:v>1089.2228098390137</c:v>
                </c:pt>
                <c:pt idx="1887">
                  <c:v>1089.302339970885</c:v>
                </c:pt>
                <c:pt idx="1888">
                  <c:v>1089.3818278654073</c:v>
                </c:pt>
                <c:pt idx="1889">
                  <c:v>1089.4612735674555</c:v>
                </c:pt>
                <c:pt idx="1890">
                  <c:v>1089.5406771218318</c:v>
                </c:pt>
                <c:pt idx="1891">
                  <c:v>1089.6200385732677</c:v>
                </c:pt>
                <c:pt idx="1892">
                  <c:v>1089.6993579664236</c:v>
                </c:pt>
                <c:pt idx="1893">
                  <c:v>1089.7786353458882</c:v>
                </c:pt>
                <c:pt idx="1894">
                  <c:v>1089.8578707561801</c:v>
                </c:pt>
                <c:pt idx="1895">
                  <c:v>1089.9370642417464</c:v>
                </c:pt>
                <c:pt idx="1896">
                  <c:v>1090.0162158469641</c:v>
                </c:pt>
                <c:pt idx="1897">
                  <c:v>1090.0953256161395</c:v>
                </c:pt>
                <c:pt idx="1898">
                  <c:v>1090.1743935935085</c:v>
                </c:pt>
                <c:pt idx="1899">
                  <c:v>1090.253419823237</c:v>
                </c:pt>
                <c:pt idx="1900">
                  <c:v>1090.3324043494208</c:v>
                </c:pt>
                <c:pt idx="1901">
                  <c:v>1090.4113472160857</c:v>
                </c:pt>
                <c:pt idx="1902">
                  <c:v>1090.4902484671882</c:v>
                </c:pt>
                <c:pt idx="1903">
                  <c:v>1090.5691081466148</c:v>
                </c:pt>
                <c:pt idx="1904">
                  <c:v>1090.6479262981827</c:v>
                </c:pt>
                <c:pt idx="1905">
                  <c:v>1090.72670296564</c:v>
                </c:pt>
                <c:pt idx="1906">
                  <c:v>1090.8054381926654</c:v>
                </c:pt>
                <c:pt idx="1907">
                  <c:v>1090.8841320228687</c:v>
                </c:pt>
                <c:pt idx="1908">
                  <c:v>1090.962784499791</c:v>
                </c:pt>
                <c:pt idx="1909">
                  <c:v>1091.0413956669045</c:v>
                </c:pt>
                <c:pt idx="1910">
                  <c:v>1091.1199655676128</c:v>
                </c:pt>
                <c:pt idx="1911">
                  <c:v>1091.1984942452511</c:v>
                </c:pt>
                <c:pt idx="1912">
                  <c:v>1091.2769817430867</c:v>
                </c:pt>
                <c:pt idx="1913">
                  <c:v>1091.3554281043184</c:v>
                </c:pt>
                <c:pt idx="1914">
                  <c:v>1091.4338333720771</c:v>
                </c:pt>
                <c:pt idx="1915">
                  <c:v>1091.5121975894258</c:v>
                </c:pt>
                <c:pt idx="1916">
                  <c:v>1091.5905207993599</c:v>
                </c:pt>
                <c:pt idx="1917">
                  <c:v>1091.6688030448074</c:v>
                </c:pt>
                <c:pt idx="1918">
                  <c:v>1091.7470443686286</c:v>
                </c:pt>
                <c:pt idx="1919">
                  <c:v>1091.8252448136166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612-406D-89A1-AF3922183A6E}"/>
            </c:ext>
          </c:extLst>
        </c:ser>
        <c:ser>
          <c:idx val="5"/>
          <c:order val="5"/>
          <c:tx>
            <c:v>TimeLimit</c:v>
          </c:tx>
          <c:spPr>
            <a:ln w="12700"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Chart!$O$17:$O$18</c:f>
              <c:numCache>
                <c:formatCode>0.0</c:formatCode>
                <c:ptCount val="2"/>
                <c:pt idx="0">
                  <c:v>78.539772033691406</c:v>
                </c:pt>
                <c:pt idx="1">
                  <c:v>78.539772033691406</c:v>
                </c:pt>
              </c:numCache>
            </c:numRef>
          </c:xVal>
          <c:yVal>
            <c:numRef>
              <c:f>Chart!$P$17:$P$18</c:f>
              <c:numCache>
                <c:formatCode>0</c:formatCode>
                <c:ptCount val="2"/>
                <c:pt idx="0">
                  <c:v>0</c:v>
                </c:pt>
                <c:pt idx="1">
                  <c:v>984.85163572588226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B9B-40F9-9EB8-3AFCABBFF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17231"/>
        <c:axId val="1"/>
      </c:scatterChart>
      <c:valAx>
        <c:axId val="270817231"/>
        <c:scaling>
          <c:orientation val="minMax"/>
          <c:max val="16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Thời</a:t>
                </a:r>
                <a:r>
                  <a:rPr lang="en-US" sz="800" baseline="0"/>
                  <a:t> gian, Phút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80293986006997775"/>
              <c:y val="0.925427572499245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majorUnit val="15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Nhiệt</a:t>
                </a:r>
                <a:r>
                  <a:rPr lang="en-US" sz="1200" baseline="0"/>
                  <a:t> độ</a:t>
                </a:r>
                <a:r>
                  <a:rPr lang="en-US" sz="1200"/>
                  <a:t>,</a:t>
                </a:r>
                <a:r>
                  <a:rPr lang="en-US" sz="1200" baseline="0"/>
                  <a:t> </a:t>
                </a:r>
                <a:r>
                  <a:rPr lang="en-US" sz="1200" baseline="0">
                    <a:latin typeface="Arial" panose="020B0604020202020204" pitchFamily="34" charset="0"/>
                    <a:cs typeface="Arial" panose="020B0604020202020204" pitchFamily="34" charset="0"/>
                  </a:rPr>
                  <a:t>°</a:t>
                </a:r>
                <a:r>
                  <a:rPr lang="en-US" sz="1200" baseline="0"/>
                  <a:t>C</a:t>
                </a:r>
                <a:endParaRPr lang="en-US" sz="1200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817231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28</xdr:row>
      <xdr:rowOff>63714</xdr:rowOff>
    </xdr:from>
    <xdr:to>
      <xdr:col>22</xdr:col>
      <xdr:colOff>98223</xdr:colOff>
      <xdr:row>47</xdr:row>
      <xdr:rowOff>68466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316E7-1A18-4D03-A334-0BA6D9306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5492964"/>
          <a:ext cx="6175173" cy="3719502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17</xdr:row>
      <xdr:rowOff>1</xdr:rowOff>
    </xdr:from>
    <xdr:to>
      <xdr:col>22</xdr:col>
      <xdr:colOff>477595</xdr:colOff>
      <xdr:row>27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347418B-E2EF-AAB4-C3B4-072EBB457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4251" y="3238501"/>
          <a:ext cx="6554544" cy="2047874"/>
        </a:xfrm>
        <a:prstGeom prst="rect">
          <a:avLst/>
        </a:prstGeom>
      </xdr:spPr>
    </xdr:pic>
    <xdr:clientData/>
  </xdr:twoCellAnchor>
  <xdr:twoCellAnchor editAs="oneCell">
    <xdr:from>
      <xdr:col>20</xdr:col>
      <xdr:colOff>533400</xdr:colOff>
      <xdr:row>47</xdr:row>
      <xdr:rowOff>85724</xdr:rowOff>
    </xdr:from>
    <xdr:to>
      <xdr:col>33</xdr:col>
      <xdr:colOff>152400</xdr:colOff>
      <xdr:row>63</xdr:row>
      <xdr:rowOff>155337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2A5B0E2-EE72-46CD-9660-01BBC4D11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25400" y="9229724"/>
          <a:ext cx="7543800" cy="3270013"/>
        </a:xfrm>
        <a:prstGeom prst="rect">
          <a:avLst/>
        </a:prstGeom>
      </xdr:spPr>
    </xdr:pic>
    <xdr:clientData/>
  </xdr:twoCellAnchor>
  <xdr:twoCellAnchor editAs="oneCell">
    <xdr:from>
      <xdr:col>12</xdr:col>
      <xdr:colOff>155634</xdr:colOff>
      <xdr:row>47</xdr:row>
      <xdr:rowOff>161925</xdr:rowOff>
    </xdr:from>
    <xdr:to>
      <xdr:col>20</xdr:col>
      <xdr:colOff>61601</xdr:colOff>
      <xdr:row>63</xdr:row>
      <xdr:rowOff>31433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92F8F66-9BF3-4A15-83B9-10D5A8E45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70834" y="9305925"/>
          <a:ext cx="4782767" cy="3069908"/>
        </a:xfrm>
        <a:prstGeom prst="rect">
          <a:avLst/>
        </a:prstGeom>
      </xdr:spPr>
    </xdr:pic>
    <xdr:clientData/>
  </xdr:twoCellAnchor>
  <xdr:twoCellAnchor editAs="oneCell">
    <xdr:from>
      <xdr:col>0</xdr:col>
      <xdr:colOff>166687</xdr:colOff>
      <xdr:row>55</xdr:row>
      <xdr:rowOff>142875</xdr:rowOff>
    </xdr:from>
    <xdr:to>
      <xdr:col>10</xdr:col>
      <xdr:colOff>261936</xdr:colOff>
      <xdr:row>97</xdr:row>
      <xdr:rowOff>28416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9700AE0-E390-4B3C-9DC3-B993C6EE1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6687" y="11001375"/>
          <a:ext cx="6286499" cy="7886541"/>
        </a:xfrm>
        <a:prstGeom prst="rect">
          <a:avLst/>
        </a:prstGeom>
      </xdr:spPr>
    </xdr:pic>
    <xdr:clientData/>
  </xdr:twoCellAnchor>
  <xdr:twoCellAnchor>
    <xdr:from>
      <xdr:col>12</xdr:col>
      <xdr:colOff>498231</xdr:colOff>
      <xdr:row>27</xdr:row>
      <xdr:rowOff>65943</xdr:rowOff>
    </xdr:from>
    <xdr:to>
      <xdr:col>16</xdr:col>
      <xdr:colOff>29308</xdr:colOff>
      <xdr:row>27</xdr:row>
      <xdr:rowOff>65943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F5D0A47-8931-F45E-2484-52CBD7BDA126}"/>
            </a:ext>
          </a:extLst>
        </xdr:cNvPr>
        <xdr:cNvCxnSpPr/>
      </xdr:nvCxnSpPr>
      <xdr:spPr>
        <a:xfrm>
          <a:off x="7795846" y="5260731"/>
          <a:ext cx="1963616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278423</xdr:colOff>
      <xdr:row>97</xdr:row>
      <xdr:rowOff>140553</xdr:rowOff>
    </xdr:from>
    <xdr:to>
      <xdr:col>10</xdr:col>
      <xdr:colOff>131885</xdr:colOff>
      <xdr:row>107</xdr:row>
      <xdr:rowOff>36001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C00A6CA-1FCB-C765-5A84-B722B016F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8423" y="18970745"/>
          <a:ext cx="5934808" cy="1800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146956</xdr:colOff>
      <xdr:row>167</xdr:row>
      <xdr:rowOff>130629</xdr:rowOff>
    </xdr:from>
    <xdr:to>
      <xdr:col>10</xdr:col>
      <xdr:colOff>165652</xdr:colOff>
      <xdr:row>183</xdr:row>
      <xdr:rowOff>149086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31551-FC1F-4A8D-9296-FD3899EE5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394280</xdr:colOff>
      <xdr:row>14</xdr:row>
      <xdr:rowOff>83385</xdr:rowOff>
    </xdr:from>
    <xdr:to>
      <xdr:col>9</xdr:col>
      <xdr:colOff>534550</xdr:colOff>
      <xdr:row>24</xdr:row>
      <xdr:rowOff>7857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D967CB4-2FBF-824B-EABF-7F14E2D62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91171" y="1119229"/>
          <a:ext cx="1332127" cy="1648973"/>
        </a:xfrm>
        <a:prstGeom prst="rect">
          <a:avLst/>
        </a:prstGeom>
      </xdr:spPr>
    </xdr:pic>
    <xdr:clientData/>
  </xdr:twoCellAnchor>
  <xdr:twoCellAnchor editAs="absolute">
    <xdr:from>
      <xdr:col>2</xdr:col>
      <xdr:colOff>245662</xdr:colOff>
      <xdr:row>66</xdr:row>
      <xdr:rowOff>24009</xdr:rowOff>
    </xdr:from>
    <xdr:to>
      <xdr:col>9</xdr:col>
      <xdr:colOff>255162</xdr:colOff>
      <xdr:row>68</xdr:row>
      <xdr:rowOff>179276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9E561C6-9869-4318-9405-3993CE60FA61}"/>
                </a:ext>
              </a:extLst>
            </xdr:cNvPr>
            <xdr:cNvSpPr txBox="1"/>
          </xdr:nvSpPr>
          <xdr:spPr>
            <a:xfrm>
              <a:off x="1001093" y="10324147"/>
              <a:ext cx="4193931" cy="575681"/>
            </a:xfrm>
            <a:prstGeom prst="rect">
              <a:avLst/>
            </a:prstGeom>
            <a:noFill/>
            <a:ln w="3175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0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ln>
                              <a:noFill/>
                            </a:ln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000" i="1">
                        <a:ln>
                          <a:noFill/>
                        </a:ln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00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𝑓𝑖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𝐸𝑑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0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𝑓𝑖</m:t>
                            </m:r>
                          </m:sub>
                        </m:s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𝐴</m:t>
                        </m:r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𝜃</m:t>
                            </m:r>
                          </m:sub>
                        </m:s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  <m:f>
                          <m:fPr>
                            <m:ctrlP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𝛾</m:t>
                                </m:r>
                              </m:e>
                              <m:sub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𝑀</m:t>
                                </m:r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𝑓𝑖</m:t>
                                </m:r>
                              </m:sub>
                            </m:sSub>
                          </m:den>
                        </m:f>
                      </m:den>
                    </m:f>
                    <m:r>
                      <a:rPr lang="en-US" sz="1000" b="0" i="1">
                        <a:ln>
                          <a:noFill/>
                        </a:ln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sub>
                            </m:s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𝐸𝑑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00" b="0" i="1">
                                <a:ln>
                                  <a:noFill/>
                                </a:ln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𝜃</m:t>
                            </m:r>
                          </m:sub>
                        </m:s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  <m:f>
                          <m:fPr>
                            <m:ctrlPr>
                              <a:rPr lang="en-US" sz="1000" b="0" i="1">
                                <a:ln>
                                  <a:noFill/>
                                </a:ln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𝛾</m:t>
                                </m:r>
                              </m:e>
                              <m:sub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US" sz="1000" b="0" i="1">
                                    <a:ln>
                                      <a:noFill/>
                                    </a:ln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𝑓𝑖</m:t>
                                </m:r>
                              </m:sub>
                            </m:sSub>
                          </m:den>
                        </m:f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sSub>
                      <m:sSubPr>
                        <m:ctrlP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000" b="0" i="1">
                            <a:ln>
                              <a:noFill/>
                            </a:ln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000">
                <a:ln>
                  <a:noFill/>
                </a:ln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9E561C6-9869-4318-9405-3993CE60FA61}"/>
                </a:ext>
              </a:extLst>
            </xdr:cNvPr>
            <xdr:cNvSpPr txBox="1"/>
          </xdr:nvSpPr>
          <xdr:spPr>
            <a:xfrm>
              <a:off x="1001093" y="10324147"/>
              <a:ext cx="4193931" cy="575681"/>
            </a:xfrm>
            <a:prstGeom prst="rect">
              <a:avLst/>
            </a:prstGeom>
            <a:noFill/>
            <a:ln w="3175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100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0</a:t>
              </a:r>
              <a:r>
                <a:rPr lang="en-US" sz="1000" i="0">
                  <a:ln>
                    <a:noFill/>
                  </a:ln>
                  <a:latin typeface="Cambria Math" panose="02040503050406030204" pitchFamily="18" charset="0"/>
                </a:rPr>
                <a:t>=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𝑁_(𝑓𝑖,𝐸𝑑)/(</a:t>
              </a:r>
              <a:r>
                <a:rPr lang="en-US" sz="100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𝜒_(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𝑚𝑖𝑛,𝑓𝑖)  𝐴 𝑘_(𝑦,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𝜃) 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 𝑓_𝑦/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𝛾_(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𝑀,𝑓𝑖) )+〖𝑘_𝑦 𝑀〗_(𝑦,𝐸𝑑)/(𝑊_𝑦  𝑘_(𝑦,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  <a:ea typeface="Cambria Math" panose="02040503050406030204" pitchFamily="18" charset="0"/>
                </a:rPr>
                <a:t>𝜃) 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 </a:t>
              </a:r>
              <a:r>
                <a:rPr lang="en-US" sz="1000" b="0" i="0">
                  <a:ln>
                    <a:noFill/>
                  </a:ln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𝑓_𝑦/𝛾_(𝑀,𝑓𝑖)  </a:t>
              </a:r>
              <a:r>
                <a:rPr lang="en-US" sz="1000" b="0" i="0">
                  <a:ln>
                    <a:noFill/>
                  </a:ln>
                  <a:latin typeface="Cambria Math" panose="02040503050406030204" pitchFamily="18" charset="0"/>
                </a:rPr>
                <a:t> ) 𝑘_1 𝑘_2</a:t>
              </a:r>
              <a:endParaRPr lang="en-US" sz="1000">
                <a:ln>
                  <a:noFill/>
                </a:ln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twoCellAnchor>
  <xdr:twoCellAnchor editAs="absolute">
    <xdr:from>
      <xdr:col>3</xdr:col>
      <xdr:colOff>282466</xdr:colOff>
      <xdr:row>107</xdr:row>
      <xdr:rowOff>165669</xdr:rowOff>
    </xdr:from>
    <xdr:to>
      <xdr:col>8</xdr:col>
      <xdr:colOff>196365</xdr:colOff>
      <xdr:row>110</xdr:row>
      <xdr:rowOff>146022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1891FE0-AAE8-482A-B358-F96D6A6BE8EE}"/>
                </a:ext>
              </a:extLst>
            </xdr:cNvPr>
            <xdr:cNvSpPr txBox="1"/>
          </xdr:nvSpPr>
          <xdr:spPr>
            <a:xfrm>
              <a:off x="1635673" y="18440531"/>
              <a:ext cx="2902778" cy="610974"/>
            </a:xfrm>
            <a:prstGeom prst="rect">
              <a:avLst/>
            </a:prstGeom>
            <a:ln w="3175"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𝑓𝑖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𝜃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𝑀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𝑓𝑖</m:t>
                                </m:r>
                              </m:sub>
                            </m:sSub>
                          </m:den>
                        </m:f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𝐿𝑇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𝐸𝑑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𝜒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𝐿𝑇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𝜃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𝛾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𝑓𝑖</m:t>
                                </m:r>
                              </m:sub>
                            </m:sSub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1891FE0-AAE8-482A-B358-F96D6A6BE8EE}"/>
                </a:ext>
              </a:extLst>
            </xdr:cNvPr>
            <xdr:cNvSpPr txBox="1"/>
          </xdr:nvSpPr>
          <xdr:spPr>
            <a:xfrm>
              <a:off x="1635673" y="18440531"/>
              <a:ext cx="2902778" cy="610974"/>
            </a:xfrm>
            <a:prstGeom prst="rect">
              <a:avLst/>
            </a:prstGeom>
            <a:ln w="3175"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100" b="0" i="0">
                  <a:latin typeface="Cambria Math" panose="02040503050406030204" pitchFamily="18" charset="0"/>
                </a:rPr>
                <a:t>0</a:t>
              </a:r>
              <a:r>
                <a:rPr lang="en-US" sz="1100" i="0">
                  <a:latin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</a:rPr>
                <a:t>𝑁_(𝑓𝑖,𝐸𝑑)/(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𝑧</a:t>
              </a:r>
              <a:r>
                <a:rPr lang="en-US" sz="1100" b="0" i="0">
                  <a:latin typeface="Cambria Math" panose="02040503050406030204" pitchFamily="18" charset="0"/>
                </a:rPr>
                <a:t>,𝑓𝑖)  𝐴 𝑘_(𝑦,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𝜃) </a:t>
              </a:r>
              <a:r>
                <a:rPr lang="en-US" sz="1100" b="0" i="0">
                  <a:latin typeface="Cambria Math" panose="02040503050406030204" pitchFamily="18" charset="0"/>
                </a:rPr>
                <a:t> 𝑓_𝑦/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𝛾_(</a:t>
              </a:r>
              <a:r>
                <a:rPr lang="en-US" sz="1100" b="0" i="0">
                  <a:latin typeface="Cambria Math" panose="02040503050406030204" pitchFamily="18" charset="0"/>
                </a:rPr>
                <a:t>𝑀,𝑓𝑖) )+〖𝑘_𝐿𝑇 𝑀〗_(𝑦,𝐸𝑑)/(〖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100" b="0" i="0">
                  <a:latin typeface="Cambria Math" panose="02040503050406030204" pitchFamily="18" charset="0"/>
                </a:rPr>
                <a:t>𝐿𝑇 𝑊〗_𝑦  𝑘_(𝑦,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𝜃) </a:t>
              </a:r>
              <a:r>
                <a:rPr lang="en-US" sz="1100" b="0" i="0">
                  <a:latin typeface="Cambria Math" panose="02040503050406030204" pitchFamily="18" charset="0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𝑓_𝑦/𝛾_(𝑀,𝑓𝑖)  </a:t>
              </a:r>
              <a:r>
                <a:rPr lang="en-US" sz="1100" b="0" i="0">
                  <a:latin typeface="Cambria Math" panose="02040503050406030204" pitchFamily="18" charset="0"/>
                </a:rPr>
                <a:t> ) 𝑘_1 𝑘_2</a:t>
              </a:r>
              <a:endParaRPr lang="en-US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A5509-F32E-44D3-976C-0F790A6F47F4}">
  <sheetPr codeName="Sheet4"/>
  <dimension ref="A1:K1048573"/>
  <sheetViews>
    <sheetView showGridLines="0" topLeftCell="A65" zoomScale="130" zoomScaleNormal="130" workbookViewId="0">
      <selection activeCell="I11" sqref="I11"/>
    </sheetView>
  </sheetViews>
  <sheetFormatPr defaultRowHeight="15"/>
  <cols>
    <col min="1" max="1" width="9.140625" style="120"/>
    <col min="11" max="11" width="9.140625" style="115"/>
  </cols>
  <sheetData>
    <row r="1" spans="1:11" ht="15" customHeight="1">
      <c r="A1" s="338" t="s">
        <v>305</v>
      </c>
      <c r="B1" s="339"/>
      <c r="C1" s="339"/>
      <c r="D1" s="339"/>
      <c r="E1" s="339"/>
      <c r="F1" s="339"/>
      <c r="G1" s="339"/>
      <c r="H1" s="342" t="s">
        <v>392</v>
      </c>
      <c r="I1" s="342"/>
      <c r="J1" s="342" t="s">
        <v>393</v>
      </c>
      <c r="K1" s="344"/>
    </row>
    <row r="2" spans="1:11" ht="15" customHeight="1">
      <c r="A2" s="340"/>
      <c r="B2" s="341"/>
      <c r="C2" s="341"/>
      <c r="D2" s="341"/>
      <c r="E2" s="341"/>
      <c r="F2" s="341"/>
      <c r="G2" s="341"/>
      <c r="H2" s="343"/>
      <c r="I2" s="343"/>
      <c r="J2" s="343"/>
      <c r="K2" s="345"/>
    </row>
    <row r="4" spans="1:11">
      <c r="A4" s="122" t="s">
        <v>358</v>
      </c>
    </row>
    <row r="5" spans="1:11">
      <c r="A5" s="124" t="s">
        <v>306</v>
      </c>
    </row>
    <row r="6" spans="1:11">
      <c r="A6" s="124" t="s">
        <v>307</v>
      </c>
    </row>
    <row r="7" spans="1:11">
      <c r="A7" s="124" t="s">
        <v>308</v>
      </c>
    </row>
    <row r="8" spans="1:11">
      <c r="A8" s="124" t="s">
        <v>309</v>
      </c>
    </row>
    <row r="9" spans="1:11">
      <c r="A9" s="124" t="s">
        <v>310</v>
      </c>
    </row>
    <row r="11" spans="1:11">
      <c r="A11" s="122" t="s">
        <v>359</v>
      </c>
    </row>
    <row r="12" spans="1:11">
      <c r="A12" s="124" t="s">
        <v>311</v>
      </c>
    </row>
    <row r="13" spans="1:11">
      <c r="A13" s="124" t="s">
        <v>312</v>
      </c>
    </row>
    <row r="14" spans="1:11">
      <c r="A14" s="124" t="s">
        <v>313</v>
      </c>
    </row>
    <row r="15" spans="1:11">
      <c r="A15" s="124" t="s">
        <v>314</v>
      </c>
    </row>
    <row r="16" spans="1:11">
      <c r="A16" s="124" t="s">
        <v>315</v>
      </c>
    </row>
    <row r="17" spans="1:10">
      <c r="A17" s="124" t="s">
        <v>316</v>
      </c>
    </row>
    <row r="18" spans="1:10">
      <c r="A18" s="124" t="s">
        <v>317</v>
      </c>
    </row>
    <row r="20" spans="1:10">
      <c r="A20" s="122" t="s">
        <v>360</v>
      </c>
    </row>
    <row r="21" spans="1:10">
      <c r="A21" s="124" t="s">
        <v>318</v>
      </c>
      <c r="C21" s="117" t="s">
        <v>319</v>
      </c>
      <c r="F21" s="118" t="s">
        <v>323</v>
      </c>
      <c r="H21" s="75">
        <v>15</v>
      </c>
      <c r="I21" t="s">
        <v>325</v>
      </c>
    </row>
    <row r="22" spans="1:10">
      <c r="A22" s="124" t="s">
        <v>320</v>
      </c>
      <c r="C22" s="117" t="s">
        <v>321</v>
      </c>
      <c r="F22" s="118" t="s">
        <v>324</v>
      </c>
      <c r="H22" s="75">
        <v>20</v>
      </c>
      <c r="I22" t="s">
        <v>325</v>
      </c>
    </row>
    <row r="23" spans="1:10">
      <c r="A23" s="124" t="s">
        <v>322</v>
      </c>
      <c r="C23" s="119">
        <v>0.05</v>
      </c>
      <c r="F23" s="118" t="s">
        <v>326</v>
      </c>
      <c r="H23" s="117" t="s">
        <v>327</v>
      </c>
    </row>
    <row r="24" spans="1:10">
      <c r="F24" s="118"/>
      <c r="H24" s="119"/>
    </row>
    <row r="25" spans="1:10">
      <c r="A25" s="124" t="s">
        <v>328</v>
      </c>
    </row>
    <row r="26" spans="1:10">
      <c r="B26" s="106" t="s">
        <v>329</v>
      </c>
      <c r="C26" s="332" t="s">
        <v>330</v>
      </c>
      <c r="D26" s="333"/>
      <c r="E26" s="334"/>
      <c r="F26" s="331" t="s">
        <v>331</v>
      </c>
      <c r="G26" s="331"/>
      <c r="H26" s="331"/>
      <c r="I26" s="331"/>
      <c r="J26" s="331"/>
    </row>
    <row r="27" spans="1:10" ht="18.75">
      <c r="B27" s="67">
        <v>1</v>
      </c>
      <c r="C27" s="335" t="s">
        <v>332</v>
      </c>
      <c r="D27" s="336"/>
      <c r="E27" s="337"/>
      <c r="F27" s="346" t="s">
        <v>335</v>
      </c>
      <c r="G27" s="346"/>
      <c r="H27" s="346"/>
      <c r="I27" s="346" t="s">
        <v>338</v>
      </c>
      <c r="J27" s="346"/>
    </row>
    <row r="28" spans="1:10" ht="18.75">
      <c r="B28" s="67">
        <v>2</v>
      </c>
      <c r="C28" s="335" t="s">
        <v>333</v>
      </c>
      <c r="D28" s="336"/>
      <c r="E28" s="337"/>
      <c r="F28" s="346" t="s">
        <v>336</v>
      </c>
      <c r="G28" s="346"/>
      <c r="H28" s="346"/>
      <c r="I28" s="346" t="s">
        <v>339</v>
      </c>
      <c r="J28" s="346"/>
    </row>
    <row r="29" spans="1:10" ht="18.75">
      <c r="B29" s="67">
        <v>3</v>
      </c>
      <c r="C29" s="335" t="s">
        <v>334</v>
      </c>
      <c r="D29" s="336"/>
      <c r="E29" s="337"/>
      <c r="F29" s="346" t="s">
        <v>337</v>
      </c>
      <c r="G29" s="346"/>
      <c r="H29" s="346"/>
      <c r="I29" s="346" t="s">
        <v>340</v>
      </c>
      <c r="J29" s="346"/>
    </row>
    <row r="31" spans="1:10">
      <c r="A31" s="122" t="s">
        <v>361</v>
      </c>
    </row>
    <row r="32" spans="1:10">
      <c r="B32" s="106" t="s">
        <v>329</v>
      </c>
      <c r="C32" s="331" t="s">
        <v>32</v>
      </c>
      <c r="D32" s="331"/>
      <c r="E32" s="106" t="s">
        <v>341</v>
      </c>
      <c r="F32" s="106" t="s">
        <v>342</v>
      </c>
      <c r="G32" s="106" t="s">
        <v>343</v>
      </c>
    </row>
    <row r="33" spans="1:11">
      <c r="B33" s="67">
        <v>1</v>
      </c>
      <c r="C33" s="349" t="s">
        <v>137</v>
      </c>
      <c r="D33" s="349"/>
      <c r="E33" s="67">
        <v>1</v>
      </c>
      <c r="F33" s="67">
        <v>1</v>
      </c>
      <c r="G33" s="114" t="s">
        <v>344</v>
      </c>
    </row>
    <row r="35" spans="1:11">
      <c r="A35" s="123" t="s">
        <v>345</v>
      </c>
    </row>
    <row r="36" spans="1:11">
      <c r="B36" t="s">
        <v>346</v>
      </c>
      <c r="C36" t="s">
        <v>347</v>
      </c>
    </row>
    <row r="37" spans="1:11">
      <c r="B37" t="s">
        <v>348</v>
      </c>
      <c r="C37" t="s">
        <v>349</v>
      </c>
    </row>
    <row r="38" spans="1:11">
      <c r="B38" t="s">
        <v>350</v>
      </c>
      <c r="C38" t="s">
        <v>351</v>
      </c>
    </row>
    <row r="39" spans="1:11" ht="18.75">
      <c r="B39" s="121" t="s">
        <v>352</v>
      </c>
    </row>
    <row r="40" spans="1:11">
      <c r="B40" s="61" t="s">
        <v>353</v>
      </c>
      <c r="C40" s="66">
        <v>0</v>
      </c>
      <c r="D40" t="s">
        <v>354</v>
      </c>
    </row>
    <row r="41" spans="1:11">
      <c r="B41" s="61" t="s">
        <v>353</v>
      </c>
      <c r="C41" s="66">
        <v>0.3</v>
      </c>
      <c r="D41" t="s">
        <v>355</v>
      </c>
    </row>
    <row r="42" spans="1:11">
      <c r="B42" s="61" t="s">
        <v>353</v>
      </c>
      <c r="C42" s="66">
        <v>0.6</v>
      </c>
      <c r="D42" t="s">
        <v>356</v>
      </c>
    </row>
    <row r="43" spans="1:11">
      <c r="B43" s="61" t="s">
        <v>353</v>
      </c>
      <c r="C43" s="66">
        <v>0.8</v>
      </c>
      <c r="D43" t="s">
        <v>357</v>
      </c>
    </row>
    <row r="45" spans="1:11">
      <c r="A45" s="122" t="s">
        <v>362</v>
      </c>
    </row>
    <row r="46" spans="1:11">
      <c r="A46" s="350" t="s">
        <v>363</v>
      </c>
      <c r="B46" s="351"/>
      <c r="C46" s="351"/>
      <c r="D46" s="351"/>
      <c r="E46" s="351"/>
      <c r="F46" s="351"/>
      <c r="G46" s="351"/>
      <c r="H46" s="351"/>
      <c r="I46" s="351"/>
      <c r="J46" s="351"/>
      <c r="K46" s="352"/>
    </row>
    <row r="47" spans="1:11">
      <c r="A47" s="350"/>
      <c r="B47" s="351"/>
      <c r="C47" s="351"/>
      <c r="D47" s="351"/>
      <c r="E47" s="351"/>
      <c r="F47" s="351"/>
      <c r="G47" s="351"/>
      <c r="H47" s="351"/>
      <c r="I47" s="351"/>
      <c r="J47" s="351"/>
      <c r="K47" s="352"/>
    </row>
    <row r="48" spans="1:11" ht="18">
      <c r="D48" s="128" t="s">
        <v>364</v>
      </c>
      <c r="E48" s="126" t="s">
        <v>366</v>
      </c>
      <c r="F48" s="127" t="s">
        <v>365</v>
      </c>
    </row>
    <row r="49" spans="1:11" ht="18">
      <c r="B49" s="125" t="s">
        <v>364</v>
      </c>
      <c r="C49" t="s">
        <v>367</v>
      </c>
    </row>
    <row r="50" spans="1:11" ht="18">
      <c r="B50" s="125" t="s">
        <v>365</v>
      </c>
      <c r="C50" t="s">
        <v>368</v>
      </c>
    </row>
    <row r="51" spans="1:11" ht="18">
      <c r="B51" s="129" t="s">
        <v>369</v>
      </c>
      <c r="C51" s="347" t="s">
        <v>370</v>
      </c>
      <c r="D51" s="347"/>
      <c r="E51" s="347"/>
      <c r="F51" s="347"/>
      <c r="G51" s="347"/>
      <c r="H51" s="347"/>
      <c r="I51" s="347"/>
      <c r="J51" s="347"/>
      <c r="K51" s="348"/>
    </row>
    <row r="52" spans="1:11">
      <c r="C52" s="347"/>
      <c r="D52" s="347"/>
      <c r="E52" s="347"/>
      <c r="F52" s="347"/>
      <c r="G52" s="347"/>
      <c r="H52" s="347"/>
      <c r="I52" s="347"/>
      <c r="J52" s="347"/>
      <c r="K52" s="348"/>
    </row>
    <row r="53" spans="1:11">
      <c r="A53" s="130"/>
      <c r="B53" s="131"/>
      <c r="C53" s="131"/>
      <c r="D53" s="131"/>
      <c r="E53" s="131"/>
      <c r="F53" s="131"/>
      <c r="G53" s="131"/>
      <c r="H53" s="131"/>
      <c r="I53" s="131"/>
      <c r="J53" s="131"/>
      <c r="K53" s="132"/>
    </row>
    <row r="1048573" spans="1:1">
      <c r="A1048573" s="116" t="s">
        <v>314</v>
      </c>
    </row>
  </sheetData>
  <mergeCells count="18">
    <mergeCell ref="C51:K52"/>
    <mergeCell ref="C32:D32"/>
    <mergeCell ref="C33:D33"/>
    <mergeCell ref="C29:E29"/>
    <mergeCell ref="F29:H29"/>
    <mergeCell ref="I29:J29"/>
    <mergeCell ref="A46:K47"/>
    <mergeCell ref="F26:J26"/>
    <mergeCell ref="C26:E26"/>
    <mergeCell ref="C28:E28"/>
    <mergeCell ref="C27:E27"/>
    <mergeCell ref="A1:G2"/>
    <mergeCell ref="H1:I2"/>
    <mergeCell ref="J1:K2"/>
    <mergeCell ref="I28:J28"/>
    <mergeCell ref="I27:J27"/>
    <mergeCell ref="F28:H28"/>
    <mergeCell ref="F27:H2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8166-730C-41BD-8E65-07B48C456FF1}">
  <sheetPr codeName="Sheet3"/>
  <dimension ref="D5:AH101"/>
  <sheetViews>
    <sheetView showGridLines="0" topLeftCell="A33" zoomScale="70" zoomScaleNormal="70" workbookViewId="0">
      <selection activeCell="AL55" sqref="AL55"/>
    </sheetView>
  </sheetViews>
  <sheetFormatPr defaultColWidth="9.140625" defaultRowHeight="20.100000000000001" customHeight="1"/>
  <cols>
    <col min="1" max="3" width="4" style="96" customWidth="1"/>
    <col min="4" max="16384" width="9.140625" style="96"/>
  </cols>
  <sheetData>
    <row r="5" spans="4:34" ht="20.100000000000001" customHeight="1">
      <c r="D5" s="95" t="s">
        <v>287</v>
      </c>
      <c r="L5" s="95" t="s">
        <v>287</v>
      </c>
      <c r="T5" s="95" t="s">
        <v>287</v>
      </c>
      <c r="AB5" s="95" t="s">
        <v>287</v>
      </c>
    </row>
    <row r="6" spans="4:34" ht="20.100000000000001" customHeight="1">
      <c r="D6" s="95" t="s">
        <v>288</v>
      </c>
      <c r="L6" s="95" t="s">
        <v>289</v>
      </c>
      <c r="T6" s="95" t="s">
        <v>290</v>
      </c>
      <c r="AB6" s="95" t="s">
        <v>291</v>
      </c>
    </row>
    <row r="7" spans="4:34" ht="20.100000000000001" customHeight="1">
      <c r="D7" s="97" t="s">
        <v>292</v>
      </c>
      <c r="E7" s="98">
        <v>500</v>
      </c>
      <c r="F7" s="98">
        <v>550</v>
      </c>
      <c r="G7" s="98">
        <v>600</v>
      </c>
      <c r="H7" s="98">
        <v>650</v>
      </c>
      <c r="I7" s="98">
        <v>700</v>
      </c>
      <c r="J7" s="98">
        <v>750</v>
      </c>
      <c r="L7" s="97" t="s">
        <v>292</v>
      </c>
      <c r="M7" s="97">
        <v>500</v>
      </c>
      <c r="N7" s="97">
        <v>550</v>
      </c>
      <c r="O7" s="97">
        <v>600</v>
      </c>
      <c r="P7" s="97">
        <v>650</v>
      </c>
      <c r="Q7" s="97">
        <v>700</v>
      </c>
      <c r="R7" s="97">
        <v>750</v>
      </c>
      <c r="T7" s="97" t="s">
        <v>292</v>
      </c>
      <c r="U7" s="97">
        <v>500</v>
      </c>
      <c r="V7" s="97">
        <v>550</v>
      </c>
      <c r="W7" s="97">
        <v>600</v>
      </c>
      <c r="X7" s="97">
        <v>650</v>
      </c>
      <c r="Y7" s="97">
        <v>700</v>
      </c>
      <c r="Z7" s="97">
        <v>750</v>
      </c>
      <c r="AB7" s="97" t="s">
        <v>292</v>
      </c>
      <c r="AC7" s="97">
        <v>500</v>
      </c>
      <c r="AD7" s="97">
        <v>550</v>
      </c>
      <c r="AE7" s="97">
        <v>600</v>
      </c>
      <c r="AF7" s="97">
        <v>650</v>
      </c>
      <c r="AG7" s="97">
        <v>700</v>
      </c>
      <c r="AH7" s="97">
        <v>750</v>
      </c>
    </row>
    <row r="8" spans="4:34" ht="20.100000000000001" customHeight="1">
      <c r="D8" s="98">
        <v>45</v>
      </c>
      <c r="E8" s="99">
        <v>310</v>
      </c>
      <c r="F8" s="99">
        <v>315</v>
      </c>
      <c r="G8" s="99">
        <v>320</v>
      </c>
      <c r="H8" s="99">
        <v>325</v>
      </c>
      <c r="I8" s="99">
        <v>330</v>
      </c>
      <c r="J8" s="99">
        <v>335</v>
      </c>
      <c r="L8" s="97">
        <v>60</v>
      </c>
      <c r="M8" s="99">
        <v>315</v>
      </c>
      <c r="N8" s="99">
        <v>320</v>
      </c>
      <c r="O8" s="99">
        <v>325</v>
      </c>
      <c r="P8" s="99">
        <v>330</v>
      </c>
      <c r="Q8" s="99">
        <v>335</v>
      </c>
      <c r="R8" s="99">
        <v>340</v>
      </c>
      <c r="T8" s="97">
        <v>60</v>
      </c>
      <c r="U8" s="99">
        <v>320</v>
      </c>
      <c r="V8" s="99">
        <v>325</v>
      </c>
      <c r="W8" s="99">
        <v>330</v>
      </c>
      <c r="X8" s="99">
        <v>335</v>
      </c>
      <c r="Y8" s="99">
        <v>340</v>
      </c>
      <c r="Z8" s="99">
        <v>345</v>
      </c>
      <c r="AB8" s="97">
        <v>60</v>
      </c>
      <c r="AC8" s="99">
        <v>325</v>
      </c>
      <c r="AD8" s="99">
        <v>330</v>
      </c>
      <c r="AE8" s="99">
        <v>335</v>
      </c>
      <c r="AF8" s="99">
        <v>340</v>
      </c>
      <c r="AG8" s="99">
        <v>345</v>
      </c>
      <c r="AH8" s="99">
        <v>350</v>
      </c>
    </row>
    <row r="9" spans="4:34" ht="20.100000000000001" customHeight="1">
      <c r="D9" s="98">
        <v>50</v>
      </c>
      <c r="E9" s="99">
        <v>315</v>
      </c>
      <c r="F9" s="99">
        <v>320</v>
      </c>
      <c r="G9" s="99">
        <v>325</v>
      </c>
      <c r="H9" s="99">
        <v>330</v>
      </c>
      <c r="I9" s="99">
        <v>335</v>
      </c>
      <c r="J9" s="99">
        <v>340</v>
      </c>
      <c r="L9" s="97">
        <v>65</v>
      </c>
      <c r="M9" s="99">
        <v>320</v>
      </c>
      <c r="N9" s="99">
        <v>325</v>
      </c>
      <c r="O9" s="99">
        <v>330</v>
      </c>
      <c r="P9" s="99">
        <v>335</v>
      </c>
      <c r="Q9" s="99">
        <v>340</v>
      </c>
      <c r="R9" s="99">
        <v>345</v>
      </c>
      <c r="T9" s="97">
        <v>65</v>
      </c>
      <c r="U9" s="99">
        <v>325</v>
      </c>
      <c r="V9" s="99">
        <v>330</v>
      </c>
      <c r="W9" s="99">
        <v>335</v>
      </c>
      <c r="X9" s="99">
        <v>340</v>
      </c>
      <c r="Y9" s="99">
        <v>345</v>
      </c>
      <c r="Z9" s="99">
        <v>350</v>
      </c>
      <c r="AB9" s="97">
        <v>65</v>
      </c>
      <c r="AC9" s="99">
        <v>330</v>
      </c>
      <c r="AD9" s="99">
        <v>335</v>
      </c>
      <c r="AE9" s="99">
        <v>340</v>
      </c>
      <c r="AF9" s="99">
        <v>345</v>
      </c>
      <c r="AG9" s="99">
        <v>350</v>
      </c>
      <c r="AH9" s="99">
        <v>355</v>
      </c>
    </row>
    <row r="10" spans="4:34" ht="20.100000000000001" customHeight="1">
      <c r="D10" s="98">
        <v>55</v>
      </c>
      <c r="E10" s="99">
        <v>320</v>
      </c>
      <c r="F10" s="99">
        <v>325</v>
      </c>
      <c r="G10" s="99">
        <v>330</v>
      </c>
      <c r="H10" s="99">
        <v>335</v>
      </c>
      <c r="I10" s="99">
        <v>340</v>
      </c>
      <c r="J10" s="99">
        <v>345</v>
      </c>
      <c r="L10" s="97">
        <v>70</v>
      </c>
      <c r="M10" s="99">
        <v>325</v>
      </c>
      <c r="N10" s="99">
        <v>330</v>
      </c>
      <c r="O10" s="99">
        <v>335</v>
      </c>
      <c r="P10" s="99">
        <v>340</v>
      </c>
      <c r="Q10" s="99">
        <v>345</v>
      </c>
      <c r="R10" s="99">
        <v>350</v>
      </c>
      <c r="T10" s="97">
        <v>70</v>
      </c>
      <c r="U10" s="99">
        <v>330</v>
      </c>
      <c r="V10" s="99">
        <v>335</v>
      </c>
      <c r="W10" s="99">
        <v>340</v>
      </c>
      <c r="X10" s="99">
        <v>345</v>
      </c>
      <c r="Y10" s="99">
        <v>350</v>
      </c>
      <c r="Z10" s="99">
        <v>355</v>
      </c>
      <c r="AB10" s="97">
        <v>70</v>
      </c>
      <c r="AC10" s="99">
        <v>335</v>
      </c>
      <c r="AD10" s="99">
        <v>340</v>
      </c>
      <c r="AE10" s="99">
        <v>345</v>
      </c>
      <c r="AF10" s="99">
        <v>350</v>
      </c>
      <c r="AG10" s="99">
        <v>355</v>
      </c>
      <c r="AH10" s="99">
        <v>360</v>
      </c>
    </row>
    <row r="11" spans="4:34" ht="20.100000000000001" customHeight="1">
      <c r="D11" s="98">
        <v>60</v>
      </c>
      <c r="E11" s="99">
        <v>325</v>
      </c>
      <c r="F11" s="99">
        <v>330</v>
      </c>
      <c r="G11" s="99">
        <v>335</v>
      </c>
      <c r="H11" s="99">
        <v>340</v>
      </c>
      <c r="I11" s="99">
        <v>345</v>
      </c>
      <c r="J11" s="99">
        <v>350</v>
      </c>
      <c r="L11" s="97">
        <v>75</v>
      </c>
      <c r="M11" s="99">
        <v>330</v>
      </c>
      <c r="N11" s="99">
        <v>335</v>
      </c>
      <c r="O11" s="99">
        <v>340</v>
      </c>
      <c r="P11" s="99">
        <v>345</v>
      </c>
      <c r="Q11" s="99">
        <v>350</v>
      </c>
      <c r="R11" s="99">
        <v>355</v>
      </c>
      <c r="T11" s="97">
        <v>75</v>
      </c>
      <c r="U11" s="99">
        <v>335</v>
      </c>
      <c r="V11" s="99">
        <v>340</v>
      </c>
      <c r="W11" s="99">
        <v>345</v>
      </c>
      <c r="X11" s="99">
        <v>350</v>
      </c>
      <c r="Y11" s="99">
        <v>355</v>
      </c>
      <c r="Z11" s="99">
        <v>360</v>
      </c>
      <c r="AB11" s="97">
        <v>75</v>
      </c>
      <c r="AC11" s="99">
        <v>340</v>
      </c>
      <c r="AD11" s="99">
        <v>345</v>
      </c>
      <c r="AE11" s="99">
        <v>350</v>
      </c>
      <c r="AF11" s="99">
        <v>355</v>
      </c>
      <c r="AG11" s="99">
        <v>360</v>
      </c>
      <c r="AH11" s="99">
        <v>365</v>
      </c>
    </row>
    <row r="12" spans="4:34" ht="20.100000000000001" customHeight="1">
      <c r="D12" s="98">
        <v>65</v>
      </c>
      <c r="E12" s="99">
        <v>330</v>
      </c>
      <c r="F12" s="99">
        <v>335</v>
      </c>
      <c r="G12" s="99">
        <v>340</v>
      </c>
      <c r="H12" s="99">
        <v>345</v>
      </c>
      <c r="I12" s="99">
        <v>350</v>
      </c>
      <c r="J12" s="99">
        <v>355</v>
      </c>
      <c r="L12" s="97">
        <v>80</v>
      </c>
      <c r="M12" s="99">
        <v>335</v>
      </c>
      <c r="N12" s="99">
        <v>340</v>
      </c>
      <c r="O12" s="99">
        <v>345</v>
      </c>
      <c r="P12" s="99">
        <v>350</v>
      </c>
      <c r="Q12" s="99">
        <v>355</v>
      </c>
      <c r="R12" s="99">
        <v>360</v>
      </c>
      <c r="T12" s="97">
        <v>80</v>
      </c>
      <c r="U12" s="99">
        <v>340</v>
      </c>
      <c r="V12" s="99">
        <v>345</v>
      </c>
      <c r="W12" s="99">
        <v>350</v>
      </c>
      <c r="X12" s="99">
        <v>355</v>
      </c>
      <c r="Y12" s="99">
        <v>360</v>
      </c>
      <c r="Z12" s="99">
        <v>365</v>
      </c>
      <c r="AB12" s="97">
        <v>80</v>
      </c>
      <c r="AC12" s="99">
        <v>345</v>
      </c>
      <c r="AD12" s="99">
        <v>350</v>
      </c>
      <c r="AE12" s="99">
        <v>355</v>
      </c>
      <c r="AF12" s="99">
        <v>360</v>
      </c>
      <c r="AG12" s="99">
        <v>365</v>
      </c>
      <c r="AH12" s="99">
        <v>370</v>
      </c>
    </row>
    <row r="13" spans="4:34" ht="20.100000000000001" customHeight="1">
      <c r="D13" s="98">
        <v>70</v>
      </c>
      <c r="E13" s="99">
        <v>335</v>
      </c>
      <c r="F13" s="99">
        <v>340</v>
      </c>
      <c r="G13" s="99">
        <v>345</v>
      </c>
      <c r="H13" s="99">
        <v>350</v>
      </c>
      <c r="I13" s="99">
        <v>355</v>
      </c>
      <c r="J13" s="99">
        <v>360</v>
      </c>
      <c r="L13" s="97">
        <v>90</v>
      </c>
      <c r="M13" s="99">
        <v>340</v>
      </c>
      <c r="N13" s="99">
        <v>345</v>
      </c>
      <c r="O13" s="99">
        <v>350</v>
      </c>
      <c r="P13" s="99">
        <v>355</v>
      </c>
      <c r="Q13" s="99">
        <v>360</v>
      </c>
      <c r="R13" s="99">
        <v>365</v>
      </c>
      <c r="T13" s="97">
        <v>90</v>
      </c>
      <c r="U13" s="99">
        <v>345</v>
      </c>
      <c r="V13" s="99">
        <v>350</v>
      </c>
      <c r="W13" s="99">
        <v>355</v>
      </c>
      <c r="X13" s="99">
        <v>360</v>
      </c>
      <c r="Y13" s="99">
        <v>365</v>
      </c>
      <c r="Z13" s="99">
        <v>370</v>
      </c>
      <c r="AB13" s="97">
        <v>90</v>
      </c>
      <c r="AC13" s="99">
        <v>350</v>
      </c>
      <c r="AD13" s="99">
        <v>355</v>
      </c>
      <c r="AE13" s="99">
        <v>360</v>
      </c>
      <c r="AF13" s="99">
        <v>365</v>
      </c>
      <c r="AG13" s="99">
        <v>370</v>
      </c>
      <c r="AH13" s="99">
        <v>375</v>
      </c>
    </row>
    <row r="14" spans="4:34" ht="20.100000000000001" customHeight="1">
      <c r="D14" s="98">
        <v>75</v>
      </c>
      <c r="E14" s="99">
        <v>340</v>
      </c>
      <c r="F14" s="99">
        <v>345</v>
      </c>
      <c r="G14" s="99">
        <v>350</v>
      </c>
      <c r="H14" s="99">
        <v>355</v>
      </c>
      <c r="I14" s="99">
        <v>360</v>
      </c>
      <c r="J14" s="99">
        <v>365</v>
      </c>
      <c r="L14" s="97">
        <v>95</v>
      </c>
      <c r="M14" s="99">
        <v>345</v>
      </c>
      <c r="N14" s="99">
        <v>350</v>
      </c>
      <c r="O14" s="99">
        <v>355</v>
      </c>
      <c r="P14" s="99">
        <v>360</v>
      </c>
      <c r="Q14" s="99">
        <v>365</v>
      </c>
      <c r="R14" s="99">
        <v>370</v>
      </c>
      <c r="T14" s="97">
        <v>95</v>
      </c>
      <c r="U14" s="99">
        <v>350</v>
      </c>
      <c r="V14" s="99">
        <v>355</v>
      </c>
      <c r="W14" s="99">
        <v>360</v>
      </c>
      <c r="X14" s="99">
        <v>365</v>
      </c>
      <c r="Y14" s="99">
        <v>370</v>
      </c>
      <c r="Z14" s="99">
        <v>375</v>
      </c>
      <c r="AB14" s="97">
        <v>95</v>
      </c>
      <c r="AC14" s="99">
        <v>355</v>
      </c>
      <c r="AD14" s="99">
        <v>360</v>
      </c>
      <c r="AE14" s="99">
        <v>365</v>
      </c>
      <c r="AF14" s="99">
        <v>370</v>
      </c>
      <c r="AG14" s="99">
        <v>375</v>
      </c>
      <c r="AH14" s="99">
        <v>380</v>
      </c>
    </row>
    <row r="15" spans="4:34" ht="20.100000000000001" customHeight="1">
      <c r="D15" s="98">
        <v>80</v>
      </c>
      <c r="E15" s="99">
        <v>345</v>
      </c>
      <c r="F15" s="99">
        <v>350</v>
      </c>
      <c r="G15" s="99">
        <v>355</v>
      </c>
      <c r="H15" s="99">
        <v>360</v>
      </c>
      <c r="I15" s="99">
        <v>365</v>
      </c>
      <c r="J15" s="99">
        <v>370</v>
      </c>
      <c r="L15" s="97">
        <v>100</v>
      </c>
      <c r="M15" s="99">
        <v>350</v>
      </c>
      <c r="N15" s="99">
        <v>355</v>
      </c>
      <c r="O15" s="99">
        <v>360</v>
      </c>
      <c r="P15" s="99">
        <v>365</v>
      </c>
      <c r="Q15" s="99">
        <v>370</v>
      </c>
      <c r="R15" s="99">
        <v>375</v>
      </c>
      <c r="T15" s="97">
        <v>100</v>
      </c>
      <c r="U15" s="99">
        <v>355</v>
      </c>
      <c r="V15" s="99">
        <v>360</v>
      </c>
      <c r="W15" s="99">
        <v>365</v>
      </c>
      <c r="X15" s="99">
        <v>370</v>
      </c>
      <c r="Y15" s="99">
        <v>375</v>
      </c>
      <c r="Z15" s="99">
        <v>380</v>
      </c>
      <c r="AB15" s="97">
        <v>100</v>
      </c>
      <c r="AC15" s="99">
        <v>360</v>
      </c>
      <c r="AD15" s="99">
        <v>365</v>
      </c>
      <c r="AE15" s="99">
        <v>370</v>
      </c>
      <c r="AF15" s="99">
        <v>375</v>
      </c>
      <c r="AG15" s="99">
        <v>380</v>
      </c>
      <c r="AH15" s="99">
        <v>385</v>
      </c>
    </row>
    <row r="16" spans="4:34" ht="20.100000000000001" customHeight="1">
      <c r="D16" s="98">
        <v>85</v>
      </c>
      <c r="E16" s="99">
        <v>350</v>
      </c>
      <c r="F16" s="99">
        <v>355</v>
      </c>
      <c r="G16" s="99">
        <v>360</v>
      </c>
      <c r="H16" s="99">
        <v>365</v>
      </c>
      <c r="I16" s="99">
        <v>370</v>
      </c>
      <c r="J16" s="99">
        <v>375</v>
      </c>
      <c r="L16" s="97">
        <v>110</v>
      </c>
      <c r="M16" s="99">
        <v>355</v>
      </c>
      <c r="N16" s="99">
        <v>360</v>
      </c>
      <c r="O16" s="99">
        <v>365</v>
      </c>
      <c r="P16" s="99">
        <v>370</v>
      </c>
      <c r="Q16" s="99">
        <v>375</v>
      </c>
      <c r="R16" s="99">
        <v>380</v>
      </c>
      <c r="T16" s="97">
        <v>110</v>
      </c>
      <c r="U16" s="99">
        <v>360</v>
      </c>
      <c r="V16" s="99">
        <v>365</v>
      </c>
      <c r="W16" s="99">
        <v>370</v>
      </c>
      <c r="X16" s="99">
        <v>375</v>
      </c>
      <c r="Y16" s="99">
        <v>380</v>
      </c>
      <c r="Z16" s="99">
        <v>385</v>
      </c>
      <c r="AB16" s="97">
        <v>110</v>
      </c>
      <c r="AC16" s="99">
        <v>365</v>
      </c>
      <c r="AD16" s="99">
        <v>370</v>
      </c>
      <c r="AE16" s="99">
        <v>375</v>
      </c>
      <c r="AF16" s="99">
        <v>380</v>
      </c>
      <c r="AG16" s="99">
        <v>385</v>
      </c>
      <c r="AH16" s="99">
        <v>390</v>
      </c>
    </row>
    <row r="17" spans="4:34" ht="20.100000000000001" customHeight="1">
      <c r="D17" s="98">
        <v>90</v>
      </c>
      <c r="E17" s="99">
        <v>355</v>
      </c>
      <c r="F17" s="99">
        <v>360</v>
      </c>
      <c r="G17" s="99">
        <v>365</v>
      </c>
      <c r="H17" s="99">
        <v>370</v>
      </c>
      <c r="I17" s="99">
        <v>375</v>
      </c>
      <c r="J17" s="99">
        <v>380</v>
      </c>
      <c r="L17" s="97">
        <v>120</v>
      </c>
      <c r="M17" s="99">
        <v>360</v>
      </c>
      <c r="N17" s="99">
        <v>365</v>
      </c>
      <c r="O17" s="99">
        <v>370</v>
      </c>
      <c r="P17" s="99">
        <v>375</v>
      </c>
      <c r="Q17" s="99">
        <v>380</v>
      </c>
      <c r="R17" s="99">
        <v>385</v>
      </c>
      <c r="T17" s="97">
        <v>120</v>
      </c>
      <c r="U17" s="99">
        <v>365</v>
      </c>
      <c r="V17" s="99">
        <v>370</v>
      </c>
      <c r="W17" s="99">
        <v>375</v>
      </c>
      <c r="X17" s="99">
        <v>380</v>
      </c>
      <c r="Y17" s="99">
        <v>385</v>
      </c>
      <c r="Z17" s="99">
        <v>390</v>
      </c>
      <c r="AB17" s="97">
        <v>120</v>
      </c>
      <c r="AC17" s="99">
        <v>370</v>
      </c>
      <c r="AD17" s="99">
        <v>375</v>
      </c>
      <c r="AE17" s="99">
        <v>380</v>
      </c>
      <c r="AF17" s="99">
        <v>385</v>
      </c>
      <c r="AG17" s="99">
        <v>390</v>
      </c>
      <c r="AH17" s="99">
        <v>395</v>
      </c>
    </row>
    <row r="18" spans="4:34" ht="20.100000000000001" customHeight="1">
      <c r="D18" s="98">
        <v>95</v>
      </c>
      <c r="E18" s="99">
        <v>360</v>
      </c>
      <c r="F18" s="99">
        <v>365</v>
      </c>
      <c r="G18" s="99">
        <v>370</v>
      </c>
      <c r="H18" s="99">
        <v>375</v>
      </c>
      <c r="I18" s="99">
        <v>380</v>
      </c>
      <c r="J18" s="99">
        <v>385</v>
      </c>
      <c r="L18" s="97">
        <v>130</v>
      </c>
      <c r="M18" s="99">
        <v>365</v>
      </c>
      <c r="N18" s="99">
        <v>370</v>
      </c>
      <c r="O18" s="99">
        <v>375</v>
      </c>
      <c r="P18" s="99">
        <v>380</v>
      </c>
      <c r="Q18" s="99">
        <v>385</v>
      </c>
      <c r="R18" s="99">
        <v>390</v>
      </c>
      <c r="T18" s="97">
        <v>130</v>
      </c>
      <c r="U18" s="99">
        <v>370</v>
      </c>
      <c r="V18" s="99">
        <v>375</v>
      </c>
      <c r="W18" s="99">
        <v>380</v>
      </c>
      <c r="X18" s="99">
        <v>385</v>
      </c>
      <c r="Y18" s="99">
        <v>390</v>
      </c>
      <c r="Z18" s="99">
        <v>395</v>
      </c>
      <c r="AB18" s="97">
        <v>130</v>
      </c>
      <c r="AC18" s="99">
        <v>375</v>
      </c>
      <c r="AD18" s="99">
        <v>380</v>
      </c>
      <c r="AE18" s="99">
        <v>385</v>
      </c>
      <c r="AF18" s="99">
        <v>390</v>
      </c>
      <c r="AG18" s="99">
        <v>395</v>
      </c>
      <c r="AH18" s="99">
        <v>400</v>
      </c>
    </row>
    <row r="19" spans="4:34" ht="20.100000000000001" customHeight="1">
      <c r="D19" s="98">
        <v>100</v>
      </c>
      <c r="E19" s="99">
        <v>365</v>
      </c>
      <c r="F19" s="99">
        <v>370</v>
      </c>
      <c r="G19" s="99">
        <v>375</v>
      </c>
      <c r="H19" s="99">
        <v>380</v>
      </c>
      <c r="I19" s="99">
        <v>385</v>
      </c>
      <c r="J19" s="99">
        <v>390</v>
      </c>
      <c r="L19" s="97">
        <v>140</v>
      </c>
      <c r="M19" s="99">
        <v>370</v>
      </c>
      <c r="N19" s="99">
        <v>375</v>
      </c>
      <c r="O19" s="99">
        <v>380</v>
      </c>
      <c r="P19" s="99">
        <v>385</v>
      </c>
      <c r="Q19" s="99">
        <v>390</v>
      </c>
      <c r="R19" s="99">
        <v>395</v>
      </c>
      <c r="T19" s="97">
        <v>140</v>
      </c>
      <c r="U19" s="99">
        <v>375</v>
      </c>
      <c r="V19" s="99">
        <v>380</v>
      </c>
      <c r="W19" s="99">
        <v>385</v>
      </c>
      <c r="X19" s="99">
        <v>390</v>
      </c>
      <c r="Y19" s="99">
        <v>395</v>
      </c>
      <c r="Z19" s="99">
        <v>400</v>
      </c>
      <c r="AB19" s="97">
        <v>140</v>
      </c>
      <c r="AC19" s="99">
        <v>380</v>
      </c>
      <c r="AD19" s="99">
        <v>385</v>
      </c>
      <c r="AE19" s="99">
        <v>390</v>
      </c>
      <c r="AF19" s="99">
        <v>395</v>
      </c>
      <c r="AG19" s="99">
        <v>400</v>
      </c>
      <c r="AH19" s="99">
        <v>405</v>
      </c>
    </row>
    <row r="20" spans="4:34" ht="20.100000000000001" customHeight="1">
      <c r="D20" s="98">
        <v>105</v>
      </c>
      <c r="E20" s="99">
        <v>370</v>
      </c>
      <c r="F20" s="99">
        <v>375</v>
      </c>
      <c r="G20" s="99">
        <v>380</v>
      </c>
      <c r="H20" s="99">
        <v>385</v>
      </c>
      <c r="I20" s="99">
        <v>390</v>
      </c>
      <c r="J20" s="99">
        <v>395</v>
      </c>
      <c r="L20" s="97">
        <v>150</v>
      </c>
      <c r="M20" s="99">
        <v>375</v>
      </c>
      <c r="N20" s="99">
        <v>380</v>
      </c>
      <c r="O20" s="99">
        <v>385</v>
      </c>
      <c r="P20" s="99">
        <v>390</v>
      </c>
      <c r="Q20" s="99">
        <v>395</v>
      </c>
      <c r="R20" s="99">
        <v>400</v>
      </c>
      <c r="T20" s="97">
        <v>150</v>
      </c>
      <c r="U20" s="99">
        <v>380</v>
      </c>
      <c r="V20" s="99">
        <v>385</v>
      </c>
      <c r="W20" s="99">
        <v>390</v>
      </c>
      <c r="X20" s="99">
        <v>395</v>
      </c>
      <c r="Y20" s="99">
        <v>400</v>
      </c>
      <c r="Z20" s="99">
        <v>405</v>
      </c>
      <c r="AB20" s="97">
        <v>150</v>
      </c>
      <c r="AC20" s="99">
        <v>385</v>
      </c>
      <c r="AD20" s="99">
        <v>390</v>
      </c>
      <c r="AE20" s="99">
        <v>395</v>
      </c>
      <c r="AF20" s="99">
        <v>400</v>
      </c>
      <c r="AG20" s="99">
        <v>405</v>
      </c>
      <c r="AH20" s="99">
        <v>410</v>
      </c>
    </row>
    <row r="21" spans="4:34" ht="20.100000000000001" customHeight="1">
      <c r="D21" s="98">
        <v>110</v>
      </c>
      <c r="E21" s="99">
        <v>375</v>
      </c>
      <c r="F21" s="99">
        <v>380</v>
      </c>
      <c r="G21" s="99">
        <v>385</v>
      </c>
      <c r="H21" s="99">
        <v>390</v>
      </c>
      <c r="I21" s="99">
        <v>395</v>
      </c>
      <c r="J21" s="99">
        <v>400</v>
      </c>
      <c r="L21" s="97">
        <v>160</v>
      </c>
      <c r="M21" s="99">
        <v>380</v>
      </c>
      <c r="N21" s="99">
        <v>385</v>
      </c>
      <c r="O21" s="99">
        <v>390</v>
      </c>
      <c r="P21" s="99">
        <v>395</v>
      </c>
      <c r="Q21" s="99">
        <v>400</v>
      </c>
      <c r="R21" s="99">
        <v>405</v>
      </c>
      <c r="T21" s="97">
        <v>160</v>
      </c>
      <c r="U21" s="99">
        <v>385</v>
      </c>
      <c r="V21" s="99">
        <v>390</v>
      </c>
      <c r="W21" s="99">
        <v>395</v>
      </c>
      <c r="X21" s="99">
        <v>400</v>
      </c>
      <c r="Y21" s="99">
        <v>405</v>
      </c>
      <c r="Z21" s="99">
        <v>410</v>
      </c>
      <c r="AB21" s="97">
        <v>160</v>
      </c>
      <c r="AC21" s="99">
        <v>390</v>
      </c>
      <c r="AD21" s="99">
        <v>395</v>
      </c>
      <c r="AE21" s="99">
        <v>400</v>
      </c>
      <c r="AF21" s="99">
        <v>405</v>
      </c>
      <c r="AG21" s="99">
        <v>410</v>
      </c>
      <c r="AH21" s="99">
        <v>415</v>
      </c>
    </row>
    <row r="22" spans="4:34" ht="20.100000000000001" customHeight="1">
      <c r="D22" s="98">
        <v>115</v>
      </c>
      <c r="E22" s="99">
        <v>380</v>
      </c>
      <c r="F22" s="99">
        <v>385</v>
      </c>
      <c r="G22" s="99">
        <v>390</v>
      </c>
      <c r="H22" s="99">
        <v>395</v>
      </c>
      <c r="I22" s="99">
        <v>400</v>
      </c>
      <c r="J22" s="99">
        <v>405</v>
      </c>
      <c r="L22" s="97">
        <v>170</v>
      </c>
      <c r="M22" s="99">
        <v>385</v>
      </c>
      <c r="N22" s="99">
        <v>390</v>
      </c>
      <c r="O22" s="99">
        <v>395</v>
      </c>
      <c r="P22" s="99">
        <v>400</v>
      </c>
      <c r="Q22" s="99">
        <v>405</v>
      </c>
      <c r="R22" s="99">
        <v>410</v>
      </c>
      <c r="T22" s="97">
        <v>170</v>
      </c>
      <c r="U22" s="99">
        <v>390</v>
      </c>
      <c r="V22" s="99">
        <v>395</v>
      </c>
      <c r="W22" s="99">
        <v>400</v>
      </c>
      <c r="X22" s="99">
        <v>405</v>
      </c>
      <c r="Y22" s="99">
        <v>410</v>
      </c>
      <c r="Z22" s="99">
        <v>415</v>
      </c>
      <c r="AB22" s="97">
        <v>170</v>
      </c>
      <c r="AC22" s="99">
        <v>395</v>
      </c>
      <c r="AD22" s="99">
        <v>400</v>
      </c>
      <c r="AE22" s="99">
        <v>405</v>
      </c>
      <c r="AF22" s="99">
        <v>410</v>
      </c>
      <c r="AG22" s="99">
        <v>415</v>
      </c>
      <c r="AH22" s="99">
        <v>420</v>
      </c>
    </row>
    <row r="23" spans="4:34" ht="20.100000000000001" customHeight="1">
      <c r="D23" s="98">
        <v>120</v>
      </c>
      <c r="E23" s="99">
        <v>385</v>
      </c>
      <c r="F23" s="99">
        <v>390</v>
      </c>
      <c r="G23" s="99">
        <v>395</v>
      </c>
      <c r="H23" s="99">
        <v>400</v>
      </c>
      <c r="I23" s="99">
        <v>405</v>
      </c>
      <c r="J23" s="99">
        <v>410</v>
      </c>
      <c r="L23" s="97">
        <v>180</v>
      </c>
      <c r="M23" s="99">
        <v>390</v>
      </c>
      <c r="N23" s="99">
        <v>395</v>
      </c>
      <c r="O23" s="99">
        <v>400</v>
      </c>
      <c r="P23" s="99">
        <v>400</v>
      </c>
      <c r="Q23" s="99">
        <v>410</v>
      </c>
      <c r="R23" s="99">
        <v>415</v>
      </c>
      <c r="T23" s="97">
        <v>180</v>
      </c>
      <c r="U23" s="99">
        <v>395</v>
      </c>
      <c r="V23" s="99">
        <v>400</v>
      </c>
      <c r="W23" s="99">
        <v>405</v>
      </c>
      <c r="X23" s="99">
        <v>410</v>
      </c>
      <c r="Y23" s="99">
        <v>415</v>
      </c>
      <c r="Z23" s="99">
        <v>420</v>
      </c>
      <c r="AB23" s="97">
        <v>180</v>
      </c>
      <c r="AC23" s="99">
        <v>400</v>
      </c>
      <c r="AD23" s="99">
        <v>405</v>
      </c>
      <c r="AE23" s="99">
        <v>410</v>
      </c>
      <c r="AF23" s="99">
        <v>415</v>
      </c>
      <c r="AG23" s="99">
        <v>420</v>
      </c>
      <c r="AH23" s="99">
        <v>425</v>
      </c>
    </row>
    <row r="24" spans="4:34" ht="20.100000000000001" customHeight="1">
      <c r="D24" s="98">
        <v>125</v>
      </c>
      <c r="E24" s="99">
        <v>390</v>
      </c>
      <c r="F24" s="99">
        <v>395</v>
      </c>
      <c r="G24" s="99">
        <v>400</v>
      </c>
      <c r="H24" s="99">
        <v>405</v>
      </c>
      <c r="I24" s="99">
        <v>410</v>
      </c>
      <c r="J24" s="99">
        <v>415</v>
      </c>
      <c r="L24" s="97">
        <v>190</v>
      </c>
      <c r="M24" s="99">
        <v>395</v>
      </c>
      <c r="N24" s="99">
        <v>400</v>
      </c>
      <c r="O24" s="99">
        <v>405</v>
      </c>
      <c r="P24" s="99">
        <v>410</v>
      </c>
      <c r="Q24" s="99">
        <v>415</v>
      </c>
      <c r="R24" s="99">
        <v>420</v>
      </c>
      <c r="T24" s="97">
        <v>190</v>
      </c>
      <c r="U24" s="99">
        <v>400</v>
      </c>
      <c r="V24" s="99">
        <v>405</v>
      </c>
      <c r="W24" s="99">
        <v>410</v>
      </c>
      <c r="X24" s="99">
        <v>415</v>
      </c>
      <c r="Y24" s="99">
        <v>420</v>
      </c>
      <c r="Z24" s="99">
        <v>425</v>
      </c>
      <c r="AB24" s="97">
        <v>190</v>
      </c>
      <c r="AC24" s="99">
        <v>405</v>
      </c>
      <c r="AD24" s="99">
        <v>410</v>
      </c>
      <c r="AE24" s="99">
        <v>415</v>
      </c>
      <c r="AF24" s="99">
        <v>420</v>
      </c>
      <c r="AG24" s="99">
        <v>425</v>
      </c>
      <c r="AH24" s="99">
        <v>430</v>
      </c>
    </row>
    <row r="25" spans="4:34" ht="20.100000000000001" customHeight="1">
      <c r="D25" s="98">
        <v>130</v>
      </c>
      <c r="E25" s="99">
        <v>395</v>
      </c>
      <c r="F25" s="99">
        <v>400</v>
      </c>
      <c r="G25" s="99">
        <v>405</v>
      </c>
      <c r="H25" s="99">
        <v>410</v>
      </c>
      <c r="I25" s="99">
        <v>415</v>
      </c>
      <c r="J25" s="99">
        <v>420</v>
      </c>
      <c r="L25" s="97">
        <v>200</v>
      </c>
      <c r="M25" s="99">
        <v>400</v>
      </c>
      <c r="N25" s="99">
        <v>405</v>
      </c>
      <c r="O25" s="99">
        <v>410</v>
      </c>
      <c r="P25" s="99">
        <v>415</v>
      </c>
      <c r="Q25" s="99">
        <v>420</v>
      </c>
      <c r="R25" s="99">
        <v>425</v>
      </c>
      <c r="T25" s="97">
        <v>200</v>
      </c>
      <c r="U25" s="99">
        <v>405</v>
      </c>
      <c r="V25" s="99">
        <v>410</v>
      </c>
      <c r="W25" s="99">
        <v>415</v>
      </c>
      <c r="X25" s="99">
        <v>420</v>
      </c>
      <c r="Y25" s="99">
        <v>425</v>
      </c>
      <c r="Z25" s="99">
        <v>430</v>
      </c>
      <c r="AB25" s="97">
        <v>200</v>
      </c>
      <c r="AC25" s="99">
        <v>410</v>
      </c>
      <c r="AD25" s="99">
        <v>415</v>
      </c>
      <c r="AE25" s="99">
        <v>420</v>
      </c>
      <c r="AF25" s="99">
        <v>425</v>
      </c>
      <c r="AG25" s="99">
        <v>430</v>
      </c>
      <c r="AH25" s="99">
        <v>435</v>
      </c>
    </row>
    <row r="26" spans="4:34" ht="20.100000000000001" customHeight="1">
      <c r="D26" s="98">
        <v>135</v>
      </c>
      <c r="E26" s="99">
        <v>400</v>
      </c>
      <c r="F26" s="99">
        <v>405</v>
      </c>
      <c r="G26" s="99">
        <v>410</v>
      </c>
      <c r="H26" s="99">
        <v>415</v>
      </c>
      <c r="I26" s="99">
        <v>420</v>
      </c>
      <c r="J26" s="99">
        <v>425</v>
      </c>
      <c r="L26" s="97">
        <v>210</v>
      </c>
      <c r="M26" s="99">
        <v>405</v>
      </c>
      <c r="N26" s="99">
        <v>410</v>
      </c>
      <c r="O26" s="99">
        <v>415</v>
      </c>
      <c r="P26" s="99">
        <v>420</v>
      </c>
      <c r="Q26" s="99">
        <v>425</v>
      </c>
      <c r="R26" s="99">
        <v>430</v>
      </c>
      <c r="T26" s="97">
        <v>210</v>
      </c>
      <c r="U26" s="99">
        <v>410</v>
      </c>
      <c r="V26" s="99">
        <v>415</v>
      </c>
      <c r="W26" s="99">
        <v>420</v>
      </c>
      <c r="X26" s="99">
        <v>425</v>
      </c>
      <c r="Y26" s="99">
        <v>430</v>
      </c>
      <c r="Z26" s="99">
        <v>435</v>
      </c>
      <c r="AB26" s="97">
        <v>210</v>
      </c>
      <c r="AC26" s="99">
        <v>415</v>
      </c>
      <c r="AD26" s="99">
        <v>420</v>
      </c>
      <c r="AE26" s="99">
        <v>425</v>
      </c>
      <c r="AF26" s="99">
        <v>430</v>
      </c>
      <c r="AG26" s="99">
        <v>435</v>
      </c>
      <c r="AH26" s="99">
        <v>440</v>
      </c>
    </row>
    <row r="27" spans="4:34" ht="20.100000000000001" customHeight="1">
      <c r="D27" s="98">
        <v>140</v>
      </c>
      <c r="E27" s="99">
        <v>405</v>
      </c>
      <c r="F27" s="99">
        <v>410</v>
      </c>
      <c r="G27" s="99">
        <v>415</v>
      </c>
      <c r="H27" s="99">
        <v>420</v>
      </c>
      <c r="I27" s="99">
        <v>425</v>
      </c>
      <c r="J27" s="99">
        <v>430</v>
      </c>
      <c r="L27" s="97">
        <v>220</v>
      </c>
      <c r="M27" s="99">
        <v>410</v>
      </c>
      <c r="N27" s="99">
        <v>415</v>
      </c>
      <c r="O27" s="99">
        <v>420</v>
      </c>
      <c r="P27" s="99">
        <v>425</v>
      </c>
      <c r="Q27" s="99">
        <v>430</v>
      </c>
      <c r="R27" s="99">
        <v>435</v>
      </c>
      <c r="T27" s="97">
        <v>220</v>
      </c>
      <c r="U27" s="99">
        <v>415</v>
      </c>
      <c r="V27" s="99">
        <v>420</v>
      </c>
      <c r="W27" s="99">
        <v>425</v>
      </c>
      <c r="X27" s="99">
        <v>430</v>
      </c>
      <c r="Y27" s="99">
        <v>435</v>
      </c>
      <c r="Z27" s="99">
        <v>440</v>
      </c>
      <c r="AB27" s="97">
        <v>220</v>
      </c>
      <c r="AC27" s="99">
        <v>420</v>
      </c>
      <c r="AD27" s="99">
        <v>425</v>
      </c>
      <c r="AE27" s="99">
        <v>430</v>
      </c>
      <c r="AF27" s="99">
        <v>435</v>
      </c>
      <c r="AG27" s="99">
        <v>440</v>
      </c>
      <c r="AH27" s="99">
        <v>445</v>
      </c>
    </row>
    <row r="28" spans="4:34" ht="20.100000000000001" customHeight="1">
      <c r="D28" s="98">
        <v>145</v>
      </c>
      <c r="E28" s="99">
        <v>410</v>
      </c>
      <c r="F28" s="99">
        <v>415</v>
      </c>
      <c r="G28" s="99">
        <v>420</v>
      </c>
      <c r="H28" s="99">
        <v>425</v>
      </c>
      <c r="I28" s="99">
        <v>430</v>
      </c>
      <c r="J28" s="99">
        <v>435</v>
      </c>
      <c r="L28" s="97">
        <v>230</v>
      </c>
      <c r="M28" s="99">
        <v>415</v>
      </c>
      <c r="N28" s="99">
        <v>420</v>
      </c>
      <c r="O28" s="99">
        <v>425</v>
      </c>
      <c r="P28" s="99">
        <v>430</v>
      </c>
      <c r="Q28" s="99">
        <v>435</v>
      </c>
      <c r="R28" s="99">
        <v>440</v>
      </c>
      <c r="T28" s="97">
        <v>230</v>
      </c>
      <c r="U28" s="99">
        <v>420</v>
      </c>
      <c r="V28" s="99">
        <v>425</v>
      </c>
      <c r="W28" s="99">
        <v>430</v>
      </c>
      <c r="X28" s="99">
        <v>435</v>
      </c>
      <c r="Y28" s="99">
        <v>440</v>
      </c>
      <c r="Z28" s="99">
        <v>445</v>
      </c>
      <c r="AB28" s="97">
        <v>230</v>
      </c>
      <c r="AC28" s="99">
        <v>425</v>
      </c>
      <c r="AD28" s="99">
        <v>430</v>
      </c>
      <c r="AE28" s="99">
        <v>435</v>
      </c>
      <c r="AF28" s="99">
        <v>440</v>
      </c>
      <c r="AG28" s="99">
        <v>445</v>
      </c>
      <c r="AH28" s="99">
        <v>450</v>
      </c>
    </row>
    <row r="29" spans="4:34" ht="20.100000000000001" customHeight="1">
      <c r="D29" s="98">
        <v>150</v>
      </c>
      <c r="E29" s="99">
        <v>415</v>
      </c>
      <c r="F29" s="99">
        <v>420</v>
      </c>
      <c r="G29" s="99">
        <v>425</v>
      </c>
      <c r="H29" s="99">
        <v>430</v>
      </c>
      <c r="I29" s="99">
        <v>435</v>
      </c>
      <c r="J29" s="99">
        <v>440</v>
      </c>
      <c r="L29" s="97">
        <v>240</v>
      </c>
      <c r="M29" s="99">
        <v>420</v>
      </c>
      <c r="N29" s="99">
        <v>425</v>
      </c>
      <c r="O29" s="99">
        <v>430</v>
      </c>
      <c r="P29" s="99">
        <v>435</v>
      </c>
      <c r="Q29" s="99">
        <v>440</v>
      </c>
      <c r="R29" s="99">
        <v>445</v>
      </c>
      <c r="T29" s="97">
        <v>240</v>
      </c>
      <c r="U29" s="99">
        <v>425</v>
      </c>
      <c r="V29" s="99">
        <v>430</v>
      </c>
      <c r="W29" s="99">
        <v>435</v>
      </c>
      <c r="X29" s="99">
        <v>440</v>
      </c>
      <c r="Y29" s="99">
        <v>445</v>
      </c>
      <c r="Z29" s="99">
        <v>450</v>
      </c>
      <c r="AB29" s="97">
        <v>240</v>
      </c>
      <c r="AC29" s="99">
        <v>430</v>
      </c>
      <c r="AD29" s="99">
        <v>435</v>
      </c>
      <c r="AE29" s="99">
        <v>440</v>
      </c>
      <c r="AF29" s="99">
        <v>445</v>
      </c>
      <c r="AG29" s="99">
        <v>450</v>
      </c>
      <c r="AH29" s="99">
        <v>455</v>
      </c>
    </row>
    <row r="30" spans="4:34" ht="20.100000000000001" customHeight="1">
      <c r="D30" s="98">
        <v>155</v>
      </c>
      <c r="E30" s="99">
        <v>420</v>
      </c>
      <c r="F30" s="99">
        <v>425</v>
      </c>
      <c r="G30" s="99">
        <v>430</v>
      </c>
      <c r="H30" s="99">
        <v>435</v>
      </c>
      <c r="I30" s="99">
        <v>440</v>
      </c>
      <c r="J30" s="99">
        <v>445</v>
      </c>
      <c r="L30" s="97">
        <v>250</v>
      </c>
      <c r="M30" s="99">
        <v>425</v>
      </c>
      <c r="N30" s="99">
        <v>430</v>
      </c>
      <c r="O30" s="99">
        <v>435</v>
      </c>
      <c r="P30" s="99">
        <v>440</v>
      </c>
      <c r="Q30" s="99">
        <v>445</v>
      </c>
      <c r="R30" s="99">
        <v>450</v>
      </c>
      <c r="T30" s="97">
        <v>250</v>
      </c>
      <c r="U30" s="99">
        <v>430</v>
      </c>
      <c r="V30" s="99">
        <v>435</v>
      </c>
      <c r="W30" s="99">
        <v>440</v>
      </c>
      <c r="X30" s="99">
        <v>445</v>
      </c>
      <c r="Y30" s="99">
        <v>450</v>
      </c>
      <c r="Z30" s="99">
        <v>455</v>
      </c>
      <c r="AB30" s="97">
        <v>250</v>
      </c>
      <c r="AC30" s="99">
        <v>435</v>
      </c>
      <c r="AD30" s="99">
        <v>440</v>
      </c>
      <c r="AE30" s="99">
        <v>445</v>
      </c>
      <c r="AF30" s="99">
        <v>450</v>
      </c>
      <c r="AG30" s="99">
        <v>455</v>
      </c>
      <c r="AH30" s="99">
        <v>460</v>
      </c>
    </row>
    <row r="31" spans="4:34" ht="20.100000000000001" customHeight="1">
      <c r="D31" s="98">
        <v>160</v>
      </c>
      <c r="E31" s="99">
        <v>425</v>
      </c>
      <c r="F31" s="99">
        <v>430</v>
      </c>
      <c r="G31" s="99">
        <v>435</v>
      </c>
      <c r="H31" s="99">
        <v>440</v>
      </c>
      <c r="I31" s="99">
        <v>445</v>
      </c>
      <c r="J31" s="99">
        <v>450</v>
      </c>
      <c r="L31" s="97">
        <v>260</v>
      </c>
      <c r="M31" s="99">
        <v>430</v>
      </c>
      <c r="N31" s="99">
        <v>435</v>
      </c>
      <c r="O31" s="99">
        <v>440</v>
      </c>
      <c r="P31" s="99">
        <v>445</v>
      </c>
      <c r="Q31" s="99">
        <v>450</v>
      </c>
      <c r="R31" s="99">
        <v>455</v>
      </c>
      <c r="T31" s="97">
        <v>260</v>
      </c>
      <c r="U31" s="99">
        <v>435</v>
      </c>
      <c r="V31" s="99">
        <v>440</v>
      </c>
      <c r="W31" s="99">
        <v>445</v>
      </c>
      <c r="X31" s="99">
        <v>450</v>
      </c>
      <c r="Y31" s="99">
        <v>455</v>
      </c>
      <c r="Z31" s="99">
        <v>460</v>
      </c>
      <c r="AB31" s="97">
        <v>260</v>
      </c>
      <c r="AC31" s="99">
        <v>440</v>
      </c>
      <c r="AD31" s="99">
        <v>445</v>
      </c>
      <c r="AE31" s="99">
        <v>450</v>
      </c>
      <c r="AF31" s="99">
        <v>455</v>
      </c>
      <c r="AG31" s="99">
        <v>460</v>
      </c>
      <c r="AH31" s="99">
        <v>465</v>
      </c>
    </row>
    <row r="32" spans="4:34" ht="20.100000000000001" customHeight="1">
      <c r="D32" s="98">
        <v>165</v>
      </c>
      <c r="E32" s="99">
        <v>430</v>
      </c>
      <c r="F32" s="99">
        <v>435</v>
      </c>
      <c r="G32" s="99">
        <v>440</v>
      </c>
      <c r="H32" s="99">
        <v>445</v>
      </c>
      <c r="I32" s="99">
        <v>450</v>
      </c>
      <c r="J32" s="99">
        <v>455</v>
      </c>
      <c r="L32" s="97">
        <v>270</v>
      </c>
      <c r="M32" s="99">
        <v>435</v>
      </c>
      <c r="N32" s="99">
        <v>440</v>
      </c>
      <c r="O32" s="99">
        <v>445</v>
      </c>
      <c r="P32" s="99">
        <v>450</v>
      </c>
      <c r="Q32" s="99">
        <v>455</v>
      </c>
      <c r="R32" s="99">
        <v>460</v>
      </c>
      <c r="T32" s="97">
        <v>270</v>
      </c>
      <c r="U32" s="99">
        <v>440</v>
      </c>
      <c r="V32" s="99">
        <v>445</v>
      </c>
      <c r="W32" s="99">
        <v>450</v>
      </c>
      <c r="X32" s="99">
        <v>455</v>
      </c>
      <c r="Y32" s="99">
        <v>460</v>
      </c>
      <c r="Z32" s="99">
        <v>465</v>
      </c>
      <c r="AB32" s="97">
        <v>270</v>
      </c>
      <c r="AC32" s="99">
        <v>445</v>
      </c>
      <c r="AD32" s="99">
        <v>450</v>
      </c>
      <c r="AE32" s="99">
        <v>455</v>
      </c>
      <c r="AF32" s="99">
        <v>460</v>
      </c>
      <c r="AG32" s="99">
        <v>465</v>
      </c>
      <c r="AH32" s="99">
        <v>470</v>
      </c>
    </row>
    <row r="33" spans="4:34" ht="20.100000000000001" customHeight="1">
      <c r="D33" s="98">
        <v>170</v>
      </c>
      <c r="E33" s="99">
        <v>435</v>
      </c>
      <c r="F33" s="99">
        <v>440</v>
      </c>
      <c r="G33" s="99">
        <v>445</v>
      </c>
      <c r="H33" s="99">
        <v>450</v>
      </c>
      <c r="I33" s="99">
        <v>455</v>
      </c>
      <c r="J33" s="99">
        <v>460</v>
      </c>
      <c r="L33" s="97">
        <v>280</v>
      </c>
      <c r="M33" s="99">
        <v>440</v>
      </c>
      <c r="N33" s="99">
        <v>445</v>
      </c>
      <c r="O33" s="99">
        <v>450</v>
      </c>
      <c r="P33" s="99">
        <v>455</v>
      </c>
      <c r="Q33" s="99">
        <v>460</v>
      </c>
      <c r="R33" s="99">
        <v>465</v>
      </c>
      <c r="T33" s="97">
        <v>280</v>
      </c>
      <c r="U33" s="99">
        <v>445</v>
      </c>
      <c r="V33" s="99">
        <v>450</v>
      </c>
      <c r="W33" s="99">
        <v>455</v>
      </c>
      <c r="X33" s="99">
        <v>460</v>
      </c>
      <c r="Y33" s="99">
        <v>465</v>
      </c>
      <c r="Z33" s="99">
        <v>470</v>
      </c>
      <c r="AB33" s="97">
        <v>280</v>
      </c>
      <c r="AC33" s="99">
        <v>450</v>
      </c>
      <c r="AD33" s="99">
        <v>455</v>
      </c>
      <c r="AE33" s="99">
        <v>460</v>
      </c>
      <c r="AF33" s="99">
        <v>465</v>
      </c>
      <c r="AG33" s="99">
        <v>470</v>
      </c>
      <c r="AH33" s="99">
        <v>475</v>
      </c>
    </row>
    <row r="34" spans="4:34" ht="20.100000000000001" customHeight="1">
      <c r="D34" s="98">
        <v>175</v>
      </c>
      <c r="E34" s="99">
        <v>440</v>
      </c>
      <c r="F34" s="99">
        <v>445</v>
      </c>
      <c r="G34" s="99">
        <v>450</v>
      </c>
      <c r="H34" s="99">
        <v>455</v>
      </c>
      <c r="I34" s="99">
        <v>460</v>
      </c>
      <c r="J34" s="99">
        <v>465</v>
      </c>
      <c r="L34" s="97">
        <v>290</v>
      </c>
      <c r="M34" s="99">
        <v>445</v>
      </c>
      <c r="N34" s="99">
        <v>450</v>
      </c>
      <c r="O34" s="99">
        <v>455</v>
      </c>
      <c r="P34" s="99">
        <v>460</v>
      </c>
      <c r="Q34" s="99">
        <v>465</v>
      </c>
      <c r="R34" s="99">
        <v>470</v>
      </c>
      <c r="T34" s="97">
        <v>290</v>
      </c>
      <c r="U34" s="99">
        <v>450</v>
      </c>
      <c r="V34" s="99">
        <v>455</v>
      </c>
      <c r="W34" s="99">
        <v>460</v>
      </c>
      <c r="X34" s="99">
        <v>465</v>
      </c>
      <c r="Y34" s="99">
        <v>470</v>
      </c>
      <c r="Z34" s="99">
        <v>475</v>
      </c>
      <c r="AB34" s="97">
        <v>290</v>
      </c>
      <c r="AC34" s="99">
        <v>455</v>
      </c>
      <c r="AD34" s="99">
        <v>460</v>
      </c>
      <c r="AE34" s="99">
        <v>465</v>
      </c>
      <c r="AF34" s="99">
        <v>470</v>
      </c>
      <c r="AG34" s="99">
        <v>475</v>
      </c>
      <c r="AH34" s="99">
        <v>480</v>
      </c>
    </row>
    <row r="35" spans="4:34" ht="20.100000000000001" customHeight="1">
      <c r="D35" s="98">
        <v>180</v>
      </c>
      <c r="E35" s="99">
        <v>445</v>
      </c>
      <c r="F35" s="99">
        <v>450</v>
      </c>
      <c r="G35" s="99">
        <v>455</v>
      </c>
      <c r="H35" s="99">
        <v>460</v>
      </c>
      <c r="I35" s="99">
        <v>465</v>
      </c>
      <c r="J35" s="99">
        <v>470</v>
      </c>
      <c r="L35" s="97">
        <v>300</v>
      </c>
      <c r="M35" s="99">
        <v>450</v>
      </c>
      <c r="N35" s="99">
        <v>455</v>
      </c>
      <c r="O35" s="99">
        <v>460</v>
      </c>
      <c r="P35" s="99">
        <v>465</v>
      </c>
      <c r="Q35" s="99">
        <v>470</v>
      </c>
      <c r="R35" s="99">
        <v>475</v>
      </c>
      <c r="T35" s="97">
        <v>300</v>
      </c>
      <c r="U35" s="99">
        <v>455</v>
      </c>
      <c r="V35" s="99">
        <v>460</v>
      </c>
      <c r="W35" s="99">
        <v>465</v>
      </c>
      <c r="X35" s="99">
        <v>470</v>
      </c>
      <c r="Y35" s="99">
        <v>475</v>
      </c>
      <c r="Z35" s="99">
        <v>480</v>
      </c>
      <c r="AB35" s="97">
        <v>300</v>
      </c>
      <c r="AC35" s="99">
        <v>460</v>
      </c>
      <c r="AD35" s="99">
        <v>465</v>
      </c>
      <c r="AE35" s="99">
        <v>470</v>
      </c>
      <c r="AF35" s="99">
        <v>475</v>
      </c>
      <c r="AG35" s="99">
        <v>480</v>
      </c>
      <c r="AH35" s="99">
        <v>485</v>
      </c>
    </row>
    <row r="38" spans="4:34" ht="20.100000000000001" customHeight="1">
      <c r="D38" s="97" t="s">
        <v>293</v>
      </c>
      <c r="L38" s="97" t="s">
        <v>293</v>
      </c>
      <c r="T38" s="97" t="s">
        <v>293</v>
      </c>
      <c r="AB38" s="97" t="s">
        <v>293</v>
      </c>
    </row>
    <row r="39" spans="4:34" ht="20.100000000000001" customHeight="1">
      <c r="D39" s="97" t="s">
        <v>288</v>
      </c>
      <c r="L39" s="97" t="s">
        <v>289</v>
      </c>
      <c r="T39" s="97" t="s">
        <v>290</v>
      </c>
      <c r="AB39" s="97" t="s">
        <v>291</v>
      </c>
    </row>
    <row r="40" spans="4:34" ht="20.100000000000001" customHeight="1">
      <c r="D40" s="97">
        <v>0</v>
      </c>
      <c r="E40" s="97">
        <v>500</v>
      </c>
      <c r="F40" s="97">
        <v>550</v>
      </c>
      <c r="G40" s="97">
        <v>600</v>
      </c>
      <c r="H40" s="97">
        <v>650</v>
      </c>
      <c r="I40" s="97">
        <v>700</v>
      </c>
      <c r="J40" s="97">
        <v>750</v>
      </c>
      <c r="L40" s="97" t="s">
        <v>292</v>
      </c>
      <c r="M40" s="97">
        <v>500</v>
      </c>
      <c r="N40" s="97">
        <v>550</v>
      </c>
      <c r="O40" s="97">
        <v>600</v>
      </c>
      <c r="P40" s="97">
        <v>650</v>
      </c>
      <c r="Q40" s="97">
        <v>700</v>
      </c>
      <c r="R40" s="97">
        <v>750</v>
      </c>
      <c r="T40" s="97" t="s">
        <v>292</v>
      </c>
      <c r="U40" s="97">
        <v>500</v>
      </c>
      <c r="V40" s="97">
        <v>550</v>
      </c>
      <c r="W40" s="97">
        <v>600</v>
      </c>
      <c r="X40" s="97">
        <v>650</v>
      </c>
      <c r="Y40" s="97">
        <v>700</v>
      </c>
      <c r="Z40" s="97">
        <v>750</v>
      </c>
      <c r="AB40" s="97" t="s">
        <v>292</v>
      </c>
      <c r="AC40" s="97">
        <v>500</v>
      </c>
      <c r="AD40" s="97">
        <v>550</v>
      </c>
      <c r="AE40" s="97">
        <v>600</v>
      </c>
      <c r="AF40" s="97">
        <v>650</v>
      </c>
      <c r="AG40" s="97">
        <v>700</v>
      </c>
      <c r="AH40" s="97">
        <v>750</v>
      </c>
    </row>
    <row r="41" spans="4:34" ht="20.100000000000001" customHeight="1">
      <c r="D41" s="97">
        <v>60</v>
      </c>
      <c r="E41" s="99">
        <v>310</v>
      </c>
      <c r="F41" s="99">
        <v>315</v>
      </c>
      <c r="G41" s="99">
        <v>320</v>
      </c>
      <c r="H41" s="99">
        <v>325</v>
      </c>
      <c r="I41" s="99">
        <v>330</v>
      </c>
      <c r="J41" s="99">
        <v>335</v>
      </c>
      <c r="L41" s="97">
        <v>60</v>
      </c>
      <c r="M41" s="99">
        <v>310</v>
      </c>
      <c r="N41" s="99">
        <v>315</v>
      </c>
      <c r="O41" s="99">
        <v>320</v>
      </c>
      <c r="P41" s="99">
        <v>325</v>
      </c>
      <c r="Q41" s="99">
        <v>330</v>
      </c>
      <c r="R41" s="99">
        <v>335</v>
      </c>
      <c r="T41" s="97">
        <v>60</v>
      </c>
      <c r="U41" s="99">
        <v>310</v>
      </c>
      <c r="V41" s="99">
        <v>315</v>
      </c>
      <c r="W41" s="99">
        <v>320</v>
      </c>
      <c r="X41" s="99">
        <v>325</v>
      </c>
      <c r="Y41" s="99">
        <v>330</v>
      </c>
      <c r="Z41" s="99">
        <v>335</v>
      </c>
      <c r="AB41" s="97">
        <v>60</v>
      </c>
      <c r="AC41" s="99">
        <v>310</v>
      </c>
      <c r="AD41" s="99">
        <v>315</v>
      </c>
      <c r="AE41" s="99">
        <v>320</v>
      </c>
      <c r="AF41" s="99">
        <v>325</v>
      </c>
      <c r="AG41" s="99">
        <v>330</v>
      </c>
      <c r="AH41" s="99">
        <v>335</v>
      </c>
    </row>
    <row r="42" spans="4:34" ht="20.100000000000001" customHeight="1">
      <c r="D42" s="97">
        <v>65</v>
      </c>
      <c r="E42" s="99">
        <v>315</v>
      </c>
      <c r="F42" s="99">
        <v>320</v>
      </c>
      <c r="G42" s="99">
        <v>325</v>
      </c>
      <c r="H42" s="99">
        <v>330</v>
      </c>
      <c r="I42" s="99">
        <v>335</v>
      </c>
      <c r="J42" s="99">
        <v>340</v>
      </c>
      <c r="L42" s="97">
        <v>65</v>
      </c>
      <c r="M42" s="99">
        <v>315</v>
      </c>
      <c r="N42" s="99">
        <v>320</v>
      </c>
      <c r="O42" s="99">
        <v>325</v>
      </c>
      <c r="P42" s="99">
        <v>330</v>
      </c>
      <c r="Q42" s="99">
        <v>335</v>
      </c>
      <c r="R42" s="99">
        <v>340</v>
      </c>
      <c r="T42" s="97">
        <v>65</v>
      </c>
      <c r="U42" s="99">
        <v>315</v>
      </c>
      <c r="V42" s="99">
        <v>320</v>
      </c>
      <c r="W42" s="99">
        <v>325</v>
      </c>
      <c r="X42" s="99">
        <v>330</v>
      </c>
      <c r="Y42" s="99">
        <v>335</v>
      </c>
      <c r="Z42" s="99">
        <v>340</v>
      </c>
      <c r="AB42" s="97">
        <v>65</v>
      </c>
      <c r="AC42" s="99">
        <v>315</v>
      </c>
      <c r="AD42" s="99">
        <v>320</v>
      </c>
      <c r="AE42" s="99">
        <v>325</v>
      </c>
      <c r="AF42" s="99">
        <v>330</v>
      </c>
      <c r="AG42" s="99">
        <v>335</v>
      </c>
      <c r="AH42" s="99">
        <v>340</v>
      </c>
    </row>
    <row r="43" spans="4:34" ht="20.100000000000001" customHeight="1">
      <c r="D43" s="97">
        <v>70</v>
      </c>
      <c r="E43" s="99">
        <v>320</v>
      </c>
      <c r="F43" s="99">
        <v>325</v>
      </c>
      <c r="G43" s="99">
        <v>330</v>
      </c>
      <c r="H43" s="99">
        <v>335</v>
      </c>
      <c r="I43" s="99">
        <v>340</v>
      </c>
      <c r="J43" s="99">
        <v>345</v>
      </c>
      <c r="L43" s="97">
        <v>70</v>
      </c>
      <c r="M43" s="99">
        <v>320</v>
      </c>
      <c r="N43" s="99">
        <v>325</v>
      </c>
      <c r="O43" s="99">
        <v>330</v>
      </c>
      <c r="P43" s="99">
        <v>335</v>
      </c>
      <c r="Q43" s="99">
        <v>340</v>
      </c>
      <c r="R43" s="99">
        <v>345</v>
      </c>
      <c r="T43" s="97">
        <v>70</v>
      </c>
      <c r="U43" s="99">
        <v>320</v>
      </c>
      <c r="V43" s="99">
        <v>325</v>
      </c>
      <c r="W43" s="99">
        <v>330</v>
      </c>
      <c r="X43" s="99">
        <v>335</v>
      </c>
      <c r="Y43" s="99">
        <v>340</v>
      </c>
      <c r="Z43" s="99">
        <v>345</v>
      </c>
      <c r="AB43" s="97">
        <v>70</v>
      </c>
      <c r="AC43" s="99">
        <v>320</v>
      </c>
      <c r="AD43" s="99">
        <v>325</v>
      </c>
      <c r="AE43" s="99">
        <v>330</v>
      </c>
      <c r="AF43" s="99">
        <v>335</v>
      </c>
      <c r="AG43" s="99">
        <v>340</v>
      </c>
      <c r="AH43" s="99">
        <v>345</v>
      </c>
    </row>
    <row r="44" spans="4:34" ht="20.100000000000001" customHeight="1">
      <c r="D44" s="97">
        <v>75</v>
      </c>
      <c r="E44" s="99">
        <v>325</v>
      </c>
      <c r="F44" s="99">
        <v>330</v>
      </c>
      <c r="G44" s="99">
        <v>335</v>
      </c>
      <c r="H44" s="99">
        <v>340</v>
      </c>
      <c r="I44" s="99">
        <v>345</v>
      </c>
      <c r="J44" s="99">
        <v>350</v>
      </c>
      <c r="L44" s="97">
        <v>75</v>
      </c>
      <c r="M44" s="99">
        <v>325</v>
      </c>
      <c r="N44" s="99">
        <v>330</v>
      </c>
      <c r="O44" s="99">
        <v>335</v>
      </c>
      <c r="P44" s="99">
        <v>340</v>
      </c>
      <c r="Q44" s="99">
        <v>345</v>
      </c>
      <c r="R44" s="99">
        <v>350</v>
      </c>
      <c r="T44" s="97">
        <v>75</v>
      </c>
      <c r="U44" s="99">
        <v>325</v>
      </c>
      <c r="V44" s="99">
        <v>330</v>
      </c>
      <c r="W44" s="99">
        <v>335</v>
      </c>
      <c r="X44" s="99">
        <v>340</v>
      </c>
      <c r="Y44" s="99">
        <v>345</v>
      </c>
      <c r="Z44" s="99">
        <v>350</v>
      </c>
      <c r="AB44" s="97">
        <v>75</v>
      </c>
      <c r="AC44" s="99">
        <v>325</v>
      </c>
      <c r="AD44" s="99">
        <v>330</v>
      </c>
      <c r="AE44" s="99">
        <v>335</v>
      </c>
      <c r="AF44" s="99">
        <v>340</v>
      </c>
      <c r="AG44" s="99">
        <v>345</v>
      </c>
      <c r="AH44" s="99">
        <v>350</v>
      </c>
    </row>
    <row r="45" spans="4:34" ht="20.100000000000001" customHeight="1">
      <c r="D45" s="97">
        <v>80</v>
      </c>
      <c r="E45" s="99">
        <v>330</v>
      </c>
      <c r="F45" s="99">
        <v>335</v>
      </c>
      <c r="G45" s="99">
        <v>340</v>
      </c>
      <c r="H45" s="99">
        <v>345</v>
      </c>
      <c r="I45" s="99">
        <v>350</v>
      </c>
      <c r="J45" s="99">
        <v>355</v>
      </c>
      <c r="L45" s="97">
        <v>80</v>
      </c>
      <c r="M45" s="99">
        <v>330</v>
      </c>
      <c r="N45" s="99">
        <v>335</v>
      </c>
      <c r="O45" s="99">
        <v>340</v>
      </c>
      <c r="P45" s="99">
        <v>345</v>
      </c>
      <c r="Q45" s="99">
        <v>350</v>
      </c>
      <c r="R45" s="99">
        <v>355</v>
      </c>
      <c r="T45" s="97">
        <v>80</v>
      </c>
      <c r="U45" s="99">
        <v>330</v>
      </c>
      <c r="V45" s="99">
        <v>335</v>
      </c>
      <c r="W45" s="99">
        <v>340</v>
      </c>
      <c r="X45" s="99">
        <v>345</v>
      </c>
      <c r="Y45" s="99">
        <v>350</v>
      </c>
      <c r="Z45" s="99">
        <v>355</v>
      </c>
      <c r="AB45" s="97">
        <v>80</v>
      </c>
      <c r="AC45" s="99">
        <v>330</v>
      </c>
      <c r="AD45" s="99">
        <v>335</v>
      </c>
      <c r="AE45" s="99">
        <v>340</v>
      </c>
      <c r="AF45" s="99">
        <v>345</v>
      </c>
      <c r="AG45" s="99">
        <v>350</v>
      </c>
      <c r="AH45" s="99">
        <v>355</v>
      </c>
    </row>
    <row r="46" spans="4:34" ht="20.100000000000001" customHeight="1">
      <c r="D46" s="97">
        <v>90</v>
      </c>
      <c r="E46" s="99">
        <v>335</v>
      </c>
      <c r="F46" s="99">
        <v>340</v>
      </c>
      <c r="G46" s="99">
        <v>345</v>
      </c>
      <c r="H46" s="99">
        <v>350</v>
      </c>
      <c r="I46" s="99">
        <v>355</v>
      </c>
      <c r="J46" s="99">
        <v>360</v>
      </c>
      <c r="L46" s="97">
        <v>90</v>
      </c>
      <c r="M46" s="99">
        <v>335</v>
      </c>
      <c r="N46" s="99">
        <v>340</v>
      </c>
      <c r="O46" s="99">
        <v>345</v>
      </c>
      <c r="P46" s="99">
        <v>350</v>
      </c>
      <c r="Q46" s="99">
        <v>355</v>
      </c>
      <c r="R46" s="99">
        <v>360</v>
      </c>
      <c r="T46" s="97">
        <v>90</v>
      </c>
      <c r="U46" s="99">
        <v>335</v>
      </c>
      <c r="V46" s="99">
        <v>340</v>
      </c>
      <c r="W46" s="99">
        <v>345</v>
      </c>
      <c r="X46" s="99">
        <v>350</v>
      </c>
      <c r="Y46" s="99">
        <v>355</v>
      </c>
      <c r="Z46" s="99">
        <v>360</v>
      </c>
      <c r="AB46" s="97">
        <v>90</v>
      </c>
      <c r="AC46" s="99">
        <v>335</v>
      </c>
      <c r="AD46" s="99">
        <v>340</v>
      </c>
      <c r="AE46" s="99">
        <v>345</v>
      </c>
      <c r="AF46" s="99">
        <v>350</v>
      </c>
      <c r="AG46" s="99">
        <v>355</v>
      </c>
      <c r="AH46" s="99">
        <v>360</v>
      </c>
    </row>
    <row r="47" spans="4:34" ht="20.100000000000001" customHeight="1">
      <c r="D47" s="97">
        <v>95</v>
      </c>
      <c r="E47" s="99">
        <v>340</v>
      </c>
      <c r="F47" s="99">
        <v>345</v>
      </c>
      <c r="G47" s="99">
        <v>350</v>
      </c>
      <c r="H47" s="99">
        <v>355</v>
      </c>
      <c r="I47" s="99">
        <v>360</v>
      </c>
      <c r="J47" s="99">
        <v>365</v>
      </c>
      <c r="L47" s="97">
        <v>95</v>
      </c>
      <c r="M47" s="99">
        <v>340</v>
      </c>
      <c r="N47" s="99">
        <v>345</v>
      </c>
      <c r="O47" s="99">
        <v>350</v>
      </c>
      <c r="P47" s="99">
        <v>355</v>
      </c>
      <c r="Q47" s="99">
        <v>360</v>
      </c>
      <c r="R47" s="99">
        <v>365</v>
      </c>
      <c r="T47" s="97">
        <v>95</v>
      </c>
      <c r="U47" s="99">
        <v>340</v>
      </c>
      <c r="V47" s="99">
        <v>345</v>
      </c>
      <c r="W47" s="99">
        <v>350</v>
      </c>
      <c r="X47" s="99">
        <v>355</v>
      </c>
      <c r="Y47" s="99">
        <v>360</v>
      </c>
      <c r="Z47" s="99">
        <v>365</v>
      </c>
      <c r="AB47" s="97">
        <v>95</v>
      </c>
      <c r="AC47" s="99">
        <v>340</v>
      </c>
      <c r="AD47" s="99">
        <v>345</v>
      </c>
      <c r="AE47" s="99">
        <v>350</v>
      </c>
      <c r="AF47" s="99">
        <v>355</v>
      </c>
      <c r="AG47" s="99">
        <v>360</v>
      </c>
      <c r="AH47" s="99">
        <v>365</v>
      </c>
    </row>
    <row r="48" spans="4:34" ht="20.100000000000001" customHeight="1">
      <c r="D48" s="97">
        <v>100</v>
      </c>
      <c r="E48" s="99">
        <v>345</v>
      </c>
      <c r="F48" s="99">
        <v>350</v>
      </c>
      <c r="G48" s="99">
        <v>355</v>
      </c>
      <c r="H48" s="99">
        <v>400</v>
      </c>
      <c r="I48" s="99">
        <v>365</v>
      </c>
      <c r="J48" s="99">
        <v>370</v>
      </c>
      <c r="L48" s="97">
        <v>100</v>
      </c>
      <c r="M48" s="99">
        <v>345</v>
      </c>
      <c r="N48" s="99">
        <v>350</v>
      </c>
      <c r="O48" s="99">
        <v>355</v>
      </c>
      <c r="P48" s="99">
        <v>360</v>
      </c>
      <c r="Q48" s="99">
        <v>365</v>
      </c>
      <c r="R48" s="99">
        <v>370</v>
      </c>
      <c r="T48" s="97">
        <v>100</v>
      </c>
      <c r="U48" s="99">
        <v>345</v>
      </c>
      <c r="V48" s="99">
        <v>350</v>
      </c>
      <c r="W48" s="99">
        <v>355</v>
      </c>
      <c r="X48" s="99">
        <v>360</v>
      </c>
      <c r="Y48" s="99">
        <v>365</v>
      </c>
      <c r="Z48" s="99">
        <v>370</v>
      </c>
      <c r="AB48" s="97">
        <v>100</v>
      </c>
      <c r="AC48" s="99">
        <v>345</v>
      </c>
      <c r="AD48" s="99">
        <v>350</v>
      </c>
      <c r="AE48" s="99">
        <v>355</v>
      </c>
      <c r="AF48" s="99">
        <v>360</v>
      </c>
      <c r="AG48" s="99">
        <v>365</v>
      </c>
      <c r="AH48" s="99">
        <v>370</v>
      </c>
    </row>
    <row r="49" spans="4:34" ht="20.100000000000001" customHeight="1">
      <c r="D49" s="97">
        <v>110</v>
      </c>
      <c r="E49" s="99">
        <v>350</v>
      </c>
      <c r="F49" s="99">
        <v>355</v>
      </c>
      <c r="G49" s="99">
        <v>360</v>
      </c>
      <c r="H49" s="99">
        <v>450</v>
      </c>
      <c r="I49" s="99">
        <v>370</v>
      </c>
      <c r="J49" s="99">
        <v>375</v>
      </c>
      <c r="L49" s="97">
        <v>110</v>
      </c>
      <c r="M49" s="99">
        <v>350</v>
      </c>
      <c r="N49" s="99">
        <v>355</v>
      </c>
      <c r="O49" s="99">
        <v>360</v>
      </c>
      <c r="P49" s="99">
        <v>365</v>
      </c>
      <c r="Q49" s="99">
        <v>370</v>
      </c>
      <c r="R49" s="99">
        <v>375</v>
      </c>
      <c r="T49" s="97">
        <v>110</v>
      </c>
      <c r="U49" s="99">
        <v>350</v>
      </c>
      <c r="V49" s="99">
        <v>355</v>
      </c>
      <c r="W49" s="99">
        <v>360</v>
      </c>
      <c r="X49" s="99">
        <v>365</v>
      </c>
      <c r="Y49" s="99">
        <v>370</v>
      </c>
      <c r="Z49" s="99">
        <v>375</v>
      </c>
      <c r="AB49" s="97">
        <v>110</v>
      </c>
      <c r="AC49" s="99">
        <v>350</v>
      </c>
      <c r="AD49" s="99">
        <v>355</v>
      </c>
      <c r="AE49" s="99">
        <v>360</v>
      </c>
      <c r="AF49" s="99">
        <v>365</v>
      </c>
      <c r="AG49" s="99">
        <v>370</v>
      </c>
      <c r="AH49" s="99">
        <v>375</v>
      </c>
    </row>
    <row r="50" spans="4:34" ht="20.100000000000001" customHeight="1">
      <c r="D50" s="97">
        <v>120</v>
      </c>
      <c r="E50" s="99">
        <v>355</v>
      </c>
      <c r="F50" s="99">
        <v>360</v>
      </c>
      <c r="G50" s="99">
        <v>365</v>
      </c>
      <c r="H50" s="99">
        <v>500</v>
      </c>
      <c r="I50" s="99">
        <v>375</v>
      </c>
      <c r="J50" s="99">
        <v>380</v>
      </c>
      <c r="L50" s="97">
        <v>120</v>
      </c>
      <c r="M50" s="99">
        <v>355</v>
      </c>
      <c r="N50" s="99">
        <v>360</v>
      </c>
      <c r="O50" s="99">
        <v>365</v>
      </c>
      <c r="P50" s="99">
        <v>370</v>
      </c>
      <c r="Q50" s="99">
        <v>375</v>
      </c>
      <c r="R50" s="99">
        <v>380</v>
      </c>
      <c r="T50" s="97">
        <v>120</v>
      </c>
      <c r="U50" s="99">
        <v>355</v>
      </c>
      <c r="V50" s="99">
        <v>360</v>
      </c>
      <c r="W50" s="99">
        <v>365</v>
      </c>
      <c r="X50" s="99">
        <v>370</v>
      </c>
      <c r="Y50" s="99">
        <v>375</v>
      </c>
      <c r="Z50" s="99">
        <v>380</v>
      </c>
      <c r="AB50" s="97">
        <v>120</v>
      </c>
      <c r="AC50" s="99">
        <v>355</v>
      </c>
      <c r="AD50" s="99">
        <v>360</v>
      </c>
      <c r="AE50" s="99">
        <v>365</v>
      </c>
      <c r="AF50" s="99">
        <v>370</v>
      </c>
      <c r="AG50" s="99">
        <v>375</v>
      </c>
      <c r="AH50" s="99">
        <v>380</v>
      </c>
    </row>
    <row r="51" spans="4:34" ht="20.100000000000001" customHeight="1">
      <c r="D51" s="97">
        <v>130</v>
      </c>
      <c r="E51" s="99">
        <v>360</v>
      </c>
      <c r="F51" s="99">
        <v>365</v>
      </c>
      <c r="G51" s="99">
        <v>370</v>
      </c>
      <c r="H51" s="99">
        <v>550</v>
      </c>
      <c r="I51" s="99">
        <v>380</v>
      </c>
      <c r="J51" s="99">
        <v>385</v>
      </c>
      <c r="L51" s="97">
        <v>130</v>
      </c>
      <c r="M51" s="99">
        <v>360</v>
      </c>
      <c r="N51" s="99">
        <v>365</v>
      </c>
      <c r="O51" s="99">
        <v>370</v>
      </c>
      <c r="P51" s="99">
        <v>375</v>
      </c>
      <c r="Q51" s="99">
        <v>380</v>
      </c>
      <c r="R51" s="99">
        <v>385</v>
      </c>
      <c r="T51" s="97">
        <v>130</v>
      </c>
      <c r="U51" s="99">
        <v>360</v>
      </c>
      <c r="V51" s="99">
        <v>365</v>
      </c>
      <c r="W51" s="99">
        <v>370</v>
      </c>
      <c r="X51" s="99">
        <v>375</v>
      </c>
      <c r="Y51" s="99">
        <v>380</v>
      </c>
      <c r="Z51" s="99">
        <v>385</v>
      </c>
      <c r="AB51" s="97">
        <v>130</v>
      </c>
      <c r="AC51" s="99">
        <v>360</v>
      </c>
      <c r="AD51" s="99">
        <v>365</v>
      </c>
      <c r="AE51" s="99">
        <v>370</v>
      </c>
      <c r="AF51" s="99">
        <v>375</v>
      </c>
      <c r="AG51" s="99">
        <v>380</v>
      </c>
      <c r="AH51" s="99">
        <v>385</v>
      </c>
    </row>
    <row r="52" spans="4:34" ht="20.100000000000001" customHeight="1">
      <c r="D52" s="97">
        <v>140</v>
      </c>
      <c r="E52" s="99">
        <v>365</v>
      </c>
      <c r="F52" s="99">
        <v>370</v>
      </c>
      <c r="G52" s="99">
        <v>375</v>
      </c>
      <c r="H52" s="99">
        <v>600</v>
      </c>
      <c r="I52" s="99">
        <v>385</v>
      </c>
      <c r="J52" s="99">
        <v>390</v>
      </c>
      <c r="L52" s="97">
        <v>140</v>
      </c>
      <c r="M52" s="99">
        <v>365</v>
      </c>
      <c r="N52" s="99">
        <v>370</v>
      </c>
      <c r="O52" s="99">
        <v>375</v>
      </c>
      <c r="P52" s="99">
        <v>380</v>
      </c>
      <c r="Q52" s="99">
        <v>385</v>
      </c>
      <c r="R52" s="99">
        <v>390</v>
      </c>
      <c r="T52" s="97">
        <v>140</v>
      </c>
      <c r="U52" s="99">
        <v>365</v>
      </c>
      <c r="V52" s="99">
        <v>370</v>
      </c>
      <c r="W52" s="99">
        <v>375</v>
      </c>
      <c r="X52" s="99">
        <v>380</v>
      </c>
      <c r="Y52" s="99">
        <v>385</v>
      </c>
      <c r="Z52" s="99">
        <v>390</v>
      </c>
      <c r="AB52" s="97">
        <v>140</v>
      </c>
      <c r="AC52" s="99">
        <v>365</v>
      </c>
      <c r="AD52" s="99">
        <v>370</v>
      </c>
      <c r="AE52" s="99">
        <v>375</v>
      </c>
      <c r="AF52" s="99">
        <v>380</v>
      </c>
      <c r="AG52" s="99">
        <v>385</v>
      </c>
      <c r="AH52" s="99">
        <v>390</v>
      </c>
    </row>
    <row r="53" spans="4:34" ht="20.100000000000001" customHeight="1">
      <c r="D53" s="97">
        <v>150</v>
      </c>
      <c r="E53" s="99">
        <v>370</v>
      </c>
      <c r="F53" s="99">
        <v>375</v>
      </c>
      <c r="G53" s="99">
        <v>380</v>
      </c>
      <c r="H53" s="99">
        <v>385</v>
      </c>
      <c r="I53" s="99">
        <v>390</v>
      </c>
      <c r="J53" s="99">
        <v>395</v>
      </c>
      <c r="L53" s="97">
        <v>150</v>
      </c>
      <c r="M53" s="99">
        <v>370</v>
      </c>
      <c r="N53" s="99">
        <v>375</v>
      </c>
      <c r="O53" s="99">
        <v>380</v>
      </c>
      <c r="P53" s="99">
        <v>385</v>
      </c>
      <c r="Q53" s="99">
        <v>390</v>
      </c>
      <c r="R53" s="99">
        <v>395</v>
      </c>
      <c r="T53" s="97">
        <v>150</v>
      </c>
      <c r="U53" s="99">
        <v>370</v>
      </c>
      <c r="V53" s="99">
        <v>375</v>
      </c>
      <c r="W53" s="99">
        <v>380</v>
      </c>
      <c r="X53" s="99">
        <v>385</v>
      </c>
      <c r="Y53" s="99">
        <v>390</v>
      </c>
      <c r="Z53" s="99">
        <v>395</v>
      </c>
      <c r="AB53" s="97">
        <v>150</v>
      </c>
      <c r="AC53" s="99">
        <v>370</v>
      </c>
      <c r="AD53" s="99">
        <v>375</v>
      </c>
      <c r="AE53" s="99">
        <v>380</v>
      </c>
      <c r="AF53" s="99">
        <v>385</v>
      </c>
      <c r="AG53" s="99">
        <v>390</v>
      </c>
      <c r="AH53" s="99">
        <v>395</v>
      </c>
    </row>
    <row r="54" spans="4:34" ht="20.100000000000001" customHeight="1">
      <c r="D54" s="97">
        <v>160</v>
      </c>
      <c r="E54" s="99">
        <v>375</v>
      </c>
      <c r="F54" s="99">
        <v>380</v>
      </c>
      <c r="G54" s="99">
        <v>385</v>
      </c>
      <c r="H54" s="99">
        <v>390</v>
      </c>
      <c r="I54" s="99">
        <v>395</v>
      </c>
      <c r="J54" s="99">
        <v>400</v>
      </c>
      <c r="L54" s="97">
        <v>160</v>
      </c>
      <c r="M54" s="99">
        <v>375</v>
      </c>
      <c r="N54" s="99">
        <v>380</v>
      </c>
      <c r="O54" s="99">
        <v>385</v>
      </c>
      <c r="P54" s="99">
        <v>390</v>
      </c>
      <c r="Q54" s="99">
        <v>395</v>
      </c>
      <c r="R54" s="99">
        <v>400</v>
      </c>
      <c r="T54" s="97">
        <v>160</v>
      </c>
      <c r="U54" s="99">
        <v>375</v>
      </c>
      <c r="V54" s="99">
        <v>380</v>
      </c>
      <c r="W54" s="99">
        <v>385</v>
      </c>
      <c r="X54" s="99">
        <v>390</v>
      </c>
      <c r="Y54" s="99">
        <v>395</v>
      </c>
      <c r="Z54" s="99">
        <v>400</v>
      </c>
      <c r="AB54" s="97">
        <v>160</v>
      </c>
      <c r="AC54" s="99">
        <v>375</v>
      </c>
      <c r="AD54" s="99">
        <v>380</v>
      </c>
      <c r="AE54" s="99">
        <v>385</v>
      </c>
      <c r="AF54" s="99">
        <v>390</v>
      </c>
      <c r="AG54" s="99">
        <v>395</v>
      </c>
      <c r="AH54" s="99">
        <v>400</v>
      </c>
    </row>
    <row r="55" spans="4:34" ht="20.100000000000001" customHeight="1">
      <c r="D55" s="97">
        <v>170</v>
      </c>
      <c r="E55" s="99">
        <v>380</v>
      </c>
      <c r="F55" s="99">
        <v>385</v>
      </c>
      <c r="G55" s="99">
        <v>390</v>
      </c>
      <c r="H55" s="99">
        <v>395</v>
      </c>
      <c r="I55" s="99">
        <v>400</v>
      </c>
      <c r="J55" s="99">
        <v>405</v>
      </c>
      <c r="L55" s="97">
        <v>170</v>
      </c>
      <c r="M55" s="99">
        <v>380</v>
      </c>
      <c r="N55" s="99">
        <v>385</v>
      </c>
      <c r="O55" s="99">
        <v>390</v>
      </c>
      <c r="P55" s="99">
        <v>395</v>
      </c>
      <c r="Q55" s="99">
        <v>400</v>
      </c>
      <c r="R55" s="99">
        <v>405</v>
      </c>
      <c r="T55" s="97">
        <v>170</v>
      </c>
      <c r="U55" s="99">
        <v>380</v>
      </c>
      <c r="V55" s="99">
        <v>385</v>
      </c>
      <c r="W55" s="99">
        <v>390</v>
      </c>
      <c r="X55" s="99">
        <v>395</v>
      </c>
      <c r="Y55" s="99">
        <v>400</v>
      </c>
      <c r="Z55" s="99">
        <v>405</v>
      </c>
      <c r="AB55" s="97">
        <v>170</v>
      </c>
      <c r="AC55" s="99">
        <v>380</v>
      </c>
      <c r="AD55" s="99">
        <v>385</v>
      </c>
      <c r="AE55" s="99">
        <v>390</v>
      </c>
      <c r="AF55" s="99">
        <v>395</v>
      </c>
      <c r="AG55" s="99">
        <v>400</v>
      </c>
      <c r="AH55" s="99">
        <v>405</v>
      </c>
    </row>
    <row r="56" spans="4:34" ht="20.100000000000001" customHeight="1">
      <c r="D56" s="97">
        <v>180</v>
      </c>
      <c r="E56" s="99">
        <v>385</v>
      </c>
      <c r="F56" s="99">
        <v>390</v>
      </c>
      <c r="G56" s="99">
        <v>395</v>
      </c>
      <c r="H56" s="99">
        <v>400</v>
      </c>
      <c r="I56" s="99">
        <v>405</v>
      </c>
      <c r="J56" s="99">
        <v>410</v>
      </c>
      <c r="L56" s="97">
        <v>180</v>
      </c>
      <c r="M56" s="99">
        <v>385</v>
      </c>
      <c r="N56" s="99">
        <v>390</v>
      </c>
      <c r="O56" s="99">
        <v>395</v>
      </c>
      <c r="P56" s="99">
        <v>400</v>
      </c>
      <c r="Q56" s="99">
        <v>405</v>
      </c>
      <c r="R56" s="99">
        <v>410</v>
      </c>
      <c r="T56" s="97">
        <v>180</v>
      </c>
      <c r="U56" s="99">
        <v>385</v>
      </c>
      <c r="V56" s="99">
        <v>390</v>
      </c>
      <c r="W56" s="99">
        <v>395</v>
      </c>
      <c r="X56" s="99">
        <v>400</v>
      </c>
      <c r="Y56" s="99">
        <v>405</v>
      </c>
      <c r="Z56" s="99">
        <v>410</v>
      </c>
      <c r="AB56" s="97">
        <v>180</v>
      </c>
      <c r="AC56" s="99">
        <v>385</v>
      </c>
      <c r="AD56" s="99">
        <v>390</v>
      </c>
      <c r="AE56" s="99">
        <v>395</v>
      </c>
      <c r="AF56" s="99">
        <v>400</v>
      </c>
      <c r="AG56" s="99">
        <v>405</v>
      </c>
      <c r="AH56" s="99">
        <v>410</v>
      </c>
    </row>
    <row r="57" spans="4:34" ht="20.100000000000001" customHeight="1">
      <c r="D57" s="97">
        <v>190</v>
      </c>
      <c r="E57" s="99">
        <v>390</v>
      </c>
      <c r="F57" s="99">
        <v>395</v>
      </c>
      <c r="G57" s="99">
        <v>400</v>
      </c>
      <c r="H57" s="99">
        <v>405</v>
      </c>
      <c r="I57" s="99">
        <v>410</v>
      </c>
      <c r="J57" s="99">
        <v>415</v>
      </c>
      <c r="L57" s="97">
        <v>190</v>
      </c>
      <c r="M57" s="99">
        <v>390</v>
      </c>
      <c r="N57" s="99">
        <v>395</v>
      </c>
      <c r="O57" s="99">
        <v>400</v>
      </c>
      <c r="P57" s="99">
        <v>405</v>
      </c>
      <c r="Q57" s="99">
        <v>410</v>
      </c>
      <c r="R57" s="99">
        <v>415</v>
      </c>
      <c r="T57" s="97">
        <v>190</v>
      </c>
      <c r="U57" s="99">
        <v>390</v>
      </c>
      <c r="V57" s="99">
        <v>395</v>
      </c>
      <c r="W57" s="99">
        <v>400</v>
      </c>
      <c r="X57" s="99">
        <v>405</v>
      </c>
      <c r="Y57" s="99">
        <v>410</v>
      </c>
      <c r="Z57" s="99">
        <v>415</v>
      </c>
      <c r="AB57" s="97">
        <v>190</v>
      </c>
      <c r="AC57" s="99">
        <v>390</v>
      </c>
      <c r="AD57" s="99">
        <v>395</v>
      </c>
      <c r="AE57" s="99">
        <v>400</v>
      </c>
      <c r="AF57" s="99">
        <v>405</v>
      </c>
      <c r="AG57" s="99">
        <v>410</v>
      </c>
      <c r="AH57" s="99">
        <v>415</v>
      </c>
    </row>
    <row r="58" spans="4:34" ht="20.100000000000001" customHeight="1">
      <c r="D58" s="97">
        <v>200</v>
      </c>
      <c r="E58" s="99">
        <v>395</v>
      </c>
      <c r="F58" s="99">
        <v>400</v>
      </c>
      <c r="G58" s="99">
        <v>405</v>
      </c>
      <c r="H58" s="99">
        <v>410</v>
      </c>
      <c r="I58" s="99">
        <v>415</v>
      </c>
      <c r="J58" s="99">
        <v>420</v>
      </c>
      <c r="L58" s="97">
        <v>200</v>
      </c>
      <c r="M58" s="99">
        <v>395</v>
      </c>
      <c r="N58" s="99">
        <v>400</v>
      </c>
      <c r="O58" s="99">
        <v>405</v>
      </c>
      <c r="P58" s="99">
        <v>410</v>
      </c>
      <c r="Q58" s="99">
        <v>415</v>
      </c>
      <c r="R58" s="99">
        <v>420</v>
      </c>
      <c r="T58" s="97">
        <v>200</v>
      </c>
      <c r="U58" s="99">
        <v>395</v>
      </c>
      <c r="V58" s="99">
        <v>400</v>
      </c>
      <c r="W58" s="99">
        <v>405</v>
      </c>
      <c r="X58" s="99">
        <v>410</v>
      </c>
      <c r="Y58" s="99">
        <v>415</v>
      </c>
      <c r="Z58" s="99">
        <v>420</v>
      </c>
      <c r="AB58" s="97">
        <v>200</v>
      </c>
      <c r="AC58" s="99">
        <v>395</v>
      </c>
      <c r="AD58" s="99">
        <v>400</v>
      </c>
      <c r="AE58" s="99">
        <v>405</v>
      </c>
      <c r="AF58" s="99">
        <v>410</v>
      </c>
      <c r="AG58" s="99">
        <v>415</v>
      </c>
      <c r="AH58" s="99">
        <v>420</v>
      </c>
    </row>
    <row r="59" spans="4:34" ht="20.100000000000001" customHeight="1">
      <c r="D59" s="97">
        <v>210</v>
      </c>
      <c r="E59" s="99">
        <v>400</v>
      </c>
      <c r="F59" s="99">
        <v>405</v>
      </c>
      <c r="G59" s="99">
        <v>410</v>
      </c>
      <c r="H59" s="99">
        <v>415</v>
      </c>
      <c r="I59" s="99">
        <v>420</v>
      </c>
      <c r="J59" s="99">
        <v>425</v>
      </c>
      <c r="L59" s="97">
        <v>210</v>
      </c>
      <c r="M59" s="99">
        <v>400</v>
      </c>
      <c r="N59" s="99">
        <v>405</v>
      </c>
      <c r="O59" s="99">
        <v>410</v>
      </c>
      <c r="P59" s="99">
        <v>415</v>
      </c>
      <c r="Q59" s="99">
        <v>420</v>
      </c>
      <c r="R59" s="99">
        <v>425</v>
      </c>
      <c r="T59" s="97">
        <v>210</v>
      </c>
      <c r="U59" s="99">
        <v>400</v>
      </c>
      <c r="V59" s="99">
        <v>405</v>
      </c>
      <c r="W59" s="99">
        <v>410</v>
      </c>
      <c r="X59" s="99">
        <v>415</v>
      </c>
      <c r="Y59" s="99">
        <v>420</v>
      </c>
      <c r="Z59" s="99">
        <v>425</v>
      </c>
      <c r="AB59" s="97">
        <v>210</v>
      </c>
      <c r="AC59" s="99">
        <v>400</v>
      </c>
      <c r="AD59" s="99">
        <v>405</v>
      </c>
      <c r="AE59" s="99">
        <v>410</v>
      </c>
      <c r="AF59" s="99">
        <v>415</v>
      </c>
      <c r="AG59" s="99">
        <v>420</v>
      </c>
      <c r="AH59" s="99">
        <v>425</v>
      </c>
    </row>
    <row r="60" spans="4:34" ht="20.100000000000001" customHeight="1">
      <c r="D60" s="97">
        <v>220</v>
      </c>
      <c r="E60" s="99">
        <v>405</v>
      </c>
      <c r="F60" s="99">
        <v>410</v>
      </c>
      <c r="G60" s="99">
        <v>415</v>
      </c>
      <c r="H60" s="99">
        <v>420</v>
      </c>
      <c r="I60" s="99">
        <v>425</v>
      </c>
      <c r="J60" s="99">
        <v>430</v>
      </c>
      <c r="L60" s="97">
        <v>220</v>
      </c>
      <c r="M60" s="99">
        <v>405</v>
      </c>
      <c r="N60" s="99">
        <v>410</v>
      </c>
      <c r="O60" s="99">
        <v>415</v>
      </c>
      <c r="P60" s="99">
        <v>420</v>
      </c>
      <c r="Q60" s="99">
        <v>425</v>
      </c>
      <c r="R60" s="99">
        <v>430</v>
      </c>
      <c r="T60" s="97">
        <v>220</v>
      </c>
      <c r="U60" s="99">
        <v>405</v>
      </c>
      <c r="V60" s="99">
        <v>410</v>
      </c>
      <c r="W60" s="99">
        <v>415</v>
      </c>
      <c r="X60" s="99">
        <v>420</v>
      </c>
      <c r="Y60" s="99">
        <v>425</v>
      </c>
      <c r="Z60" s="99">
        <v>430</v>
      </c>
      <c r="AB60" s="97">
        <v>220</v>
      </c>
      <c r="AC60" s="99">
        <v>405</v>
      </c>
      <c r="AD60" s="99">
        <v>410</v>
      </c>
      <c r="AE60" s="99">
        <v>415</v>
      </c>
      <c r="AF60" s="99">
        <v>420</v>
      </c>
      <c r="AG60" s="99">
        <v>425</v>
      </c>
      <c r="AH60" s="99">
        <v>430</v>
      </c>
    </row>
    <row r="61" spans="4:34" ht="20.100000000000001" customHeight="1">
      <c r="D61" s="97">
        <v>230</v>
      </c>
      <c r="E61" s="99">
        <v>410</v>
      </c>
      <c r="F61" s="99">
        <v>415</v>
      </c>
      <c r="G61" s="99">
        <v>420</v>
      </c>
      <c r="H61" s="99">
        <v>425</v>
      </c>
      <c r="I61" s="99">
        <v>430</v>
      </c>
      <c r="J61" s="99">
        <v>435</v>
      </c>
      <c r="L61" s="97">
        <v>230</v>
      </c>
      <c r="M61" s="99">
        <v>410</v>
      </c>
      <c r="N61" s="99">
        <v>415</v>
      </c>
      <c r="O61" s="99">
        <v>420</v>
      </c>
      <c r="P61" s="99">
        <v>425</v>
      </c>
      <c r="Q61" s="99">
        <v>430</v>
      </c>
      <c r="R61" s="99">
        <v>435</v>
      </c>
      <c r="T61" s="97">
        <v>230</v>
      </c>
      <c r="U61" s="99">
        <v>410</v>
      </c>
      <c r="V61" s="99">
        <v>415</v>
      </c>
      <c r="W61" s="99">
        <v>420</v>
      </c>
      <c r="X61" s="99">
        <v>425</v>
      </c>
      <c r="Y61" s="99">
        <v>430</v>
      </c>
      <c r="Z61" s="99">
        <v>435</v>
      </c>
      <c r="AB61" s="97">
        <v>230</v>
      </c>
      <c r="AC61" s="99">
        <v>410</v>
      </c>
      <c r="AD61" s="99">
        <v>415</v>
      </c>
      <c r="AE61" s="99">
        <v>420</v>
      </c>
      <c r="AF61" s="99">
        <v>425</v>
      </c>
      <c r="AG61" s="99">
        <v>430</v>
      </c>
      <c r="AH61" s="99">
        <v>435</v>
      </c>
    </row>
    <row r="62" spans="4:34" ht="20.100000000000001" customHeight="1">
      <c r="D62" s="97">
        <v>240</v>
      </c>
      <c r="E62" s="99">
        <v>415</v>
      </c>
      <c r="F62" s="99">
        <v>420</v>
      </c>
      <c r="G62" s="99">
        <v>425</v>
      </c>
      <c r="H62" s="99">
        <v>430</v>
      </c>
      <c r="I62" s="99">
        <v>435</v>
      </c>
      <c r="J62" s="99">
        <v>440</v>
      </c>
      <c r="L62" s="97">
        <v>240</v>
      </c>
      <c r="M62" s="99">
        <v>415</v>
      </c>
      <c r="N62" s="99">
        <v>420</v>
      </c>
      <c r="O62" s="99">
        <v>425</v>
      </c>
      <c r="P62" s="99">
        <v>430</v>
      </c>
      <c r="Q62" s="99">
        <v>435</v>
      </c>
      <c r="R62" s="99">
        <v>440</v>
      </c>
      <c r="T62" s="97">
        <v>240</v>
      </c>
      <c r="U62" s="99">
        <v>415</v>
      </c>
      <c r="V62" s="99">
        <v>420</v>
      </c>
      <c r="W62" s="99">
        <v>425</v>
      </c>
      <c r="X62" s="99">
        <v>430</v>
      </c>
      <c r="Y62" s="99">
        <v>435</v>
      </c>
      <c r="Z62" s="99">
        <v>440</v>
      </c>
      <c r="AB62" s="97">
        <v>240</v>
      </c>
      <c r="AC62" s="99">
        <v>415</v>
      </c>
      <c r="AD62" s="99">
        <v>420</v>
      </c>
      <c r="AE62" s="99">
        <v>425</v>
      </c>
      <c r="AF62" s="99">
        <v>600</v>
      </c>
      <c r="AG62" s="99">
        <v>435</v>
      </c>
      <c r="AH62" s="99">
        <v>440</v>
      </c>
    </row>
    <row r="63" spans="4:34" ht="20.100000000000001" customHeight="1">
      <c r="D63" s="97">
        <v>250</v>
      </c>
      <c r="E63" s="99">
        <v>420</v>
      </c>
      <c r="F63" s="99">
        <v>200</v>
      </c>
      <c r="G63" s="99">
        <v>430</v>
      </c>
      <c r="H63" s="99">
        <v>435</v>
      </c>
      <c r="I63" s="99">
        <v>440</v>
      </c>
      <c r="J63" s="99">
        <v>445</v>
      </c>
      <c r="L63" s="97">
        <v>250</v>
      </c>
      <c r="M63" s="99">
        <v>420</v>
      </c>
      <c r="N63" s="99">
        <v>425</v>
      </c>
      <c r="O63" s="99">
        <v>430</v>
      </c>
      <c r="P63" s="99">
        <v>1000</v>
      </c>
      <c r="Q63" s="99">
        <v>440</v>
      </c>
      <c r="R63" s="99">
        <v>445</v>
      </c>
      <c r="T63" s="97">
        <v>250</v>
      </c>
      <c r="U63" s="99">
        <v>420</v>
      </c>
      <c r="V63" s="99">
        <v>425</v>
      </c>
      <c r="W63" s="99">
        <v>430</v>
      </c>
      <c r="X63" s="99">
        <v>435</v>
      </c>
      <c r="Y63" s="99">
        <v>440</v>
      </c>
      <c r="Z63" s="99">
        <v>445</v>
      </c>
      <c r="AB63" s="97">
        <v>250</v>
      </c>
      <c r="AC63" s="99">
        <v>420</v>
      </c>
      <c r="AD63" s="99">
        <v>425</v>
      </c>
      <c r="AE63" s="99">
        <v>430</v>
      </c>
      <c r="AF63" s="99">
        <v>435</v>
      </c>
      <c r="AG63" s="99">
        <v>440</v>
      </c>
      <c r="AH63" s="99">
        <v>445</v>
      </c>
    </row>
    <row r="64" spans="4:34" ht="20.100000000000001" customHeight="1">
      <c r="D64" s="97">
        <v>260</v>
      </c>
      <c r="E64" s="99">
        <v>425</v>
      </c>
      <c r="F64" s="99">
        <v>430</v>
      </c>
      <c r="G64" s="99">
        <v>435</v>
      </c>
      <c r="H64" s="99">
        <v>440</v>
      </c>
      <c r="I64" s="99">
        <v>445</v>
      </c>
      <c r="J64" s="99">
        <v>450</v>
      </c>
      <c r="L64" s="97">
        <v>260</v>
      </c>
      <c r="M64" s="99">
        <v>425</v>
      </c>
      <c r="N64" s="99">
        <v>430</v>
      </c>
      <c r="O64" s="99">
        <v>435</v>
      </c>
      <c r="P64" s="99">
        <v>440</v>
      </c>
      <c r="Q64" s="99">
        <v>445</v>
      </c>
      <c r="R64" s="99">
        <v>450</v>
      </c>
      <c r="T64" s="97">
        <v>260</v>
      </c>
      <c r="U64" s="99">
        <v>425</v>
      </c>
      <c r="V64" s="99">
        <v>430</v>
      </c>
      <c r="W64" s="99">
        <v>435</v>
      </c>
      <c r="X64" s="99">
        <v>440</v>
      </c>
      <c r="Y64" s="99">
        <v>445</v>
      </c>
      <c r="Z64" s="99">
        <v>450</v>
      </c>
      <c r="AB64" s="97">
        <v>260</v>
      </c>
      <c r="AC64" s="99">
        <v>425</v>
      </c>
      <c r="AD64" s="99">
        <v>430</v>
      </c>
      <c r="AE64" s="99">
        <v>435</v>
      </c>
      <c r="AF64" s="99">
        <v>440</v>
      </c>
      <c r="AG64" s="99">
        <v>445</v>
      </c>
      <c r="AH64" s="99">
        <v>450</v>
      </c>
    </row>
    <row r="65" spans="4:34" ht="20.100000000000001" customHeight="1">
      <c r="D65" s="97">
        <v>270</v>
      </c>
      <c r="E65" s="99">
        <v>430</v>
      </c>
      <c r="F65" s="99">
        <v>435</v>
      </c>
      <c r="G65" s="99">
        <v>440</v>
      </c>
      <c r="H65" s="99">
        <v>445</v>
      </c>
      <c r="I65" s="99">
        <v>450</v>
      </c>
      <c r="J65" s="99">
        <v>455</v>
      </c>
      <c r="L65" s="97">
        <v>270</v>
      </c>
      <c r="M65" s="99">
        <v>430</v>
      </c>
      <c r="N65" s="99">
        <v>435</v>
      </c>
      <c r="O65" s="99">
        <v>440</v>
      </c>
      <c r="P65" s="99">
        <v>445</v>
      </c>
      <c r="Q65" s="99">
        <v>450</v>
      </c>
      <c r="R65" s="99">
        <v>455</v>
      </c>
      <c r="T65" s="97">
        <v>270</v>
      </c>
      <c r="U65" s="99">
        <v>430</v>
      </c>
      <c r="V65" s="99">
        <v>435</v>
      </c>
      <c r="W65" s="99">
        <v>440</v>
      </c>
      <c r="X65" s="99">
        <v>445</v>
      </c>
      <c r="Y65" s="99">
        <v>450</v>
      </c>
      <c r="Z65" s="99">
        <v>455</v>
      </c>
      <c r="AB65" s="97">
        <v>270</v>
      </c>
      <c r="AC65" s="99">
        <v>430</v>
      </c>
      <c r="AD65" s="99">
        <v>435</v>
      </c>
      <c r="AE65" s="99">
        <v>440</v>
      </c>
      <c r="AF65" s="99">
        <v>445</v>
      </c>
      <c r="AG65" s="99">
        <v>450</v>
      </c>
      <c r="AH65" s="99">
        <v>455</v>
      </c>
    </row>
    <row r="66" spans="4:34" ht="20.100000000000001" customHeight="1">
      <c r="D66" s="97">
        <v>280</v>
      </c>
      <c r="E66" s="99">
        <v>435</v>
      </c>
      <c r="F66" s="99">
        <v>440</v>
      </c>
      <c r="G66" s="99">
        <v>445</v>
      </c>
      <c r="H66" s="99">
        <v>450</v>
      </c>
      <c r="I66" s="99">
        <v>455</v>
      </c>
      <c r="J66" s="99">
        <v>460</v>
      </c>
      <c r="L66" s="97">
        <v>280</v>
      </c>
      <c r="M66" s="99">
        <v>435</v>
      </c>
      <c r="N66" s="99">
        <v>440</v>
      </c>
      <c r="O66" s="99">
        <v>445</v>
      </c>
      <c r="P66" s="99">
        <v>450</v>
      </c>
      <c r="Q66" s="99">
        <v>455</v>
      </c>
      <c r="R66" s="99">
        <v>460</v>
      </c>
      <c r="T66" s="97">
        <v>280</v>
      </c>
      <c r="U66" s="99">
        <v>435</v>
      </c>
      <c r="V66" s="99">
        <v>440</v>
      </c>
      <c r="W66" s="99">
        <v>445</v>
      </c>
      <c r="X66" s="99">
        <v>450</v>
      </c>
      <c r="Y66" s="99">
        <v>455</v>
      </c>
      <c r="Z66" s="99">
        <v>460</v>
      </c>
      <c r="AB66" s="97">
        <v>280</v>
      </c>
      <c r="AC66" s="99">
        <v>435</v>
      </c>
      <c r="AD66" s="99">
        <v>440</v>
      </c>
      <c r="AE66" s="99">
        <v>445</v>
      </c>
      <c r="AF66" s="99">
        <v>450</v>
      </c>
      <c r="AG66" s="99">
        <v>455</v>
      </c>
      <c r="AH66" s="99">
        <v>460</v>
      </c>
    </row>
    <row r="67" spans="4:34" ht="20.100000000000001" customHeight="1">
      <c r="D67" s="97">
        <v>290</v>
      </c>
      <c r="E67" s="99">
        <v>440</v>
      </c>
      <c r="F67" s="99">
        <v>445</v>
      </c>
      <c r="G67" s="99">
        <v>450</v>
      </c>
      <c r="H67" s="99">
        <v>455</v>
      </c>
      <c r="I67" s="99">
        <v>460</v>
      </c>
      <c r="J67" s="99">
        <v>465</v>
      </c>
      <c r="L67" s="97">
        <v>290</v>
      </c>
      <c r="M67" s="99">
        <v>440</v>
      </c>
      <c r="N67" s="99">
        <v>445</v>
      </c>
      <c r="O67" s="99">
        <v>450</v>
      </c>
      <c r="P67" s="99">
        <v>455</v>
      </c>
      <c r="Q67" s="99">
        <v>460</v>
      </c>
      <c r="R67" s="99">
        <v>465</v>
      </c>
      <c r="T67" s="97">
        <v>290</v>
      </c>
      <c r="U67" s="99">
        <v>440</v>
      </c>
      <c r="V67" s="99">
        <v>445</v>
      </c>
      <c r="W67" s="99">
        <v>450</v>
      </c>
      <c r="X67" s="99">
        <v>455</v>
      </c>
      <c r="Y67" s="99">
        <v>460</v>
      </c>
      <c r="Z67" s="99">
        <v>465</v>
      </c>
      <c r="AB67" s="97">
        <v>290</v>
      </c>
      <c r="AC67" s="99">
        <v>440</v>
      </c>
      <c r="AD67" s="99">
        <v>445</v>
      </c>
      <c r="AE67" s="99">
        <v>450</v>
      </c>
      <c r="AF67" s="99">
        <v>455</v>
      </c>
      <c r="AG67" s="99">
        <v>460</v>
      </c>
      <c r="AH67" s="99">
        <v>465</v>
      </c>
    </row>
    <row r="68" spans="4:34" ht="20.100000000000001" customHeight="1">
      <c r="D68" s="97">
        <v>300</v>
      </c>
      <c r="E68" s="99">
        <v>445</v>
      </c>
      <c r="F68" s="99">
        <v>450</v>
      </c>
      <c r="G68" s="99">
        <v>455</v>
      </c>
      <c r="H68" s="99">
        <v>460</v>
      </c>
      <c r="I68" s="99">
        <v>465</v>
      </c>
      <c r="J68" s="99">
        <v>470</v>
      </c>
      <c r="L68" s="97">
        <v>300</v>
      </c>
      <c r="M68" s="99">
        <v>445</v>
      </c>
      <c r="N68" s="99">
        <v>450</v>
      </c>
      <c r="O68" s="99">
        <v>455</v>
      </c>
      <c r="P68" s="99">
        <v>460</v>
      </c>
      <c r="Q68" s="99">
        <v>465</v>
      </c>
      <c r="R68" s="99">
        <v>470</v>
      </c>
      <c r="T68" s="97">
        <v>300</v>
      </c>
      <c r="U68" s="99">
        <v>445</v>
      </c>
      <c r="V68" s="99">
        <v>450</v>
      </c>
      <c r="W68" s="99">
        <v>455</v>
      </c>
      <c r="X68" s="99">
        <v>460</v>
      </c>
      <c r="Y68" s="99">
        <v>465</v>
      </c>
      <c r="Z68" s="99">
        <v>470</v>
      </c>
      <c r="AB68" s="97">
        <v>300</v>
      </c>
      <c r="AC68" s="99">
        <v>445</v>
      </c>
      <c r="AD68" s="99">
        <v>450</v>
      </c>
      <c r="AE68" s="99">
        <v>455</v>
      </c>
      <c r="AF68" s="99">
        <v>460</v>
      </c>
      <c r="AG68" s="99">
        <v>465</v>
      </c>
      <c r="AH68" s="99">
        <v>470</v>
      </c>
    </row>
    <row r="71" spans="4:34" ht="20.100000000000001" customHeight="1">
      <c r="D71" s="100" t="s">
        <v>294</v>
      </c>
      <c r="L71" s="100" t="s">
        <v>294</v>
      </c>
      <c r="T71" s="100" t="s">
        <v>294</v>
      </c>
      <c r="AB71" s="100" t="s">
        <v>294</v>
      </c>
    </row>
    <row r="72" spans="4:34" ht="20.100000000000001" customHeight="1">
      <c r="D72" s="100" t="s">
        <v>288</v>
      </c>
      <c r="L72" s="100" t="s">
        <v>289</v>
      </c>
      <c r="T72" s="100" t="s">
        <v>290</v>
      </c>
      <c r="AB72" s="100" t="s">
        <v>291</v>
      </c>
    </row>
    <row r="73" spans="4:34" ht="20.100000000000001" customHeight="1">
      <c r="D73" s="97" t="s">
        <v>292</v>
      </c>
      <c r="E73" s="97">
        <v>500</v>
      </c>
      <c r="F73" s="97">
        <v>550</v>
      </c>
      <c r="G73" s="97">
        <v>600</v>
      </c>
      <c r="H73" s="97">
        <v>650</v>
      </c>
      <c r="I73" s="97">
        <v>700</v>
      </c>
      <c r="J73" s="97">
        <v>750</v>
      </c>
      <c r="L73" s="97" t="s">
        <v>292</v>
      </c>
      <c r="M73" s="97">
        <v>500</v>
      </c>
      <c r="N73" s="97">
        <v>550</v>
      </c>
      <c r="O73" s="97">
        <v>600</v>
      </c>
      <c r="P73" s="97">
        <v>650</v>
      </c>
      <c r="Q73" s="97">
        <v>700</v>
      </c>
      <c r="R73" s="97">
        <v>750</v>
      </c>
      <c r="T73" s="97" t="s">
        <v>292</v>
      </c>
      <c r="U73" s="97">
        <v>500</v>
      </c>
      <c r="V73" s="97">
        <v>550</v>
      </c>
      <c r="W73" s="97">
        <v>600</v>
      </c>
      <c r="X73" s="97">
        <v>650</v>
      </c>
      <c r="Y73" s="97">
        <v>700</v>
      </c>
      <c r="Z73" s="97">
        <v>750</v>
      </c>
      <c r="AB73" s="97" t="s">
        <v>292</v>
      </c>
      <c r="AC73" s="97">
        <v>500</v>
      </c>
      <c r="AD73" s="97">
        <v>550</v>
      </c>
      <c r="AE73" s="97">
        <v>600</v>
      </c>
      <c r="AF73" s="97">
        <v>650</v>
      </c>
      <c r="AG73" s="97">
        <v>700</v>
      </c>
      <c r="AH73" s="97">
        <v>750</v>
      </c>
    </row>
    <row r="74" spans="4:34" ht="20.100000000000001" customHeight="1">
      <c r="D74" s="97">
        <v>60</v>
      </c>
      <c r="E74" s="99">
        <v>310</v>
      </c>
      <c r="F74" s="99">
        <v>315</v>
      </c>
      <c r="G74" s="99">
        <v>320</v>
      </c>
      <c r="H74" s="99">
        <v>325</v>
      </c>
      <c r="I74" s="99">
        <v>330</v>
      </c>
      <c r="J74" s="99">
        <v>335</v>
      </c>
      <c r="L74" s="97">
        <v>60</v>
      </c>
      <c r="M74" s="99">
        <v>310</v>
      </c>
      <c r="N74" s="99">
        <v>315</v>
      </c>
      <c r="O74" s="99">
        <v>320</v>
      </c>
      <c r="P74" s="99">
        <v>325</v>
      </c>
      <c r="Q74" s="99">
        <v>330</v>
      </c>
      <c r="R74" s="99">
        <v>335</v>
      </c>
      <c r="T74" s="97">
        <v>60</v>
      </c>
      <c r="U74" s="99">
        <v>310</v>
      </c>
      <c r="V74" s="99">
        <v>315</v>
      </c>
      <c r="W74" s="99">
        <v>320</v>
      </c>
      <c r="X74" s="99">
        <v>325</v>
      </c>
      <c r="Y74" s="99">
        <v>330</v>
      </c>
      <c r="Z74" s="99">
        <v>335</v>
      </c>
      <c r="AB74" s="97">
        <v>60</v>
      </c>
      <c r="AC74" s="99">
        <v>310</v>
      </c>
      <c r="AD74" s="99">
        <v>315</v>
      </c>
      <c r="AE74" s="99">
        <v>320</v>
      </c>
      <c r="AF74" s="99">
        <v>325</v>
      </c>
      <c r="AG74" s="99">
        <v>330</v>
      </c>
      <c r="AH74" s="99">
        <v>335</v>
      </c>
    </row>
    <row r="75" spans="4:34" ht="20.100000000000001" customHeight="1">
      <c r="D75" s="97">
        <v>65</v>
      </c>
      <c r="E75" s="99">
        <v>315</v>
      </c>
      <c r="F75" s="99">
        <v>320</v>
      </c>
      <c r="G75" s="99">
        <v>325</v>
      </c>
      <c r="H75" s="99">
        <v>330</v>
      </c>
      <c r="I75" s="99">
        <v>335</v>
      </c>
      <c r="J75" s="99">
        <v>340</v>
      </c>
      <c r="L75" s="97">
        <v>65</v>
      </c>
      <c r="M75" s="99">
        <v>315</v>
      </c>
      <c r="N75" s="99">
        <v>320</v>
      </c>
      <c r="O75" s="99">
        <v>325</v>
      </c>
      <c r="P75" s="99">
        <v>330</v>
      </c>
      <c r="Q75" s="99">
        <v>335</v>
      </c>
      <c r="R75" s="99">
        <v>340</v>
      </c>
      <c r="T75" s="97">
        <v>65</v>
      </c>
      <c r="U75" s="99">
        <v>315</v>
      </c>
      <c r="V75" s="99">
        <v>320</v>
      </c>
      <c r="W75" s="99">
        <v>325</v>
      </c>
      <c r="X75" s="99">
        <v>330</v>
      </c>
      <c r="Y75" s="99">
        <v>335</v>
      </c>
      <c r="Z75" s="99">
        <v>340</v>
      </c>
      <c r="AB75" s="97">
        <v>65</v>
      </c>
      <c r="AC75" s="99">
        <v>315</v>
      </c>
      <c r="AD75" s="99">
        <v>320</v>
      </c>
      <c r="AE75" s="99">
        <v>325</v>
      </c>
      <c r="AF75" s="99">
        <v>330</v>
      </c>
      <c r="AG75" s="99">
        <v>335</v>
      </c>
      <c r="AH75" s="99">
        <v>340</v>
      </c>
    </row>
    <row r="76" spans="4:34" ht="20.100000000000001" customHeight="1">
      <c r="D76" s="97">
        <v>70</v>
      </c>
      <c r="E76" s="99">
        <v>320</v>
      </c>
      <c r="F76" s="99">
        <v>325</v>
      </c>
      <c r="G76" s="99">
        <v>330</v>
      </c>
      <c r="H76" s="99">
        <v>335</v>
      </c>
      <c r="I76" s="99">
        <v>340</v>
      </c>
      <c r="J76" s="99">
        <v>345</v>
      </c>
      <c r="L76" s="97">
        <v>70</v>
      </c>
      <c r="M76" s="99">
        <v>320</v>
      </c>
      <c r="N76" s="99">
        <v>325</v>
      </c>
      <c r="O76" s="99">
        <v>330</v>
      </c>
      <c r="P76" s="99">
        <v>335</v>
      </c>
      <c r="Q76" s="99">
        <v>340</v>
      </c>
      <c r="R76" s="99">
        <v>345</v>
      </c>
      <c r="T76" s="97">
        <v>70</v>
      </c>
      <c r="U76" s="99">
        <v>320</v>
      </c>
      <c r="V76" s="99">
        <v>325</v>
      </c>
      <c r="W76" s="99">
        <v>330</v>
      </c>
      <c r="X76" s="99">
        <v>335</v>
      </c>
      <c r="Y76" s="99">
        <v>340</v>
      </c>
      <c r="Z76" s="99">
        <v>345</v>
      </c>
      <c r="AB76" s="97">
        <v>70</v>
      </c>
      <c r="AC76" s="99">
        <v>320</v>
      </c>
      <c r="AD76" s="99">
        <v>325</v>
      </c>
      <c r="AE76" s="99">
        <v>330</v>
      </c>
      <c r="AF76" s="99">
        <v>335</v>
      </c>
      <c r="AG76" s="99">
        <v>340</v>
      </c>
      <c r="AH76" s="99">
        <v>345</v>
      </c>
    </row>
    <row r="77" spans="4:34" ht="20.100000000000001" customHeight="1">
      <c r="D77" s="97">
        <v>75</v>
      </c>
      <c r="E77" s="99">
        <v>325</v>
      </c>
      <c r="F77" s="99">
        <v>330</v>
      </c>
      <c r="G77" s="99">
        <v>335</v>
      </c>
      <c r="H77" s="99">
        <v>340</v>
      </c>
      <c r="I77" s="99">
        <v>345</v>
      </c>
      <c r="J77" s="99">
        <v>350</v>
      </c>
      <c r="L77" s="97">
        <v>75</v>
      </c>
      <c r="M77" s="99">
        <v>325</v>
      </c>
      <c r="N77" s="99">
        <v>330</v>
      </c>
      <c r="O77" s="99">
        <v>335</v>
      </c>
      <c r="P77" s="99">
        <v>340</v>
      </c>
      <c r="Q77" s="99">
        <v>345</v>
      </c>
      <c r="R77" s="99">
        <v>350</v>
      </c>
      <c r="T77" s="97">
        <v>75</v>
      </c>
      <c r="U77" s="99">
        <v>325</v>
      </c>
      <c r="V77" s="99">
        <v>330</v>
      </c>
      <c r="W77" s="99">
        <v>335</v>
      </c>
      <c r="X77" s="99">
        <v>340</v>
      </c>
      <c r="Y77" s="99">
        <v>345</v>
      </c>
      <c r="Z77" s="99">
        <v>350</v>
      </c>
      <c r="AB77" s="97">
        <v>75</v>
      </c>
      <c r="AC77" s="99">
        <v>325</v>
      </c>
      <c r="AD77" s="99">
        <v>330</v>
      </c>
      <c r="AE77" s="99">
        <v>335</v>
      </c>
      <c r="AF77" s="99">
        <v>340</v>
      </c>
      <c r="AG77" s="99">
        <v>345</v>
      </c>
      <c r="AH77" s="99">
        <v>350</v>
      </c>
    </row>
    <row r="78" spans="4:34" ht="20.100000000000001" customHeight="1">
      <c r="D78" s="97">
        <v>80</v>
      </c>
      <c r="E78" s="99">
        <v>330</v>
      </c>
      <c r="F78" s="99">
        <v>335</v>
      </c>
      <c r="G78" s="99">
        <v>340</v>
      </c>
      <c r="H78" s="99">
        <v>345</v>
      </c>
      <c r="I78" s="99">
        <v>350</v>
      </c>
      <c r="J78" s="99">
        <v>355</v>
      </c>
      <c r="L78" s="97">
        <v>80</v>
      </c>
      <c r="M78" s="99">
        <v>330</v>
      </c>
      <c r="N78" s="99">
        <v>335</v>
      </c>
      <c r="O78" s="99">
        <v>340</v>
      </c>
      <c r="P78" s="99">
        <v>345</v>
      </c>
      <c r="Q78" s="99">
        <v>350</v>
      </c>
      <c r="R78" s="99">
        <v>355</v>
      </c>
      <c r="T78" s="97">
        <v>80</v>
      </c>
      <c r="U78" s="99">
        <v>330</v>
      </c>
      <c r="V78" s="99">
        <v>335</v>
      </c>
      <c r="W78" s="99">
        <v>340</v>
      </c>
      <c r="X78" s="99">
        <v>345</v>
      </c>
      <c r="Y78" s="99">
        <v>350</v>
      </c>
      <c r="Z78" s="99">
        <v>355</v>
      </c>
      <c r="AB78" s="97">
        <v>80</v>
      </c>
      <c r="AC78" s="99">
        <v>330</v>
      </c>
      <c r="AD78" s="99">
        <v>335</v>
      </c>
      <c r="AE78" s="99">
        <v>340</v>
      </c>
      <c r="AF78" s="99">
        <v>345</v>
      </c>
      <c r="AG78" s="99">
        <v>350</v>
      </c>
      <c r="AH78" s="99">
        <v>355</v>
      </c>
    </row>
    <row r="79" spans="4:34" ht="20.100000000000001" customHeight="1">
      <c r="D79" s="97">
        <v>90</v>
      </c>
      <c r="E79" s="99">
        <v>335</v>
      </c>
      <c r="F79" s="99">
        <v>340</v>
      </c>
      <c r="G79" s="99">
        <v>345</v>
      </c>
      <c r="H79" s="99">
        <v>350</v>
      </c>
      <c r="I79" s="99">
        <v>355</v>
      </c>
      <c r="J79" s="99">
        <v>360</v>
      </c>
      <c r="L79" s="97">
        <v>90</v>
      </c>
      <c r="M79" s="99">
        <v>335</v>
      </c>
      <c r="N79" s="99">
        <v>340</v>
      </c>
      <c r="O79" s="99">
        <v>345</v>
      </c>
      <c r="P79" s="99">
        <v>350</v>
      </c>
      <c r="Q79" s="99">
        <v>355</v>
      </c>
      <c r="R79" s="99">
        <v>360</v>
      </c>
      <c r="T79" s="97">
        <v>90</v>
      </c>
      <c r="U79" s="99">
        <v>335</v>
      </c>
      <c r="V79" s="99">
        <v>340</v>
      </c>
      <c r="W79" s="99">
        <v>345</v>
      </c>
      <c r="X79" s="99">
        <v>350</v>
      </c>
      <c r="Y79" s="99">
        <v>355</v>
      </c>
      <c r="Z79" s="99">
        <v>360</v>
      </c>
      <c r="AB79" s="97">
        <v>90</v>
      </c>
      <c r="AC79" s="99">
        <v>335</v>
      </c>
      <c r="AD79" s="99">
        <v>340</v>
      </c>
      <c r="AE79" s="99">
        <v>345</v>
      </c>
      <c r="AF79" s="99">
        <v>350</v>
      </c>
      <c r="AG79" s="99">
        <v>355</v>
      </c>
      <c r="AH79" s="99">
        <v>360</v>
      </c>
    </row>
    <row r="80" spans="4:34" ht="20.100000000000001" customHeight="1">
      <c r="D80" s="97">
        <v>95</v>
      </c>
      <c r="E80" s="99">
        <v>340</v>
      </c>
      <c r="F80" s="99">
        <v>345</v>
      </c>
      <c r="G80" s="99">
        <v>350</v>
      </c>
      <c r="H80" s="99">
        <v>500</v>
      </c>
      <c r="I80" s="99">
        <v>360</v>
      </c>
      <c r="J80" s="99">
        <v>365</v>
      </c>
      <c r="L80" s="97">
        <v>95</v>
      </c>
      <c r="M80" s="99">
        <v>340</v>
      </c>
      <c r="N80" s="99">
        <v>345</v>
      </c>
      <c r="O80" s="99">
        <v>350</v>
      </c>
      <c r="P80" s="99">
        <v>355</v>
      </c>
      <c r="Q80" s="99">
        <v>360</v>
      </c>
      <c r="R80" s="99">
        <v>365</v>
      </c>
      <c r="T80" s="97">
        <v>95</v>
      </c>
      <c r="U80" s="99">
        <v>340</v>
      </c>
      <c r="V80" s="99">
        <v>345</v>
      </c>
      <c r="W80" s="99">
        <v>350</v>
      </c>
      <c r="X80" s="99">
        <v>355</v>
      </c>
      <c r="Y80" s="99">
        <v>360</v>
      </c>
      <c r="Z80" s="99">
        <v>365</v>
      </c>
      <c r="AB80" s="97">
        <v>95</v>
      </c>
      <c r="AC80" s="99">
        <v>340</v>
      </c>
      <c r="AD80" s="99">
        <v>345</v>
      </c>
      <c r="AE80" s="99">
        <v>350</v>
      </c>
      <c r="AF80" s="99">
        <v>355</v>
      </c>
      <c r="AG80" s="99">
        <v>360</v>
      </c>
      <c r="AH80" s="99">
        <v>365</v>
      </c>
    </row>
    <row r="81" spans="4:34" ht="20.100000000000001" customHeight="1">
      <c r="D81" s="97">
        <v>100</v>
      </c>
      <c r="E81" s="99">
        <v>345</v>
      </c>
      <c r="F81" s="99">
        <v>350</v>
      </c>
      <c r="G81" s="99">
        <v>355</v>
      </c>
      <c r="H81" s="99">
        <v>550</v>
      </c>
      <c r="I81" s="99">
        <v>365</v>
      </c>
      <c r="J81" s="99">
        <v>370</v>
      </c>
      <c r="L81" s="97">
        <v>100</v>
      </c>
      <c r="M81" s="99">
        <v>345</v>
      </c>
      <c r="N81" s="99">
        <v>350</v>
      </c>
      <c r="O81" s="99">
        <v>355</v>
      </c>
      <c r="P81" s="99">
        <v>360</v>
      </c>
      <c r="Q81" s="99">
        <v>365</v>
      </c>
      <c r="R81" s="99">
        <v>370</v>
      </c>
      <c r="T81" s="97">
        <v>100</v>
      </c>
      <c r="U81" s="99">
        <v>345</v>
      </c>
      <c r="V81" s="99">
        <v>350</v>
      </c>
      <c r="W81" s="99">
        <v>355</v>
      </c>
      <c r="X81" s="99">
        <v>360</v>
      </c>
      <c r="Y81" s="99">
        <v>365</v>
      </c>
      <c r="Z81" s="99">
        <v>370</v>
      </c>
      <c r="AB81" s="97">
        <v>100</v>
      </c>
      <c r="AC81" s="99">
        <v>345</v>
      </c>
      <c r="AD81" s="99">
        <v>350</v>
      </c>
      <c r="AE81" s="99">
        <v>355</v>
      </c>
      <c r="AF81" s="99">
        <v>360</v>
      </c>
      <c r="AG81" s="99">
        <v>365</v>
      </c>
      <c r="AH81" s="99">
        <v>370</v>
      </c>
    </row>
    <row r="82" spans="4:34" ht="20.100000000000001" customHeight="1">
      <c r="D82" s="97">
        <v>110</v>
      </c>
      <c r="E82" s="99">
        <v>350</v>
      </c>
      <c r="F82" s="99">
        <v>355</v>
      </c>
      <c r="G82" s="99">
        <v>360</v>
      </c>
      <c r="H82" s="99">
        <v>600</v>
      </c>
      <c r="I82" s="99">
        <v>370</v>
      </c>
      <c r="J82" s="99">
        <v>375</v>
      </c>
      <c r="L82" s="97">
        <v>110</v>
      </c>
      <c r="M82" s="99">
        <v>350</v>
      </c>
      <c r="N82" s="99">
        <v>355</v>
      </c>
      <c r="O82" s="99">
        <v>360</v>
      </c>
      <c r="P82" s="99">
        <v>365</v>
      </c>
      <c r="Q82" s="99">
        <v>370</v>
      </c>
      <c r="R82" s="99">
        <v>375</v>
      </c>
      <c r="T82" s="97">
        <v>110</v>
      </c>
      <c r="U82" s="99">
        <v>350</v>
      </c>
      <c r="V82" s="99">
        <v>355</v>
      </c>
      <c r="W82" s="99">
        <v>360</v>
      </c>
      <c r="X82" s="99">
        <v>365</v>
      </c>
      <c r="Y82" s="99">
        <v>370</v>
      </c>
      <c r="Z82" s="99">
        <v>375</v>
      </c>
      <c r="AB82" s="97">
        <v>110</v>
      </c>
      <c r="AC82" s="99">
        <v>350</v>
      </c>
      <c r="AD82" s="99">
        <v>355</v>
      </c>
      <c r="AE82" s="99">
        <v>360</v>
      </c>
      <c r="AF82" s="99">
        <v>365</v>
      </c>
      <c r="AG82" s="99">
        <v>370</v>
      </c>
      <c r="AH82" s="99">
        <v>375</v>
      </c>
    </row>
    <row r="83" spans="4:34" ht="20.100000000000001" customHeight="1">
      <c r="D83" s="97">
        <v>120</v>
      </c>
      <c r="E83" s="99">
        <v>355</v>
      </c>
      <c r="F83" s="99">
        <v>360</v>
      </c>
      <c r="G83" s="99">
        <v>365</v>
      </c>
      <c r="H83" s="99">
        <v>650</v>
      </c>
      <c r="I83" s="99">
        <v>375</v>
      </c>
      <c r="J83" s="99">
        <v>380</v>
      </c>
      <c r="L83" s="97">
        <v>120</v>
      </c>
      <c r="M83" s="99">
        <v>355</v>
      </c>
      <c r="N83" s="99">
        <v>360</v>
      </c>
      <c r="O83" s="99">
        <v>365</v>
      </c>
      <c r="P83" s="99">
        <v>370</v>
      </c>
      <c r="Q83" s="99">
        <v>375</v>
      </c>
      <c r="R83" s="99">
        <v>380</v>
      </c>
      <c r="T83" s="97">
        <v>120</v>
      </c>
      <c r="U83" s="99">
        <v>355</v>
      </c>
      <c r="V83" s="99">
        <v>360</v>
      </c>
      <c r="W83" s="99">
        <v>365</v>
      </c>
      <c r="X83" s="99">
        <v>370</v>
      </c>
      <c r="Y83" s="99">
        <v>375</v>
      </c>
      <c r="Z83" s="99">
        <v>380</v>
      </c>
      <c r="AB83" s="97">
        <v>120</v>
      </c>
      <c r="AC83" s="99">
        <v>355</v>
      </c>
      <c r="AD83" s="99">
        <v>360</v>
      </c>
      <c r="AE83" s="99">
        <v>365</v>
      </c>
      <c r="AF83" s="99">
        <v>370</v>
      </c>
      <c r="AG83" s="99">
        <v>375</v>
      </c>
      <c r="AH83" s="99">
        <v>380</v>
      </c>
    </row>
    <row r="84" spans="4:34" ht="20.100000000000001" customHeight="1">
      <c r="D84" s="97">
        <v>130</v>
      </c>
      <c r="E84" s="99">
        <v>360</v>
      </c>
      <c r="F84" s="99">
        <v>365</v>
      </c>
      <c r="G84" s="99">
        <v>370</v>
      </c>
      <c r="H84" s="99">
        <v>700</v>
      </c>
      <c r="I84" s="99">
        <v>380</v>
      </c>
      <c r="J84" s="99">
        <v>385</v>
      </c>
      <c r="L84" s="97">
        <v>130</v>
      </c>
      <c r="M84" s="99">
        <v>360</v>
      </c>
      <c r="N84" s="99">
        <v>365</v>
      </c>
      <c r="O84" s="99">
        <v>370</v>
      </c>
      <c r="P84" s="99">
        <v>375</v>
      </c>
      <c r="Q84" s="99">
        <v>380</v>
      </c>
      <c r="R84" s="99">
        <v>385</v>
      </c>
      <c r="T84" s="97">
        <v>130</v>
      </c>
      <c r="U84" s="99">
        <v>360</v>
      </c>
      <c r="V84" s="99">
        <v>365</v>
      </c>
      <c r="W84" s="99">
        <v>370</v>
      </c>
      <c r="X84" s="99">
        <v>375</v>
      </c>
      <c r="Y84" s="99">
        <v>380</v>
      </c>
      <c r="Z84" s="99">
        <v>385</v>
      </c>
      <c r="AB84" s="97">
        <v>130</v>
      </c>
      <c r="AC84" s="99">
        <v>360</v>
      </c>
      <c r="AD84" s="99">
        <v>365</v>
      </c>
      <c r="AE84" s="99">
        <v>370</v>
      </c>
      <c r="AF84" s="99">
        <v>375</v>
      </c>
      <c r="AG84" s="99">
        <v>380</v>
      </c>
      <c r="AH84" s="99">
        <v>385</v>
      </c>
    </row>
    <row r="85" spans="4:34" ht="20.100000000000001" customHeight="1">
      <c r="D85" s="97">
        <v>140</v>
      </c>
      <c r="E85" s="99">
        <v>365</v>
      </c>
      <c r="F85" s="99">
        <v>370</v>
      </c>
      <c r="G85" s="99">
        <v>375</v>
      </c>
      <c r="H85" s="99">
        <v>750</v>
      </c>
      <c r="I85" s="99">
        <v>385</v>
      </c>
      <c r="J85" s="99">
        <v>390</v>
      </c>
      <c r="L85" s="97">
        <v>140</v>
      </c>
      <c r="M85" s="99">
        <v>365</v>
      </c>
      <c r="N85" s="99">
        <v>370</v>
      </c>
      <c r="O85" s="99">
        <v>375</v>
      </c>
      <c r="P85" s="99">
        <v>380</v>
      </c>
      <c r="Q85" s="99">
        <v>385</v>
      </c>
      <c r="R85" s="99">
        <v>390</v>
      </c>
      <c r="T85" s="97">
        <v>140</v>
      </c>
      <c r="U85" s="99">
        <v>365</v>
      </c>
      <c r="V85" s="99">
        <v>370</v>
      </c>
      <c r="W85" s="99">
        <v>375</v>
      </c>
      <c r="X85" s="99">
        <v>380</v>
      </c>
      <c r="Y85" s="99">
        <v>385</v>
      </c>
      <c r="Z85" s="99">
        <v>390</v>
      </c>
      <c r="AB85" s="97">
        <v>140</v>
      </c>
      <c r="AC85" s="99">
        <v>365</v>
      </c>
      <c r="AD85" s="99">
        <v>370</v>
      </c>
      <c r="AE85" s="99">
        <v>375</v>
      </c>
      <c r="AF85" s="99">
        <v>380</v>
      </c>
      <c r="AG85" s="99">
        <v>385</v>
      </c>
      <c r="AH85" s="99">
        <v>390</v>
      </c>
    </row>
    <row r="86" spans="4:34" ht="20.100000000000001" customHeight="1">
      <c r="D86" s="97">
        <v>150</v>
      </c>
      <c r="E86" s="99">
        <v>370</v>
      </c>
      <c r="F86" s="99">
        <v>375</v>
      </c>
      <c r="G86" s="99">
        <v>380</v>
      </c>
      <c r="H86" s="99">
        <v>800</v>
      </c>
      <c r="I86" s="99">
        <v>390</v>
      </c>
      <c r="J86" s="99">
        <v>395</v>
      </c>
      <c r="L86" s="97">
        <v>150</v>
      </c>
      <c r="M86" s="99">
        <v>370</v>
      </c>
      <c r="N86" s="99">
        <v>375</v>
      </c>
      <c r="O86" s="99">
        <v>380</v>
      </c>
      <c r="P86" s="99">
        <v>385</v>
      </c>
      <c r="Q86" s="99">
        <v>390</v>
      </c>
      <c r="R86" s="99">
        <v>395</v>
      </c>
      <c r="T86" s="97">
        <v>150</v>
      </c>
      <c r="U86" s="99">
        <v>370</v>
      </c>
      <c r="V86" s="99">
        <v>375</v>
      </c>
      <c r="W86" s="99">
        <v>380</v>
      </c>
      <c r="X86" s="99">
        <v>385</v>
      </c>
      <c r="Y86" s="99">
        <v>390</v>
      </c>
      <c r="Z86" s="99">
        <v>395</v>
      </c>
      <c r="AB86" s="97">
        <v>150</v>
      </c>
      <c r="AC86" s="99">
        <v>370</v>
      </c>
      <c r="AD86" s="99">
        <v>375</v>
      </c>
      <c r="AE86" s="99">
        <v>380</v>
      </c>
      <c r="AF86" s="99">
        <v>385</v>
      </c>
      <c r="AG86" s="99">
        <v>390</v>
      </c>
      <c r="AH86" s="99">
        <v>395</v>
      </c>
    </row>
    <row r="87" spans="4:34" ht="20.100000000000001" customHeight="1">
      <c r="D87" s="97">
        <v>160</v>
      </c>
      <c r="E87" s="99">
        <v>375</v>
      </c>
      <c r="F87" s="99">
        <v>380</v>
      </c>
      <c r="G87" s="99">
        <v>385</v>
      </c>
      <c r="H87" s="99">
        <v>850</v>
      </c>
      <c r="I87" s="99">
        <v>395</v>
      </c>
      <c r="J87" s="99">
        <v>400</v>
      </c>
      <c r="L87" s="97">
        <v>160</v>
      </c>
      <c r="M87" s="99">
        <v>375</v>
      </c>
      <c r="N87" s="99">
        <v>380</v>
      </c>
      <c r="O87" s="99">
        <v>385</v>
      </c>
      <c r="P87" s="99">
        <v>390</v>
      </c>
      <c r="Q87" s="99">
        <v>395</v>
      </c>
      <c r="R87" s="99">
        <v>400</v>
      </c>
      <c r="T87" s="97">
        <v>160</v>
      </c>
      <c r="U87" s="99">
        <v>375</v>
      </c>
      <c r="V87" s="99">
        <v>380</v>
      </c>
      <c r="W87" s="99">
        <v>385</v>
      </c>
      <c r="X87" s="99">
        <v>390</v>
      </c>
      <c r="Y87" s="99">
        <v>395</v>
      </c>
      <c r="Z87" s="99">
        <v>400</v>
      </c>
      <c r="AB87" s="97">
        <v>160</v>
      </c>
      <c r="AC87" s="99">
        <v>375</v>
      </c>
      <c r="AD87" s="99">
        <v>380</v>
      </c>
      <c r="AE87" s="99">
        <v>385</v>
      </c>
      <c r="AF87" s="99">
        <v>390</v>
      </c>
      <c r="AG87" s="99">
        <v>395</v>
      </c>
      <c r="AH87" s="99">
        <v>400</v>
      </c>
    </row>
    <row r="88" spans="4:34" ht="20.100000000000001" customHeight="1">
      <c r="D88" s="97">
        <v>170</v>
      </c>
      <c r="E88" s="99">
        <v>380</v>
      </c>
      <c r="F88" s="99">
        <v>385</v>
      </c>
      <c r="G88" s="99">
        <v>390</v>
      </c>
      <c r="H88" s="99">
        <v>900</v>
      </c>
      <c r="I88" s="99">
        <v>400</v>
      </c>
      <c r="J88" s="99">
        <v>405</v>
      </c>
      <c r="L88" s="97">
        <v>170</v>
      </c>
      <c r="M88" s="99">
        <v>380</v>
      </c>
      <c r="N88" s="99">
        <v>385</v>
      </c>
      <c r="O88" s="99">
        <v>390</v>
      </c>
      <c r="P88" s="99">
        <v>395</v>
      </c>
      <c r="Q88" s="99">
        <v>400</v>
      </c>
      <c r="R88" s="99">
        <v>405</v>
      </c>
      <c r="T88" s="97">
        <v>170</v>
      </c>
      <c r="U88" s="99">
        <v>380</v>
      </c>
      <c r="V88" s="99">
        <v>385</v>
      </c>
      <c r="W88" s="99">
        <v>390</v>
      </c>
      <c r="X88" s="99">
        <v>395</v>
      </c>
      <c r="Y88" s="99">
        <v>400</v>
      </c>
      <c r="Z88" s="99">
        <v>405</v>
      </c>
      <c r="AB88" s="97">
        <v>170</v>
      </c>
      <c r="AC88" s="99">
        <v>380</v>
      </c>
      <c r="AD88" s="99">
        <v>385</v>
      </c>
      <c r="AE88" s="99">
        <v>390</v>
      </c>
      <c r="AF88" s="99">
        <v>395</v>
      </c>
      <c r="AG88" s="99">
        <v>400</v>
      </c>
      <c r="AH88" s="99">
        <v>405</v>
      </c>
    </row>
    <row r="89" spans="4:34" ht="20.100000000000001" customHeight="1">
      <c r="D89" s="97">
        <v>180</v>
      </c>
      <c r="E89" s="99">
        <v>385</v>
      </c>
      <c r="F89" s="99">
        <v>390</v>
      </c>
      <c r="G89" s="99">
        <v>395</v>
      </c>
      <c r="H89" s="99">
        <v>950</v>
      </c>
      <c r="I89" s="99">
        <v>405</v>
      </c>
      <c r="J89" s="99">
        <v>410</v>
      </c>
      <c r="L89" s="97">
        <v>180</v>
      </c>
      <c r="M89" s="99">
        <v>385</v>
      </c>
      <c r="N89" s="99">
        <v>390</v>
      </c>
      <c r="O89" s="99">
        <v>395</v>
      </c>
      <c r="P89" s="99">
        <v>400</v>
      </c>
      <c r="Q89" s="99">
        <v>405</v>
      </c>
      <c r="R89" s="99">
        <v>410</v>
      </c>
      <c r="T89" s="97">
        <v>180</v>
      </c>
      <c r="U89" s="99">
        <v>385</v>
      </c>
      <c r="V89" s="99">
        <v>390</v>
      </c>
      <c r="W89" s="99">
        <v>395</v>
      </c>
      <c r="X89" s="99">
        <v>400</v>
      </c>
      <c r="Y89" s="99">
        <v>405</v>
      </c>
      <c r="Z89" s="99">
        <v>410</v>
      </c>
      <c r="AB89" s="97">
        <v>180</v>
      </c>
      <c r="AC89" s="99">
        <v>385</v>
      </c>
      <c r="AD89" s="99">
        <v>390</v>
      </c>
      <c r="AE89" s="99">
        <v>395</v>
      </c>
      <c r="AF89" s="99">
        <v>400</v>
      </c>
      <c r="AG89" s="99">
        <v>405</v>
      </c>
      <c r="AH89" s="99">
        <v>410</v>
      </c>
    </row>
    <row r="90" spans="4:34" ht="20.100000000000001" customHeight="1">
      <c r="D90" s="97">
        <v>190</v>
      </c>
      <c r="E90" s="99">
        <v>390</v>
      </c>
      <c r="F90" s="99">
        <v>395</v>
      </c>
      <c r="G90" s="99">
        <v>400</v>
      </c>
      <c r="H90" s="99">
        <v>1000</v>
      </c>
      <c r="I90" s="99">
        <v>410</v>
      </c>
      <c r="J90" s="99">
        <v>415</v>
      </c>
      <c r="L90" s="97">
        <v>190</v>
      </c>
      <c r="M90" s="99">
        <v>390</v>
      </c>
      <c r="N90" s="99">
        <v>395</v>
      </c>
      <c r="O90" s="99">
        <v>400</v>
      </c>
      <c r="P90" s="99">
        <v>405</v>
      </c>
      <c r="Q90" s="99">
        <v>410</v>
      </c>
      <c r="R90" s="99">
        <v>415</v>
      </c>
      <c r="T90" s="97">
        <v>190</v>
      </c>
      <c r="U90" s="99">
        <v>390</v>
      </c>
      <c r="V90" s="99">
        <v>395</v>
      </c>
      <c r="W90" s="99">
        <v>400</v>
      </c>
      <c r="X90" s="99">
        <v>405</v>
      </c>
      <c r="Y90" s="99">
        <v>410</v>
      </c>
      <c r="Z90" s="99">
        <v>415</v>
      </c>
      <c r="AB90" s="97">
        <v>190</v>
      </c>
      <c r="AC90" s="99">
        <v>390</v>
      </c>
      <c r="AD90" s="99">
        <v>395</v>
      </c>
      <c r="AE90" s="99">
        <v>400</v>
      </c>
      <c r="AF90" s="99">
        <v>405</v>
      </c>
      <c r="AG90" s="99">
        <v>410</v>
      </c>
      <c r="AH90" s="99">
        <v>415</v>
      </c>
    </row>
    <row r="91" spans="4:34" ht="20.100000000000001" customHeight="1">
      <c r="D91" s="97">
        <v>200</v>
      </c>
      <c r="E91" s="99">
        <v>395</v>
      </c>
      <c r="F91" s="99">
        <v>400</v>
      </c>
      <c r="G91" s="99">
        <v>405</v>
      </c>
      <c r="H91" s="99">
        <v>1050</v>
      </c>
      <c r="I91" s="99">
        <v>415</v>
      </c>
      <c r="J91" s="99">
        <v>420</v>
      </c>
      <c r="L91" s="97">
        <v>200</v>
      </c>
      <c r="M91" s="99">
        <v>395</v>
      </c>
      <c r="N91" s="99">
        <v>400</v>
      </c>
      <c r="O91" s="99">
        <v>405</v>
      </c>
      <c r="P91" s="99">
        <v>410</v>
      </c>
      <c r="Q91" s="99">
        <v>415</v>
      </c>
      <c r="R91" s="99">
        <v>420</v>
      </c>
      <c r="T91" s="97">
        <v>200</v>
      </c>
      <c r="U91" s="99">
        <v>395</v>
      </c>
      <c r="V91" s="99">
        <v>400</v>
      </c>
      <c r="W91" s="99">
        <v>405</v>
      </c>
      <c r="X91" s="99">
        <v>410</v>
      </c>
      <c r="Y91" s="99">
        <v>415</v>
      </c>
      <c r="Z91" s="99">
        <v>420</v>
      </c>
      <c r="AB91" s="97">
        <v>200</v>
      </c>
      <c r="AC91" s="99">
        <v>395</v>
      </c>
      <c r="AD91" s="99">
        <v>400</v>
      </c>
      <c r="AE91" s="99">
        <v>405</v>
      </c>
      <c r="AF91" s="99">
        <v>410</v>
      </c>
      <c r="AG91" s="99">
        <v>415</v>
      </c>
      <c r="AH91" s="99">
        <v>420</v>
      </c>
    </row>
    <row r="92" spans="4:34" ht="20.100000000000001" customHeight="1">
      <c r="D92" s="97">
        <v>210</v>
      </c>
      <c r="E92" s="99">
        <v>400</v>
      </c>
      <c r="F92" s="99">
        <v>405</v>
      </c>
      <c r="G92" s="99">
        <v>410</v>
      </c>
      <c r="H92" s="99">
        <v>1100</v>
      </c>
      <c r="I92" s="99">
        <v>420</v>
      </c>
      <c r="J92" s="99">
        <v>425</v>
      </c>
      <c r="L92" s="97">
        <v>210</v>
      </c>
      <c r="M92" s="99">
        <v>400</v>
      </c>
      <c r="N92" s="99">
        <v>405</v>
      </c>
      <c r="O92" s="99">
        <v>410</v>
      </c>
      <c r="P92" s="99">
        <v>415</v>
      </c>
      <c r="Q92" s="99">
        <v>420</v>
      </c>
      <c r="R92" s="99">
        <v>425</v>
      </c>
      <c r="T92" s="97">
        <v>210</v>
      </c>
      <c r="U92" s="99">
        <v>400</v>
      </c>
      <c r="V92" s="99">
        <v>405</v>
      </c>
      <c r="W92" s="99">
        <v>410</v>
      </c>
      <c r="X92" s="99">
        <v>415</v>
      </c>
      <c r="Y92" s="99">
        <v>420</v>
      </c>
      <c r="Z92" s="99">
        <v>425</v>
      </c>
      <c r="AB92" s="97">
        <v>210</v>
      </c>
      <c r="AC92" s="99">
        <v>400</v>
      </c>
      <c r="AD92" s="99">
        <v>405</v>
      </c>
      <c r="AE92" s="99">
        <v>410</v>
      </c>
      <c r="AF92" s="99">
        <v>415</v>
      </c>
      <c r="AG92" s="99">
        <v>420</v>
      </c>
      <c r="AH92" s="99">
        <v>425</v>
      </c>
    </row>
    <row r="93" spans="4:34" ht="20.100000000000001" customHeight="1">
      <c r="D93" s="97">
        <v>220</v>
      </c>
      <c r="E93" s="99">
        <v>405</v>
      </c>
      <c r="F93" s="99">
        <v>410</v>
      </c>
      <c r="G93" s="99">
        <v>415</v>
      </c>
      <c r="H93" s="99">
        <v>420</v>
      </c>
      <c r="I93" s="99">
        <v>425</v>
      </c>
      <c r="J93" s="99">
        <v>430</v>
      </c>
      <c r="L93" s="97">
        <v>220</v>
      </c>
      <c r="M93" s="99">
        <v>405</v>
      </c>
      <c r="N93" s="99">
        <v>410</v>
      </c>
      <c r="O93" s="99">
        <v>415</v>
      </c>
      <c r="P93" s="99">
        <v>420</v>
      </c>
      <c r="Q93" s="99">
        <v>425</v>
      </c>
      <c r="R93" s="99">
        <v>430</v>
      </c>
      <c r="T93" s="97">
        <v>220</v>
      </c>
      <c r="U93" s="99">
        <v>405</v>
      </c>
      <c r="V93" s="99">
        <v>410</v>
      </c>
      <c r="W93" s="99">
        <v>415</v>
      </c>
      <c r="X93" s="99">
        <v>420</v>
      </c>
      <c r="Y93" s="99">
        <v>425</v>
      </c>
      <c r="Z93" s="99">
        <v>430</v>
      </c>
      <c r="AB93" s="97">
        <v>220</v>
      </c>
      <c r="AC93" s="99">
        <v>405</v>
      </c>
      <c r="AD93" s="99">
        <v>410</v>
      </c>
      <c r="AE93" s="99">
        <v>415</v>
      </c>
      <c r="AF93" s="99">
        <v>420</v>
      </c>
      <c r="AG93" s="99">
        <v>425</v>
      </c>
      <c r="AH93" s="99">
        <v>430</v>
      </c>
    </row>
    <row r="94" spans="4:34" ht="20.100000000000001" customHeight="1">
      <c r="D94" s="97">
        <v>230</v>
      </c>
      <c r="E94" s="99">
        <v>410</v>
      </c>
      <c r="F94" s="99">
        <v>415</v>
      </c>
      <c r="G94" s="99">
        <v>420</v>
      </c>
      <c r="H94" s="99">
        <v>425</v>
      </c>
      <c r="I94" s="99">
        <v>430</v>
      </c>
      <c r="J94" s="99">
        <v>435</v>
      </c>
      <c r="L94" s="97">
        <v>230</v>
      </c>
      <c r="M94" s="99">
        <v>410</v>
      </c>
      <c r="N94" s="99">
        <v>415</v>
      </c>
      <c r="O94" s="99">
        <v>420</v>
      </c>
      <c r="P94" s="99">
        <v>425</v>
      </c>
      <c r="Q94" s="99">
        <v>430</v>
      </c>
      <c r="R94" s="99">
        <v>435</v>
      </c>
      <c r="T94" s="97">
        <v>230</v>
      </c>
      <c r="U94" s="99">
        <v>410</v>
      </c>
      <c r="V94" s="99">
        <v>415</v>
      </c>
      <c r="W94" s="99">
        <v>420</v>
      </c>
      <c r="X94" s="99">
        <v>425</v>
      </c>
      <c r="Y94" s="99">
        <v>430</v>
      </c>
      <c r="Z94" s="99">
        <v>435</v>
      </c>
      <c r="AB94" s="97">
        <v>230</v>
      </c>
      <c r="AC94" s="99">
        <v>410</v>
      </c>
      <c r="AD94" s="99">
        <v>415</v>
      </c>
      <c r="AE94" s="99">
        <v>420</v>
      </c>
      <c r="AF94" s="99">
        <v>425</v>
      </c>
      <c r="AG94" s="99">
        <v>430</v>
      </c>
      <c r="AH94" s="99">
        <v>435</v>
      </c>
    </row>
    <row r="95" spans="4:34" ht="20.100000000000001" customHeight="1">
      <c r="D95" s="97">
        <v>240</v>
      </c>
      <c r="E95" s="99">
        <v>415</v>
      </c>
      <c r="F95" s="99">
        <v>420</v>
      </c>
      <c r="G95" s="99">
        <v>425</v>
      </c>
      <c r="H95" s="99">
        <v>430</v>
      </c>
      <c r="I95" s="99">
        <v>435</v>
      </c>
      <c r="J95" s="99">
        <v>440</v>
      </c>
      <c r="L95" s="97">
        <v>240</v>
      </c>
      <c r="M95" s="99">
        <v>415</v>
      </c>
      <c r="N95" s="99">
        <v>420</v>
      </c>
      <c r="O95" s="99">
        <v>425</v>
      </c>
      <c r="P95" s="99">
        <v>430</v>
      </c>
      <c r="Q95" s="99">
        <v>435</v>
      </c>
      <c r="R95" s="99">
        <v>440</v>
      </c>
      <c r="T95" s="97">
        <v>240</v>
      </c>
      <c r="U95" s="99">
        <v>415</v>
      </c>
      <c r="V95" s="99">
        <v>420</v>
      </c>
      <c r="W95" s="99">
        <v>425</v>
      </c>
      <c r="X95" s="99">
        <v>430</v>
      </c>
      <c r="Y95" s="99">
        <v>435</v>
      </c>
      <c r="Z95" s="99">
        <v>440</v>
      </c>
      <c r="AB95" s="97">
        <v>240</v>
      </c>
      <c r="AC95" s="99">
        <v>415</v>
      </c>
      <c r="AD95" s="99">
        <v>420</v>
      </c>
      <c r="AE95" s="99">
        <v>425</v>
      </c>
      <c r="AF95" s="99">
        <v>430</v>
      </c>
      <c r="AG95" s="99">
        <v>435</v>
      </c>
      <c r="AH95" s="99">
        <v>440</v>
      </c>
    </row>
    <row r="96" spans="4:34" ht="20.100000000000001" customHeight="1">
      <c r="D96" s="97">
        <v>250</v>
      </c>
      <c r="E96" s="99">
        <v>420</v>
      </c>
      <c r="F96" s="99">
        <v>425</v>
      </c>
      <c r="G96" s="99">
        <v>430</v>
      </c>
      <c r="H96" s="99">
        <v>435</v>
      </c>
      <c r="I96" s="99">
        <v>440</v>
      </c>
      <c r="J96" s="99">
        <v>445</v>
      </c>
      <c r="L96" s="97">
        <v>250</v>
      </c>
      <c r="M96" s="99">
        <v>420</v>
      </c>
      <c r="N96" s="99">
        <v>425</v>
      </c>
      <c r="O96" s="99">
        <v>450</v>
      </c>
      <c r="P96" s="99">
        <v>435</v>
      </c>
      <c r="Q96" s="99">
        <v>440</v>
      </c>
      <c r="R96" s="99">
        <v>445</v>
      </c>
      <c r="T96" s="97">
        <v>250</v>
      </c>
      <c r="U96" s="99">
        <v>420</v>
      </c>
      <c r="V96" s="99">
        <v>425</v>
      </c>
      <c r="W96" s="99">
        <v>430</v>
      </c>
      <c r="X96" s="99">
        <v>435</v>
      </c>
      <c r="Y96" s="99">
        <v>440</v>
      </c>
      <c r="Z96" s="99">
        <v>445</v>
      </c>
      <c r="AB96" s="97">
        <v>250</v>
      </c>
      <c r="AC96" s="99">
        <v>420</v>
      </c>
      <c r="AD96" s="99">
        <v>425</v>
      </c>
      <c r="AE96" s="99">
        <v>430</v>
      </c>
      <c r="AF96" s="99">
        <v>435</v>
      </c>
      <c r="AG96" s="99">
        <v>440</v>
      </c>
      <c r="AH96" s="99">
        <v>445</v>
      </c>
    </row>
    <row r="97" spans="4:34" ht="20.100000000000001" customHeight="1">
      <c r="D97" s="97">
        <v>260</v>
      </c>
      <c r="E97" s="99">
        <v>425</v>
      </c>
      <c r="F97" s="99">
        <v>430</v>
      </c>
      <c r="G97" s="99">
        <v>435</v>
      </c>
      <c r="H97" s="99">
        <v>440</v>
      </c>
      <c r="I97" s="99">
        <v>445</v>
      </c>
      <c r="J97" s="99">
        <v>450</v>
      </c>
      <c r="L97" s="97">
        <v>260</v>
      </c>
      <c r="M97" s="99">
        <v>425</v>
      </c>
      <c r="N97" s="99">
        <v>430</v>
      </c>
      <c r="O97" s="99">
        <v>435</v>
      </c>
      <c r="P97" s="99">
        <v>440</v>
      </c>
      <c r="Q97" s="99">
        <v>445</v>
      </c>
      <c r="R97" s="99">
        <v>450</v>
      </c>
      <c r="T97" s="97">
        <v>260</v>
      </c>
      <c r="U97" s="99">
        <v>425</v>
      </c>
      <c r="V97" s="99">
        <v>430</v>
      </c>
      <c r="W97" s="99">
        <v>435</v>
      </c>
      <c r="X97" s="99">
        <v>440</v>
      </c>
      <c r="Y97" s="99">
        <v>445</v>
      </c>
      <c r="Z97" s="99">
        <v>450</v>
      </c>
      <c r="AB97" s="97">
        <v>260</v>
      </c>
      <c r="AC97" s="99">
        <v>425</v>
      </c>
      <c r="AD97" s="99">
        <v>430</v>
      </c>
      <c r="AE97" s="99">
        <v>435</v>
      </c>
      <c r="AF97" s="99">
        <v>440</v>
      </c>
      <c r="AG97" s="99">
        <v>445</v>
      </c>
      <c r="AH97" s="99">
        <v>450</v>
      </c>
    </row>
    <row r="98" spans="4:34" ht="20.100000000000001" customHeight="1">
      <c r="D98" s="97">
        <v>270</v>
      </c>
      <c r="E98" s="99">
        <v>430</v>
      </c>
      <c r="F98" s="99">
        <v>435</v>
      </c>
      <c r="G98" s="99">
        <v>440</v>
      </c>
      <c r="H98" s="99">
        <v>445</v>
      </c>
      <c r="I98" s="99">
        <v>450</v>
      </c>
      <c r="J98" s="99">
        <v>455</v>
      </c>
      <c r="L98" s="97">
        <v>270</v>
      </c>
      <c r="M98" s="99">
        <v>430</v>
      </c>
      <c r="N98" s="99">
        <v>435</v>
      </c>
      <c r="O98" s="99">
        <v>440</v>
      </c>
      <c r="P98" s="99">
        <v>445</v>
      </c>
      <c r="Q98" s="99">
        <v>450</v>
      </c>
      <c r="R98" s="99">
        <v>455</v>
      </c>
      <c r="T98" s="97">
        <v>270</v>
      </c>
      <c r="U98" s="99">
        <v>430</v>
      </c>
      <c r="V98" s="99">
        <v>435</v>
      </c>
      <c r="W98" s="99">
        <v>440</v>
      </c>
      <c r="X98" s="99">
        <v>445</v>
      </c>
      <c r="Y98" s="99">
        <v>450</v>
      </c>
      <c r="Z98" s="99">
        <v>455</v>
      </c>
      <c r="AB98" s="97">
        <v>270</v>
      </c>
      <c r="AC98" s="99">
        <v>430</v>
      </c>
      <c r="AD98" s="99">
        <v>435</v>
      </c>
      <c r="AE98" s="99">
        <v>440</v>
      </c>
      <c r="AF98" s="99">
        <v>445</v>
      </c>
      <c r="AG98" s="99">
        <v>450</v>
      </c>
      <c r="AH98" s="99">
        <v>455</v>
      </c>
    </row>
    <row r="99" spans="4:34" ht="20.100000000000001" customHeight="1">
      <c r="D99" s="97">
        <v>280</v>
      </c>
      <c r="E99" s="99">
        <v>435</v>
      </c>
      <c r="F99" s="99">
        <v>440</v>
      </c>
      <c r="G99" s="99">
        <v>445</v>
      </c>
      <c r="H99" s="99">
        <v>450</v>
      </c>
      <c r="I99" s="99">
        <v>455</v>
      </c>
      <c r="J99" s="99">
        <v>460</v>
      </c>
      <c r="L99" s="97">
        <v>280</v>
      </c>
      <c r="M99" s="99">
        <v>435</v>
      </c>
      <c r="N99" s="99">
        <v>440</v>
      </c>
      <c r="O99" s="99">
        <v>445</v>
      </c>
      <c r="P99" s="99">
        <v>450</v>
      </c>
      <c r="Q99" s="99">
        <v>455</v>
      </c>
      <c r="R99" s="99">
        <v>460</v>
      </c>
      <c r="T99" s="97">
        <v>280</v>
      </c>
      <c r="U99" s="99">
        <v>435</v>
      </c>
      <c r="V99" s="99">
        <v>440</v>
      </c>
      <c r="W99" s="99">
        <v>445</v>
      </c>
      <c r="X99" s="99">
        <v>450</v>
      </c>
      <c r="Y99" s="99">
        <v>455</v>
      </c>
      <c r="Z99" s="99">
        <v>460</v>
      </c>
      <c r="AB99" s="97">
        <v>280</v>
      </c>
      <c r="AC99" s="99">
        <v>435</v>
      </c>
      <c r="AD99" s="99">
        <v>440</v>
      </c>
      <c r="AE99" s="99">
        <v>445</v>
      </c>
      <c r="AF99" s="99">
        <v>450</v>
      </c>
      <c r="AG99" s="99">
        <v>455</v>
      </c>
      <c r="AH99" s="99">
        <v>460</v>
      </c>
    </row>
    <row r="100" spans="4:34" ht="20.100000000000001" customHeight="1">
      <c r="D100" s="97">
        <v>290</v>
      </c>
      <c r="E100" s="99">
        <v>440</v>
      </c>
      <c r="F100" s="99">
        <v>445</v>
      </c>
      <c r="G100" s="99">
        <v>450</v>
      </c>
      <c r="H100" s="99">
        <v>455</v>
      </c>
      <c r="I100" s="99">
        <v>460</v>
      </c>
      <c r="J100" s="99">
        <v>465</v>
      </c>
      <c r="L100" s="97">
        <v>290</v>
      </c>
      <c r="M100" s="99">
        <v>440</v>
      </c>
      <c r="N100" s="99">
        <v>445</v>
      </c>
      <c r="O100" s="99">
        <v>450</v>
      </c>
      <c r="P100" s="99">
        <v>455</v>
      </c>
      <c r="Q100" s="99">
        <v>460</v>
      </c>
      <c r="R100" s="99">
        <v>465</v>
      </c>
      <c r="T100" s="97">
        <v>290</v>
      </c>
      <c r="U100" s="99">
        <v>440</v>
      </c>
      <c r="V100" s="99">
        <v>445</v>
      </c>
      <c r="W100" s="99">
        <v>450</v>
      </c>
      <c r="X100" s="99">
        <v>455</v>
      </c>
      <c r="Y100" s="99">
        <v>460</v>
      </c>
      <c r="Z100" s="99">
        <v>465</v>
      </c>
      <c r="AB100" s="97">
        <v>290</v>
      </c>
      <c r="AC100" s="99">
        <v>440</v>
      </c>
      <c r="AD100" s="99">
        <v>445</v>
      </c>
      <c r="AE100" s="99">
        <v>450</v>
      </c>
      <c r="AF100" s="99">
        <v>455</v>
      </c>
      <c r="AG100" s="99">
        <v>460</v>
      </c>
      <c r="AH100" s="99">
        <v>465</v>
      </c>
    </row>
    <row r="101" spans="4:34" ht="20.100000000000001" customHeight="1">
      <c r="D101" s="97">
        <v>300</v>
      </c>
      <c r="E101" s="99">
        <v>445</v>
      </c>
      <c r="F101" s="99">
        <v>450</v>
      </c>
      <c r="G101" s="99">
        <v>455</v>
      </c>
      <c r="H101" s="99">
        <v>460</v>
      </c>
      <c r="I101" s="99">
        <v>465</v>
      </c>
      <c r="J101" s="99">
        <v>470</v>
      </c>
      <c r="L101" s="97">
        <v>300</v>
      </c>
      <c r="M101" s="99">
        <v>445</v>
      </c>
      <c r="N101" s="99">
        <v>450</v>
      </c>
      <c r="O101" s="99">
        <v>455</v>
      </c>
      <c r="P101" s="99">
        <v>460</v>
      </c>
      <c r="Q101" s="99">
        <v>465</v>
      </c>
      <c r="R101" s="99">
        <v>470</v>
      </c>
      <c r="T101" s="97">
        <v>300</v>
      </c>
      <c r="U101" s="99">
        <v>445</v>
      </c>
      <c r="V101" s="99">
        <v>450</v>
      </c>
      <c r="W101" s="99">
        <v>455</v>
      </c>
      <c r="X101" s="99">
        <v>460</v>
      </c>
      <c r="Y101" s="99">
        <v>465</v>
      </c>
      <c r="Z101" s="99">
        <v>470</v>
      </c>
      <c r="AB101" s="97">
        <v>300</v>
      </c>
      <c r="AC101" s="99">
        <v>445</v>
      </c>
      <c r="AD101" s="99">
        <v>450</v>
      </c>
      <c r="AE101" s="99">
        <v>455</v>
      </c>
      <c r="AF101" s="99">
        <v>460</v>
      </c>
      <c r="AG101" s="99">
        <v>465</v>
      </c>
      <c r="AH101" s="99">
        <v>470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EF819-2D59-43DA-B4CB-F6286FF91256}">
  <sheetPr codeName="Sheet2">
    <tabColor rgb="FF0070C0"/>
  </sheetPr>
  <dimension ref="A1:L30"/>
  <sheetViews>
    <sheetView showGridLines="0" zoomScale="115" zoomScaleNormal="115" zoomScaleSheetLayoutView="100" workbookViewId="0">
      <selection activeCell="N29" sqref="N29"/>
    </sheetView>
  </sheetViews>
  <sheetFormatPr defaultColWidth="7.28515625" defaultRowHeight="13.5"/>
  <cols>
    <col min="1" max="1" width="9.85546875" style="7" customWidth="1"/>
    <col min="2" max="4" width="7.28515625" style="7"/>
    <col min="5" max="9" width="0" style="7" hidden="1" customWidth="1"/>
    <col min="10" max="10" width="3.28515625" style="6" customWidth="1"/>
    <col min="11" max="11" width="11.28515625" style="7" bestFit="1" customWidth="1"/>
    <col min="12" max="14" width="15.5703125" style="7" bestFit="1" customWidth="1"/>
    <col min="15" max="16384" width="7.28515625" style="7"/>
  </cols>
  <sheetData>
    <row r="1" spans="1:9" ht="14.25" customHeight="1">
      <c r="A1" s="353" t="s">
        <v>34</v>
      </c>
      <c r="B1" s="47" t="s">
        <v>25</v>
      </c>
      <c r="C1" s="47" t="s">
        <v>35</v>
      </c>
      <c r="D1" s="47" t="s">
        <v>36</v>
      </c>
      <c r="E1" s="5"/>
      <c r="F1" s="5"/>
      <c r="G1" s="5"/>
      <c r="H1" s="5"/>
      <c r="I1" s="5"/>
    </row>
    <row r="2" spans="1:9" ht="13.5" customHeight="1">
      <c r="A2" s="354"/>
      <c r="B2" s="47" t="s">
        <v>37</v>
      </c>
      <c r="C2" s="47" t="s">
        <v>37</v>
      </c>
      <c r="D2" s="47" t="s">
        <v>37</v>
      </c>
      <c r="E2" s="5"/>
      <c r="F2" s="5"/>
      <c r="G2" s="5"/>
      <c r="H2" s="5"/>
      <c r="I2" s="5"/>
    </row>
    <row r="3" spans="1:9" ht="15" customHeight="1">
      <c r="A3" s="8" t="s">
        <v>38</v>
      </c>
      <c r="B3" s="9">
        <f>2.06*10^5</f>
        <v>206000</v>
      </c>
      <c r="C3" s="9">
        <v>235</v>
      </c>
      <c r="D3" s="9">
        <v>370</v>
      </c>
      <c r="E3" s="10"/>
      <c r="F3" s="10"/>
      <c r="G3" s="10"/>
      <c r="H3" s="10"/>
      <c r="I3" s="10"/>
    </row>
    <row r="4" spans="1:9" ht="13.5" customHeight="1">
      <c r="A4" s="8" t="s">
        <v>27</v>
      </c>
      <c r="B4" s="9">
        <f t="shared" ref="B4:B30" si="0">2.06*10^5</f>
        <v>206000</v>
      </c>
      <c r="C4" s="9">
        <v>345</v>
      </c>
      <c r="D4" s="9">
        <v>510</v>
      </c>
      <c r="E4" s="10"/>
      <c r="F4" s="10"/>
      <c r="G4" s="10"/>
      <c r="H4" s="10"/>
      <c r="I4" s="10"/>
    </row>
    <row r="5" spans="1:9" ht="13.5" customHeight="1">
      <c r="A5" s="8" t="s">
        <v>39</v>
      </c>
      <c r="B5" s="9">
        <f t="shared" si="0"/>
        <v>206000</v>
      </c>
      <c r="C5" s="9">
        <v>355</v>
      </c>
      <c r="D5" s="9">
        <v>510</v>
      </c>
      <c r="E5" s="10"/>
      <c r="F5" s="10"/>
      <c r="G5" s="10"/>
      <c r="H5" s="10"/>
      <c r="I5" s="10"/>
    </row>
    <row r="6" spans="1:9">
      <c r="A6" s="8" t="s">
        <v>40</v>
      </c>
      <c r="B6" s="9">
        <f t="shared" si="0"/>
        <v>206000</v>
      </c>
      <c r="C6" s="9">
        <v>250</v>
      </c>
      <c r="D6" s="9">
        <v>400</v>
      </c>
      <c r="E6" s="10"/>
      <c r="F6" s="10"/>
      <c r="G6" s="10"/>
      <c r="H6" s="10"/>
      <c r="I6" s="10"/>
    </row>
    <row r="7" spans="1:9">
      <c r="A7" s="8" t="s">
        <v>41</v>
      </c>
      <c r="B7" s="9">
        <f t="shared" si="0"/>
        <v>206000</v>
      </c>
      <c r="C7" s="9">
        <v>345</v>
      </c>
      <c r="D7" s="9">
        <v>450</v>
      </c>
      <c r="E7" s="10"/>
      <c r="F7" s="10"/>
      <c r="G7" s="10"/>
      <c r="H7" s="10"/>
      <c r="I7" s="10"/>
    </row>
    <row r="8" spans="1:9">
      <c r="A8" s="8" t="s">
        <v>42</v>
      </c>
      <c r="B8" s="9">
        <f t="shared" si="0"/>
        <v>206000</v>
      </c>
      <c r="C8" s="9">
        <v>235</v>
      </c>
      <c r="D8" s="9">
        <v>360</v>
      </c>
      <c r="E8" s="10"/>
      <c r="F8" s="10"/>
      <c r="G8" s="10"/>
      <c r="H8" s="10"/>
      <c r="I8" s="10"/>
    </row>
    <row r="9" spans="1:9">
      <c r="A9" s="8" t="s">
        <v>43</v>
      </c>
      <c r="B9" s="9">
        <f t="shared" si="0"/>
        <v>206000</v>
      </c>
      <c r="C9" s="9">
        <v>225</v>
      </c>
      <c r="D9" s="9">
        <v>360</v>
      </c>
      <c r="E9" s="10"/>
      <c r="F9" s="10"/>
      <c r="G9" s="10"/>
      <c r="H9" s="10"/>
      <c r="I9" s="10"/>
    </row>
    <row r="10" spans="1:9">
      <c r="A10" s="8" t="s">
        <v>44</v>
      </c>
      <c r="B10" s="9">
        <f t="shared" si="0"/>
        <v>206000</v>
      </c>
      <c r="C10" s="9">
        <v>215</v>
      </c>
      <c r="D10" s="9">
        <v>360</v>
      </c>
      <c r="E10" s="10"/>
      <c r="F10" s="10"/>
      <c r="G10" s="10"/>
      <c r="H10" s="10"/>
      <c r="I10" s="10"/>
    </row>
    <row r="11" spans="1:9">
      <c r="A11" s="8" t="s">
        <v>45</v>
      </c>
      <c r="B11" s="9">
        <f t="shared" si="0"/>
        <v>206000</v>
      </c>
      <c r="C11" s="9">
        <v>215</v>
      </c>
      <c r="D11" s="9">
        <v>360</v>
      </c>
      <c r="E11" s="10"/>
      <c r="F11" s="10"/>
      <c r="G11" s="10"/>
      <c r="H11" s="10"/>
      <c r="I11" s="10"/>
    </row>
    <row r="12" spans="1:9">
      <c r="A12" s="8" t="s">
        <v>46</v>
      </c>
      <c r="B12" s="9">
        <f t="shared" si="0"/>
        <v>206000</v>
      </c>
      <c r="C12" s="9">
        <v>215</v>
      </c>
      <c r="D12" s="9">
        <v>360</v>
      </c>
      <c r="E12" s="10"/>
      <c r="F12" s="10"/>
      <c r="G12" s="10"/>
      <c r="H12" s="10"/>
      <c r="I12" s="10"/>
    </row>
    <row r="13" spans="1:9">
      <c r="A13" s="8" t="s">
        <v>47</v>
      </c>
      <c r="B13" s="9">
        <f t="shared" si="0"/>
        <v>206000</v>
      </c>
      <c r="C13" s="9">
        <v>275</v>
      </c>
      <c r="D13" s="9">
        <v>410</v>
      </c>
      <c r="E13" s="10"/>
      <c r="F13" s="10"/>
      <c r="G13" s="10"/>
      <c r="H13" s="10"/>
      <c r="I13" s="10"/>
    </row>
    <row r="14" spans="1:9">
      <c r="A14" s="8" t="s">
        <v>48</v>
      </c>
      <c r="B14" s="9">
        <f t="shared" si="0"/>
        <v>206000</v>
      </c>
      <c r="C14" s="9">
        <v>265</v>
      </c>
      <c r="D14" s="9">
        <v>410</v>
      </c>
      <c r="E14" s="10"/>
      <c r="F14" s="10"/>
      <c r="G14" s="10"/>
      <c r="H14" s="10"/>
      <c r="I14" s="10"/>
    </row>
    <row r="15" spans="1:9">
      <c r="A15" s="8" t="s">
        <v>49</v>
      </c>
      <c r="B15" s="9">
        <f t="shared" si="0"/>
        <v>206000</v>
      </c>
      <c r="C15" s="9">
        <v>255</v>
      </c>
      <c r="D15" s="9">
        <v>410</v>
      </c>
      <c r="E15" s="10"/>
      <c r="F15" s="10"/>
      <c r="G15" s="10"/>
      <c r="H15" s="10"/>
      <c r="I15" s="10"/>
    </row>
    <row r="16" spans="1:9">
      <c r="A16" s="8" t="s">
        <v>50</v>
      </c>
      <c r="B16" s="9">
        <f t="shared" si="0"/>
        <v>206000</v>
      </c>
      <c r="C16" s="9">
        <v>245</v>
      </c>
      <c r="D16" s="9">
        <v>410</v>
      </c>
      <c r="E16" s="10"/>
      <c r="F16" s="10"/>
      <c r="G16" s="10"/>
      <c r="H16" s="10"/>
      <c r="I16" s="10"/>
    </row>
    <row r="17" spans="1:12">
      <c r="A17" s="8" t="s">
        <v>51</v>
      </c>
      <c r="B17" s="9">
        <f t="shared" si="0"/>
        <v>206000</v>
      </c>
      <c r="C17" s="9">
        <v>235</v>
      </c>
      <c r="D17" s="9">
        <v>410</v>
      </c>
      <c r="E17" s="10"/>
      <c r="F17" s="10"/>
      <c r="G17" s="10"/>
      <c r="H17" s="10"/>
      <c r="I17" s="10"/>
    </row>
    <row r="18" spans="1:12">
      <c r="A18" s="8" t="s">
        <v>52</v>
      </c>
      <c r="B18" s="9">
        <f t="shared" si="0"/>
        <v>206000</v>
      </c>
      <c r="C18" s="9">
        <v>355</v>
      </c>
      <c r="D18" s="9">
        <v>470</v>
      </c>
      <c r="E18" s="10"/>
      <c r="F18" s="10"/>
      <c r="G18" s="10"/>
      <c r="H18" s="10"/>
      <c r="I18" s="10"/>
    </row>
    <row r="19" spans="1:12">
      <c r="A19" s="8" t="s">
        <v>53</v>
      </c>
      <c r="B19" s="9">
        <f t="shared" si="0"/>
        <v>206000</v>
      </c>
      <c r="C19" s="9">
        <v>345</v>
      </c>
      <c r="D19" s="9">
        <v>470</v>
      </c>
      <c r="E19" s="10"/>
      <c r="F19" s="10"/>
      <c r="G19" s="10"/>
      <c r="H19" s="10"/>
      <c r="I19" s="10"/>
    </row>
    <row r="20" spans="1:12">
      <c r="A20" s="8" t="s">
        <v>54</v>
      </c>
      <c r="B20" s="9">
        <f t="shared" si="0"/>
        <v>206000</v>
      </c>
      <c r="C20" s="9">
        <v>335</v>
      </c>
      <c r="D20" s="9">
        <v>470</v>
      </c>
      <c r="E20" s="10"/>
      <c r="F20" s="10"/>
      <c r="G20" s="10"/>
      <c r="H20" s="10"/>
      <c r="I20" s="10"/>
    </row>
    <row r="21" spans="1:12">
      <c r="A21" s="8" t="s">
        <v>55</v>
      </c>
      <c r="B21" s="9">
        <f t="shared" si="0"/>
        <v>206000</v>
      </c>
      <c r="C21" s="9">
        <v>325</v>
      </c>
      <c r="D21" s="9">
        <v>470</v>
      </c>
      <c r="E21" s="10"/>
      <c r="F21" s="10"/>
      <c r="G21" s="10"/>
      <c r="H21" s="10"/>
      <c r="I21" s="10"/>
      <c r="K21" s="48">
        <v>1</v>
      </c>
      <c r="L21" s="48" t="s">
        <v>144</v>
      </c>
    </row>
    <row r="22" spans="1:12">
      <c r="A22" s="8" t="s">
        <v>56</v>
      </c>
      <c r="B22" s="9">
        <f t="shared" si="0"/>
        <v>206000</v>
      </c>
      <c r="C22" s="9">
        <v>315</v>
      </c>
      <c r="D22" s="9">
        <v>470</v>
      </c>
      <c r="E22" s="10"/>
      <c r="F22" s="10"/>
      <c r="G22" s="10"/>
      <c r="H22" s="10"/>
      <c r="I22" s="10"/>
      <c r="K22" s="48">
        <v>0.7</v>
      </c>
      <c r="L22" s="48" t="s">
        <v>145</v>
      </c>
    </row>
    <row r="23" spans="1:12">
      <c r="A23" s="8" t="s">
        <v>57</v>
      </c>
      <c r="B23" s="9">
        <f t="shared" si="0"/>
        <v>206000</v>
      </c>
      <c r="C23" s="9">
        <v>205</v>
      </c>
      <c r="D23" s="9">
        <v>330</v>
      </c>
      <c r="E23" s="10"/>
      <c r="F23" s="10"/>
      <c r="G23" s="10"/>
      <c r="H23" s="10"/>
      <c r="I23" s="10"/>
      <c r="K23" s="48">
        <v>0.85</v>
      </c>
      <c r="L23" s="48" t="s">
        <v>146</v>
      </c>
    </row>
    <row r="24" spans="1:12">
      <c r="A24" s="8" t="s">
        <v>58</v>
      </c>
      <c r="B24" s="9">
        <f t="shared" si="0"/>
        <v>206000</v>
      </c>
      <c r="C24" s="9">
        <v>195</v>
      </c>
      <c r="D24" s="9">
        <v>330</v>
      </c>
      <c r="E24" s="10"/>
      <c r="F24" s="10"/>
      <c r="G24" s="10"/>
      <c r="H24" s="10"/>
      <c r="I24" s="10"/>
      <c r="K24" s="48">
        <v>0.85</v>
      </c>
      <c r="L24" s="48" t="s">
        <v>148</v>
      </c>
    </row>
    <row r="25" spans="1:12">
      <c r="A25" s="8" t="s">
        <v>59</v>
      </c>
      <c r="B25" s="9">
        <f t="shared" si="0"/>
        <v>206000</v>
      </c>
      <c r="C25" s="9">
        <v>245</v>
      </c>
      <c r="D25" s="9">
        <v>400</v>
      </c>
      <c r="E25" s="10"/>
      <c r="F25" s="10"/>
      <c r="G25" s="10"/>
      <c r="H25" s="10"/>
      <c r="I25" s="10"/>
      <c r="K25" s="48">
        <v>1</v>
      </c>
      <c r="L25" s="48" t="s">
        <v>147</v>
      </c>
    </row>
    <row r="26" spans="1:12">
      <c r="A26" s="8" t="s">
        <v>60</v>
      </c>
      <c r="B26" s="9">
        <f t="shared" si="0"/>
        <v>206000</v>
      </c>
      <c r="C26" s="9">
        <v>235</v>
      </c>
      <c r="D26" s="9">
        <v>400</v>
      </c>
      <c r="E26" s="10"/>
      <c r="F26" s="10"/>
      <c r="G26" s="10"/>
      <c r="H26" s="10"/>
      <c r="I26" s="10"/>
    </row>
    <row r="27" spans="1:12">
      <c r="A27" s="8" t="s">
        <v>61</v>
      </c>
      <c r="B27" s="9">
        <f t="shared" si="0"/>
        <v>206000</v>
      </c>
      <c r="C27" s="9">
        <v>285</v>
      </c>
      <c r="D27" s="9">
        <v>490</v>
      </c>
      <c r="E27" s="10"/>
      <c r="F27" s="10"/>
      <c r="G27" s="10"/>
      <c r="H27" s="10"/>
      <c r="I27" s="10"/>
    </row>
    <row r="28" spans="1:12">
      <c r="A28" s="8" t="s">
        <v>62</v>
      </c>
      <c r="B28" s="9">
        <f t="shared" si="0"/>
        <v>206000</v>
      </c>
      <c r="C28" s="9">
        <v>275</v>
      </c>
      <c r="D28" s="9">
        <v>490</v>
      </c>
      <c r="E28" s="10"/>
      <c r="F28" s="10"/>
      <c r="G28" s="10"/>
      <c r="H28" s="10"/>
      <c r="I28" s="10"/>
    </row>
    <row r="29" spans="1:12">
      <c r="A29" s="8" t="s">
        <v>63</v>
      </c>
      <c r="B29" s="9">
        <f t="shared" si="0"/>
        <v>206000</v>
      </c>
      <c r="C29" s="9">
        <v>400</v>
      </c>
      <c r="D29" s="9">
        <v>540</v>
      </c>
      <c r="E29" s="10"/>
      <c r="F29" s="10"/>
      <c r="G29" s="10"/>
      <c r="H29" s="10"/>
      <c r="I29" s="10"/>
    </row>
    <row r="30" spans="1:12">
      <c r="A30" s="8" t="s">
        <v>64</v>
      </c>
      <c r="B30" s="9">
        <f t="shared" si="0"/>
        <v>206000</v>
      </c>
      <c r="C30" s="9">
        <v>390</v>
      </c>
      <c r="D30" s="9">
        <v>540</v>
      </c>
    </row>
  </sheetData>
  <mergeCells count="1">
    <mergeCell ref="A1:A2"/>
  </mergeCells>
  <pageMargins left="0.59055118110236227" right="0.31496062992125984" top="0.59055118110236227" bottom="0.59055118110236227" header="0.31496062992125984" footer="0.31496062992125984"/>
  <pageSetup orientation="portrait"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15599-99C0-4D14-A07D-B6249B2737D1}">
  <sheetPr codeName="Sheet12">
    <tabColor rgb="FF92D050"/>
    <pageSetUpPr fitToPage="1"/>
  </sheetPr>
  <dimension ref="B1:RF192"/>
  <sheetViews>
    <sheetView tabSelected="1" topLeftCell="B9" zoomScale="145" zoomScaleNormal="145" zoomScaleSheetLayoutView="100" zoomScalePageLayoutView="70" workbookViewId="0">
      <selection activeCell="L21" sqref="L21"/>
    </sheetView>
  </sheetViews>
  <sheetFormatPr defaultColWidth="8.85546875" defaultRowHeight="15" outlineLevelCol="1"/>
  <cols>
    <col min="1" max="1" width="2.42578125" style="1" customWidth="1"/>
    <col min="2" max="2" width="8.85546875" style="14" customWidth="1"/>
    <col min="3" max="12" width="9" style="3" customWidth="1"/>
    <col min="13" max="13" width="7.7109375" style="15" customWidth="1"/>
    <col min="14" max="14" width="3.5703125" style="1" customWidth="1"/>
    <col min="15" max="15" width="16" style="1" customWidth="1"/>
    <col min="16" max="19" width="8.85546875" style="1" customWidth="1"/>
    <col min="20" max="25" width="8.85546875" style="1" hidden="1" customWidth="1"/>
    <col min="26" max="26" width="3.7109375" style="134" customWidth="1"/>
    <col min="27" max="27" width="4.85546875" style="101" bestFit="1" customWidth="1"/>
    <col min="28" max="28" width="5.7109375" style="101" bestFit="1" customWidth="1"/>
    <col min="29" max="29" width="7" style="101" hidden="1" customWidth="1"/>
    <col min="30" max="30" width="14.5703125" style="140" bestFit="1" customWidth="1"/>
    <col min="31" max="31" width="5.7109375" style="141" customWidth="1"/>
    <col min="32" max="34" width="5.7109375" style="109" customWidth="1"/>
    <col min="35" max="41" width="5.7109375" style="101" customWidth="1" outlineLevel="1"/>
    <col min="42" max="46" width="5.7109375" style="103" hidden="1" customWidth="1"/>
    <col min="47" max="49" width="5.7109375" style="137" hidden="1" customWidth="1"/>
    <col min="50" max="51" width="5.7109375" style="78" hidden="1" customWidth="1"/>
    <col min="52" max="52" width="4.42578125" style="230" customWidth="1"/>
    <col min="53" max="53" width="5.7109375" style="133" hidden="1" customWidth="1"/>
    <col min="54" max="54" width="5" style="103" hidden="1" customWidth="1"/>
    <col min="55" max="55" width="5.7109375" style="133" customWidth="1"/>
    <col min="56" max="57" width="4.7109375" style="103" customWidth="1"/>
    <col min="58" max="59" width="5.42578125" style="103" hidden="1" customWidth="1"/>
    <col min="60" max="61" width="8" style="185" bestFit="1" customWidth="1"/>
    <col min="62" max="65" width="8" style="185" hidden="1" customWidth="1"/>
    <col min="66" max="67" width="5.7109375" style="103" customWidth="1"/>
    <col min="68" max="69" width="8" style="185" hidden="1" customWidth="1"/>
    <col min="70" max="71" width="5.7109375" style="103" customWidth="1"/>
    <col min="72" max="73" width="6.28515625" style="103" hidden="1" customWidth="1"/>
    <col min="74" max="74" width="6.28515625" style="133" hidden="1" customWidth="1"/>
    <col min="75" max="75" width="5.7109375" style="133" hidden="1" customWidth="1"/>
    <col min="76" max="76" width="6.28515625" style="192" hidden="1" customWidth="1"/>
    <col min="77" max="77" width="8" style="133" hidden="1" customWidth="1"/>
    <col min="78" max="78" width="3.28515625" style="230" customWidth="1"/>
    <col min="79" max="79" width="5.7109375" style="154" customWidth="1"/>
    <col min="80" max="81" width="5.7109375" style="192" customWidth="1"/>
    <col min="82" max="82" width="5.7109375" style="136" customWidth="1"/>
    <col min="83" max="85" width="5.7109375" style="136" hidden="1" customWidth="1"/>
    <col min="86" max="86" width="5.7109375" style="133" customWidth="1"/>
    <col min="87" max="87" width="6.42578125" style="136" bestFit="1" customWidth="1"/>
    <col min="88" max="90" width="6" style="136" hidden="1" customWidth="1"/>
    <col min="91" max="92" width="5.7109375" style="133" customWidth="1"/>
    <col min="93" max="93" width="6.85546875" style="157" hidden="1" customWidth="1"/>
    <col min="94" max="95" width="8" style="184" hidden="1" customWidth="1"/>
    <col min="96" max="102" width="5.7109375" style="78" hidden="1" customWidth="1"/>
    <col min="103" max="103" width="5.7109375" style="159" hidden="1" customWidth="1"/>
    <col min="104" max="104" width="3.5703125" style="134" customWidth="1"/>
    <col min="105" max="105" width="5.7109375" style="172" customWidth="1"/>
    <col min="106" max="106" width="5.7109375" style="154" customWidth="1"/>
    <col min="107" max="107" width="5.7109375" style="154" hidden="1" customWidth="1"/>
    <col min="108" max="109" width="5.7109375" style="154" customWidth="1"/>
    <col min="110" max="115" width="5.7109375" style="192" customWidth="1"/>
    <col min="116" max="116" width="6.42578125" style="192" bestFit="1" customWidth="1"/>
    <col min="117" max="118" width="5.7109375" style="192" customWidth="1"/>
    <col min="119" max="119" width="6.7109375" style="211" bestFit="1" customWidth="1"/>
    <col min="120" max="130" width="8.85546875" style="78" hidden="1" customWidth="1"/>
    <col min="131" max="131" width="5.7109375" style="103" hidden="1" customWidth="1"/>
    <col min="132" max="134" width="5.7109375" style="154" hidden="1" customWidth="1"/>
    <col min="135" max="139" width="5.7109375" style="192" hidden="1" customWidth="1"/>
    <col min="140" max="140" width="8.5703125" style="192" hidden="1" customWidth="1"/>
    <col min="141" max="141" width="5.7109375" style="192" hidden="1" customWidth="1"/>
    <col min="142" max="142" width="6.42578125" style="192" hidden="1" customWidth="1"/>
    <col min="143" max="143" width="5.7109375" style="192" hidden="1" customWidth="1"/>
    <col min="144" max="144" width="5.7109375" style="192" customWidth="1"/>
    <col min="145" max="145" width="5.7109375" style="211" customWidth="1"/>
    <col min="146" max="156" width="8.85546875" style="78" hidden="1" customWidth="1"/>
    <col min="157" max="169" width="5.7109375" style="78" hidden="1" customWidth="1"/>
    <col min="170" max="170" width="5.7109375" style="192" customWidth="1"/>
    <col min="171" max="171" width="5.7109375" style="211" customWidth="1"/>
    <col min="172" max="182" width="8.85546875" style="78" hidden="1" customWidth="1"/>
    <col min="183" max="195" width="5.7109375" style="78" hidden="1" customWidth="1"/>
    <col min="196" max="196" width="5.7109375" style="192" customWidth="1"/>
    <col min="197" max="197" width="5.7109375" style="214" customWidth="1"/>
    <col min="198" max="208" width="8.85546875" style="78" hidden="1" customWidth="1"/>
    <col min="209" max="221" width="5.7109375" style="78" hidden="1" customWidth="1"/>
    <col min="222" max="222" width="5.7109375" style="192" customWidth="1"/>
    <col min="223" max="223" width="6.7109375" style="211" bestFit="1" customWidth="1"/>
    <col min="224" max="234" width="0" style="78" hidden="1" customWidth="1"/>
    <col min="235" max="235" width="5.7109375" style="133" customWidth="1"/>
    <col min="236" max="240" width="5.7109375" style="192" customWidth="1"/>
    <col min="241" max="241" width="6.140625" style="192" customWidth="1"/>
    <col min="242" max="245" width="5.7109375" style="192" customWidth="1"/>
    <col min="246" max="246" width="6.42578125" style="192" bestFit="1" customWidth="1"/>
    <col min="247" max="248" width="5.7109375" style="192" customWidth="1"/>
    <col min="249" max="249" width="7.7109375" style="211" customWidth="1"/>
    <col min="250" max="260" width="5.7109375" style="78" hidden="1" customWidth="1"/>
    <col min="261" max="261" width="5.7109375" style="103" hidden="1" customWidth="1"/>
    <col min="262" max="271" width="5.7109375" style="192" hidden="1" customWidth="1"/>
    <col min="272" max="272" width="6.42578125" style="192" hidden="1" customWidth="1"/>
    <col min="273" max="273" width="9" style="192" hidden="1" customWidth="1"/>
    <col min="274" max="274" width="5.7109375" style="192" customWidth="1"/>
    <col min="275" max="275" width="6.7109375" style="211" bestFit="1" customWidth="1"/>
    <col min="276" max="286" width="5.7109375" style="78" hidden="1" customWidth="1"/>
    <col min="287" max="287" width="5.7109375" style="103" hidden="1" customWidth="1"/>
    <col min="288" max="299" width="5.7109375" style="192" hidden="1" customWidth="1"/>
    <col min="300" max="300" width="5.7109375" style="192" customWidth="1"/>
    <col min="301" max="301" width="5.7109375" style="211" customWidth="1"/>
    <col min="302" max="312" width="5.7109375" style="78" hidden="1" customWidth="1"/>
    <col min="313" max="313" width="5.7109375" style="103" hidden="1" customWidth="1"/>
    <col min="314" max="325" width="5.7109375" style="192" hidden="1" customWidth="1"/>
    <col min="326" max="326" width="5.7109375" style="192" customWidth="1"/>
    <col min="327" max="327" width="5.7109375" style="211" customWidth="1"/>
    <col min="328" max="338" width="5.7109375" style="78" hidden="1" customWidth="1"/>
    <col min="339" max="339" width="5.7109375" style="103" hidden="1" customWidth="1"/>
    <col min="340" max="351" width="5.7109375" style="192" hidden="1" customWidth="1"/>
    <col min="352" max="352" width="5.7109375" style="192" customWidth="1"/>
    <col min="353" max="353" width="5.7109375" style="211" customWidth="1"/>
    <col min="354" max="364" width="0" style="1" hidden="1" customWidth="1"/>
    <col min="365" max="365" width="6.28515625" style="103" bestFit="1" customWidth="1"/>
    <col min="366" max="367" width="5.7109375" style="133" customWidth="1"/>
    <col min="368" max="369" width="5.7109375" style="103" customWidth="1"/>
    <col min="370" max="370" width="5.7109375" style="133" customWidth="1"/>
    <col min="371" max="390" width="5.7109375" style="78" hidden="1" customWidth="1"/>
    <col min="391" max="16384" width="8.85546875" style="1"/>
  </cols>
  <sheetData>
    <row r="1" spans="2:474" ht="15" hidden="1" customHeight="1">
      <c r="B1" s="16"/>
      <c r="C1" s="17"/>
      <c r="D1" s="17"/>
      <c r="E1" s="17"/>
      <c r="F1" s="17"/>
      <c r="G1" s="17"/>
      <c r="H1" s="17"/>
      <c r="I1" s="17"/>
      <c r="J1" s="17"/>
      <c r="K1" s="17"/>
      <c r="L1" s="17"/>
      <c r="M1" s="18"/>
      <c r="AZ1" s="228"/>
      <c r="BZ1" s="228"/>
    </row>
    <row r="2" spans="2:474" ht="15" hidden="1" customHeight="1">
      <c r="AZ2" s="229"/>
      <c r="BZ2" s="229"/>
    </row>
    <row r="3" spans="2:474" ht="15" hidden="1" customHeight="1">
      <c r="AZ3" s="229"/>
      <c r="BZ3" s="229"/>
    </row>
    <row r="4" spans="2:474" ht="15" hidden="1" customHeight="1">
      <c r="AZ4" s="229"/>
      <c r="BZ4" s="229"/>
    </row>
    <row r="5" spans="2:474" ht="26.25" hidden="1" customHeight="1">
      <c r="B5" s="16"/>
      <c r="C5" s="17"/>
      <c r="D5" s="17"/>
      <c r="E5" s="17"/>
      <c r="F5" s="17"/>
      <c r="G5" s="17"/>
      <c r="H5" s="17"/>
      <c r="I5" s="17"/>
      <c r="J5" s="17"/>
      <c r="K5" s="17"/>
      <c r="L5" s="17"/>
      <c r="M5" s="18"/>
      <c r="AZ5" s="229"/>
      <c r="BZ5" s="229"/>
    </row>
    <row r="6" spans="2:474" ht="15" hidden="1" customHeight="1">
      <c r="AZ6" s="229"/>
      <c r="BZ6" s="229"/>
    </row>
    <row r="7" spans="2:474" ht="15" hidden="1" customHeight="1">
      <c r="AZ7" s="229"/>
      <c r="BZ7" s="229"/>
    </row>
    <row r="8" spans="2:474" ht="12.75" hidden="1" customHeight="1">
      <c r="AA8" s="173"/>
      <c r="AB8" s="173"/>
      <c r="AC8" s="173"/>
      <c r="AD8" s="174"/>
      <c r="AE8" s="175"/>
      <c r="AF8" s="176"/>
      <c r="AG8" s="176"/>
      <c r="AH8" s="176"/>
      <c r="AI8" s="173"/>
      <c r="AJ8" s="173"/>
      <c r="AK8" s="173"/>
      <c r="AL8" s="173"/>
      <c r="AM8" s="173"/>
      <c r="AN8" s="173"/>
      <c r="AO8" s="173"/>
      <c r="AZ8" s="229"/>
      <c r="BS8" s="150"/>
      <c r="BT8" s="150"/>
      <c r="BZ8" s="229"/>
      <c r="DA8" s="196"/>
      <c r="DB8" s="203"/>
      <c r="DC8" s="203"/>
      <c r="DD8" s="203"/>
      <c r="DE8" s="203"/>
      <c r="DF8" s="200"/>
      <c r="DG8" s="200"/>
      <c r="DH8" s="200"/>
      <c r="DI8" s="200"/>
      <c r="DJ8" s="200"/>
      <c r="DK8" s="200"/>
      <c r="DL8" s="200"/>
      <c r="DM8" s="200"/>
      <c r="DN8" s="200"/>
      <c r="DO8" s="212"/>
      <c r="DP8" s="155"/>
      <c r="DQ8" s="155"/>
      <c r="DR8" s="155"/>
      <c r="DS8" s="155"/>
      <c r="DT8" s="155"/>
      <c r="DU8" s="155"/>
      <c r="DV8" s="155"/>
      <c r="DW8" s="155"/>
      <c r="DX8" s="155"/>
      <c r="DY8" s="155"/>
      <c r="DZ8" s="155"/>
      <c r="EA8" s="150"/>
      <c r="EB8" s="203"/>
      <c r="EC8" s="203"/>
      <c r="ED8" s="203"/>
      <c r="EE8" s="200"/>
      <c r="EF8" s="200"/>
      <c r="EG8" s="200"/>
      <c r="EH8" s="200"/>
      <c r="EI8" s="200"/>
      <c r="EJ8" s="200"/>
      <c r="EK8" s="200"/>
      <c r="EL8" s="200"/>
      <c r="EM8" s="200"/>
      <c r="EN8" s="200"/>
      <c r="EO8" s="212"/>
      <c r="EP8" s="155"/>
      <c r="EQ8" s="155"/>
      <c r="ER8" s="155"/>
      <c r="ES8" s="155"/>
      <c r="ET8" s="155"/>
      <c r="EU8" s="155"/>
      <c r="EV8" s="155"/>
      <c r="EW8" s="155"/>
      <c r="EX8" s="155"/>
      <c r="EY8" s="155"/>
      <c r="EZ8" s="155"/>
      <c r="FA8" s="155"/>
      <c r="FB8" s="155"/>
      <c r="FC8" s="155"/>
      <c r="FD8" s="155"/>
      <c r="FE8" s="155"/>
      <c r="FF8" s="155"/>
      <c r="FG8" s="155"/>
      <c r="FH8" s="155"/>
      <c r="FI8" s="155"/>
      <c r="FJ8" s="155"/>
      <c r="FK8" s="155"/>
      <c r="FL8" s="155"/>
      <c r="FM8" s="155"/>
      <c r="FN8" s="200"/>
      <c r="FO8" s="212"/>
      <c r="FP8" s="155"/>
      <c r="FQ8" s="155"/>
      <c r="FR8" s="155"/>
      <c r="FS8" s="155"/>
      <c r="FT8" s="155"/>
      <c r="FU8" s="155"/>
      <c r="FV8" s="155"/>
      <c r="FW8" s="155"/>
      <c r="FX8" s="155"/>
      <c r="FY8" s="155"/>
      <c r="FZ8" s="155"/>
      <c r="GA8" s="155"/>
      <c r="GB8" s="155"/>
      <c r="GC8" s="155"/>
      <c r="GD8" s="155"/>
      <c r="GE8" s="155"/>
      <c r="GF8" s="155"/>
      <c r="GG8" s="155"/>
      <c r="GH8" s="155"/>
      <c r="GI8" s="155"/>
      <c r="GJ8" s="155"/>
      <c r="GK8" s="155"/>
      <c r="GL8" s="155"/>
      <c r="GM8" s="155"/>
      <c r="GN8" s="200"/>
      <c r="GO8" s="215"/>
      <c r="GP8" s="155"/>
      <c r="GQ8" s="155"/>
      <c r="GR8" s="155"/>
      <c r="GS8" s="155"/>
      <c r="GT8" s="155"/>
      <c r="GU8" s="155"/>
      <c r="GV8" s="155"/>
      <c r="GW8" s="155"/>
      <c r="GX8" s="155"/>
      <c r="GY8" s="155"/>
      <c r="GZ8" s="155"/>
      <c r="HA8" s="155"/>
      <c r="HB8" s="155"/>
      <c r="HC8" s="155"/>
      <c r="HD8" s="155"/>
      <c r="HE8" s="155"/>
      <c r="HF8" s="155"/>
      <c r="HG8" s="155"/>
      <c r="HH8" s="155"/>
      <c r="HI8" s="155"/>
      <c r="HJ8" s="155"/>
      <c r="HK8" s="155"/>
      <c r="HL8" s="155"/>
      <c r="HM8" s="155"/>
      <c r="HN8" s="200"/>
      <c r="HO8" s="212"/>
      <c r="IA8" s="149"/>
      <c r="IB8" s="200"/>
      <c r="IC8" s="200"/>
      <c r="ID8" s="200"/>
      <c r="IE8" s="200"/>
      <c r="IF8" s="200"/>
      <c r="IG8" s="200"/>
      <c r="IH8" s="200"/>
      <c r="II8" s="200"/>
      <c r="IJ8" s="200"/>
      <c r="IK8" s="200"/>
      <c r="IL8" s="200"/>
      <c r="IM8" s="200"/>
      <c r="IN8" s="200"/>
      <c r="IO8" s="212"/>
    </row>
    <row r="9" spans="2:474" ht="13.5" customHeight="1">
      <c r="B9" s="452" t="s">
        <v>16</v>
      </c>
      <c r="C9" s="453"/>
      <c r="D9" s="453"/>
      <c r="E9" s="453"/>
      <c r="F9" s="453"/>
      <c r="G9" s="453"/>
      <c r="H9" s="453"/>
      <c r="I9" s="453"/>
      <c r="J9" s="448" t="str">
        <f>VLOOKUP(N9,$P$9:$R$10,2,FALSE)</f>
        <v>T50*2</v>
      </c>
      <c r="K9" s="448"/>
      <c r="L9" s="448"/>
      <c r="M9" s="449"/>
      <c r="N9" s="355" t="s">
        <v>523</v>
      </c>
      <c r="O9" s="355"/>
      <c r="P9" s="78" t="s">
        <v>523</v>
      </c>
      <c r="Q9" s="355" t="s">
        <v>530</v>
      </c>
      <c r="R9" s="355"/>
      <c r="AA9" s="436" t="s">
        <v>498</v>
      </c>
      <c r="AB9" s="437"/>
      <c r="AC9" s="437"/>
      <c r="AD9" s="437"/>
      <c r="AE9" s="437"/>
      <c r="AF9" s="437"/>
      <c r="AG9" s="437"/>
      <c r="AH9" s="437"/>
      <c r="AI9" s="358" t="s">
        <v>467</v>
      </c>
      <c r="AJ9" s="358"/>
      <c r="AK9" s="358"/>
      <c r="AL9" s="357" t="s">
        <v>468</v>
      </c>
      <c r="AM9" s="358"/>
      <c r="AN9" s="358"/>
      <c r="AO9" s="359"/>
      <c r="AT9" s="148"/>
      <c r="AZ9" s="229"/>
      <c r="BA9" s="442" t="s">
        <v>382</v>
      </c>
      <c r="BB9" s="443"/>
      <c r="BC9" s="443"/>
      <c r="BD9" s="443"/>
      <c r="BE9" s="443"/>
      <c r="BF9" s="443"/>
      <c r="BG9" s="443"/>
      <c r="BH9" s="443"/>
      <c r="BI9" s="443"/>
      <c r="BJ9" s="443"/>
      <c r="BK9" s="443"/>
      <c r="BL9" s="443"/>
      <c r="BM9" s="443"/>
      <c r="BN9" s="443"/>
      <c r="BO9" s="443"/>
      <c r="BP9" s="443"/>
      <c r="BQ9" s="443"/>
      <c r="BR9" s="443"/>
      <c r="BS9" s="443"/>
      <c r="BT9" s="443"/>
      <c r="BU9" s="443"/>
      <c r="BV9" s="443"/>
      <c r="BW9" s="443"/>
      <c r="BX9" s="444"/>
      <c r="BZ9" s="229"/>
      <c r="CA9" s="463" t="s">
        <v>381</v>
      </c>
      <c r="CB9" s="464"/>
      <c r="CC9" s="464"/>
      <c r="CD9" s="464"/>
      <c r="CE9" s="464"/>
      <c r="CF9" s="464"/>
      <c r="CG9" s="464"/>
      <c r="CH9" s="464"/>
      <c r="CI9" s="464"/>
      <c r="CJ9" s="464"/>
      <c r="CK9" s="464"/>
      <c r="CL9" s="464"/>
      <c r="CM9" s="464"/>
      <c r="CN9" s="464"/>
      <c r="CO9" s="464"/>
      <c r="CP9" s="464"/>
      <c r="CQ9" s="465"/>
      <c r="CR9" s="188"/>
      <c r="CS9" s="188"/>
      <c r="CT9" s="188"/>
      <c r="CU9" s="188"/>
      <c r="CV9" s="188"/>
      <c r="CW9" s="188"/>
      <c r="CX9" s="188"/>
      <c r="CY9" s="189"/>
      <c r="DA9" s="198" t="s">
        <v>390</v>
      </c>
      <c r="DB9" s="201">
        <f>PI()*SQRT($D$29/$F$29)</f>
        <v>77.508614280088949</v>
      </c>
      <c r="DC9" s="205"/>
      <c r="DD9" s="204" t="s">
        <v>388</v>
      </c>
      <c r="DE9" s="195">
        <f>$D$79</f>
        <v>1</v>
      </c>
      <c r="DF9" s="209"/>
      <c r="DG9" s="112" t="s">
        <v>450</v>
      </c>
      <c r="DH9" s="160">
        <f>Q15</f>
        <v>1.3</v>
      </c>
      <c r="DI9" s="209"/>
      <c r="DJ9" s="201"/>
      <c r="DK9" s="201"/>
      <c r="DL9" s="371" t="s">
        <v>373</v>
      </c>
      <c r="DM9" s="371"/>
      <c r="DN9" s="371"/>
      <c r="DO9" s="371"/>
      <c r="DP9" s="371"/>
      <c r="DQ9" s="371"/>
      <c r="DR9" s="371"/>
      <c r="DS9" s="371"/>
      <c r="DT9" s="371"/>
      <c r="DU9" s="371"/>
      <c r="DV9" s="371"/>
      <c r="DW9" s="371"/>
      <c r="DX9" s="371"/>
      <c r="DY9" s="371"/>
      <c r="DZ9" s="371"/>
      <c r="EA9" s="371"/>
      <c r="EB9" s="371"/>
      <c r="EC9" s="371"/>
      <c r="ED9" s="371"/>
      <c r="EE9" s="371"/>
      <c r="EF9" s="371"/>
      <c r="EG9" s="371"/>
      <c r="EH9" s="371"/>
      <c r="EI9" s="371"/>
      <c r="EJ9" s="371"/>
      <c r="EK9" s="371"/>
      <c r="EL9" s="371"/>
      <c r="EM9" s="371"/>
      <c r="EN9" s="371"/>
      <c r="EO9" s="371"/>
      <c r="EP9" s="371"/>
      <c r="EQ9" s="371"/>
      <c r="ER9" s="371"/>
      <c r="ES9" s="371"/>
      <c r="ET9" s="371"/>
      <c r="EU9" s="371"/>
      <c r="EV9" s="371"/>
      <c r="EW9" s="371"/>
      <c r="EX9" s="371"/>
      <c r="EY9" s="371"/>
      <c r="EZ9" s="371"/>
      <c r="FA9" s="371"/>
      <c r="FB9" s="371"/>
      <c r="FC9" s="371"/>
      <c r="FD9" s="371"/>
      <c r="FE9" s="371"/>
      <c r="FF9" s="371"/>
      <c r="FG9" s="371"/>
      <c r="FH9" s="371"/>
      <c r="FI9" s="371"/>
      <c r="FJ9" s="371"/>
      <c r="FK9" s="371"/>
      <c r="FL9" s="371"/>
      <c r="FM9" s="371"/>
      <c r="FN9" s="371"/>
      <c r="FO9" s="371"/>
      <c r="FP9" s="371"/>
      <c r="FQ9" s="371"/>
      <c r="FR9" s="371"/>
      <c r="FS9" s="371"/>
      <c r="FT9" s="371"/>
      <c r="FU9" s="371"/>
      <c r="FV9" s="371"/>
      <c r="FW9" s="371"/>
      <c r="FX9" s="371"/>
      <c r="FY9" s="371"/>
      <c r="FZ9" s="371"/>
      <c r="GA9" s="371"/>
      <c r="GB9" s="371"/>
      <c r="GC9" s="371"/>
      <c r="GD9" s="371"/>
      <c r="GE9" s="371"/>
      <c r="GF9" s="371"/>
      <c r="GG9" s="371"/>
      <c r="GH9" s="371"/>
      <c r="GI9" s="371"/>
      <c r="GJ9" s="371"/>
      <c r="GK9" s="371"/>
      <c r="GL9" s="371"/>
      <c r="GM9" s="371"/>
      <c r="GN9" s="371"/>
      <c r="GO9" s="371"/>
      <c r="GP9" s="371"/>
      <c r="GQ9" s="371"/>
      <c r="GR9" s="371"/>
      <c r="GS9" s="371"/>
      <c r="GT9" s="371"/>
      <c r="GU9" s="371"/>
      <c r="GV9" s="371"/>
      <c r="GW9" s="371"/>
      <c r="GX9" s="371"/>
      <c r="GY9" s="371"/>
      <c r="GZ9" s="371"/>
      <c r="HA9" s="371"/>
      <c r="HB9" s="371"/>
      <c r="HC9" s="371"/>
      <c r="HD9" s="371"/>
      <c r="HE9" s="371"/>
      <c r="HF9" s="371"/>
      <c r="HG9" s="371"/>
      <c r="HH9" s="371"/>
      <c r="HI9" s="371"/>
      <c r="HJ9" s="371"/>
      <c r="HK9" s="371"/>
      <c r="HL9" s="371"/>
      <c r="HM9" s="371"/>
      <c r="HN9" s="371"/>
      <c r="HO9" s="372"/>
      <c r="HP9" s="292"/>
      <c r="HQ9" s="292"/>
      <c r="HR9" s="292"/>
      <c r="HS9" s="292"/>
      <c r="HT9" s="292"/>
      <c r="HU9" s="292"/>
      <c r="HV9" s="292"/>
      <c r="HW9" s="292"/>
      <c r="HX9" s="292"/>
      <c r="HY9" s="292"/>
      <c r="HZ9" s="293"/>
      <c r="IA9" s="217" t="s">
        <v>390</v>
      </c>
      <c r="IB9" s="218">
        <f>PI()*SQRT($D$29/$F$29)</f>
        <v>77.508614280088949</v>
      </c>
      <c r="IC9" s="219"/>
      <c r="ID9" s="111" t="s">
        <v>389</v>
      </c>
      <c r="IE9" s="220">
        <f>Q29</f>
        <v>1.3</v>
      </c>
      <c r="IF9" s="225"/>
      <c r="IG9" s="223"/>
      <c r="IH9" s="223"/>
      <c r="II9" s="225"/>
      <c r="IJ9" s="366" t="s">
        <v>380</v>
      </c>
      <c r="IK9" s="366"/>
      <c r="IL9" s="366"/>
      <c r="IM9" s="366"/>
      <c r="IN9" s="366"/>
      <c r="IO9" s="366"/>
      <c r="IP9" s="366"/>
      <c r="IQ9" s="366"/>
      <c r="IR9" s="366"/>
      <c r="IS9" s="366"/>
      <c r="IT9" s="366"/>
      <c r="IU9" s="366"/>
      <c r="IV9" s="366"/>
      <c r="IW9" s="366"/>
      <c r="IX9" s="366"/>
      <c r="IY9" s="366"/>
      <c r="IZ9" s="366"/>
      <c r="JA9" s="366"/>
      <c r="JB9" s="366"/>
      <c r="JC9" s="366"/>
      <c r="JD9" s="366"/>
      <c r="JE9" s="366"/>
      <c r="JF9" s="366"/>
      <c r="JG9" s="366"/>
      <c r="JH9" s="366"/>
      <c r="JI9" s="366"/>
      <c r="JJ9" s="366"/>
      <c r="JK9" s="366"/>
      <c r="JL9" s="366"/>
      <c r="JM9" s="366"/>
      <c r="JN9" s="366"/>
      <c r="JO9" s="366"/>
      <c r="JP9" s="366"/>
      <c r="JQ9" s="366"/>
      <c r="JR9" s="366"/>
      <c r="JS9" s="366"/>
      <c r="JT9" s="366"/>
      <c r="JU9" s="366"/>
      <c r="JV9" s="366"/>
      <c r="JW9" s="366"/>
      <c r="JX9" s="366"/>
      <c r="JY9" s="366"/>
      <c r="JZ9" s="366"/>
      <c r="KA9" s="366"/>
      <c r="KB9" s="366"/>
      <c r="KC9" s="366"/>
      <c r="KD9" s="366"/>
      <c r="KE9" s="366"/>
      <c r="KF9" s="366"/>
      <c r="KG9" s="366"/>
      <c r="KH9" s="366"/>
      <c r="KI9" s="366"/>
      <c r="KJ9" s="366"/>
      <c r="KK9" s="366"/>
      <c r="KL9" s="366"/>
      <c r="KM9" s="366"/>
      <c r="KN9" s="366"/>
      <c r="KO9" s="366"/>
      <c r="KP9" s="366"/>
      <c r="KQ9" s="366"/>
      <c r="KR9" s="366"/>
      <c r="KS9" s="366"/>
      <c r="KT9" s="366"/>
      <c r="KU9" s="366"/>
      <c r="KV9" s="366"/>
      <c r="KW9" s="366"/>
      <c r="KX9" s="366"/>
      <c r="KY9" s="366"/>
      <c r="KZ9" s="366"/>
      <c r="LA9" s="366"/>
      <c r="LB9" s="366"/>
      <c r="LC9" s="366"/>
      <c r="LD9" s="366"/>
      <c r="LE9" s="366"/>
      <c r="LF9" s="366"/>
      <c r="LG9" s="366"/>
      <c r="LH9" s="366"/>
      <c r="LI9" s="366"/>
      <c r="LJ9" s="366"/>
      <c r="LK9" s="366"/>
      <c r="LL9" s="366"/>
      <c r="LM9" s="366"/>
      <c r="LN9" s="366"/>
      <c r="LO9" s="366"/>
      <c r="LP9" s="366"/>
      <c r="LQ9" s="366"/>
      <c r="LR9" s="366"/>
      <c r="LS9" s="366"/>
      <c r="LT9" s="366"/>
      <c r="LU9" s="366"/>
      <c r="LV9" s="366"/>
      <c r="LW9" s="366"/>
      <c r="LX9" s="366"/>
      <c r="LY9" s="366"/>
      <c r="LZ9" s="366"/>
      <c r="MA9" s="366"/>
      <c r="MB9" s="366"/>
      <c r="MC9" s="366"/>
      <c r="MD9" s="366"/>
      <c r="ME9" s="366"/>
      <c r="MF9" s="366"/>
      <c r="MG9" s="366"/>
      <c r="MH9" s="366"/>
      <c r="MI9" s="366"/>
      <c r="MJ9" s="366"/>
      <c r="MK9" s="366"/>
      <c r="ML9" s="366"/>
      <c r="MM9" s="366"/>
      <c r="MN9" s="366"/>
      <c r="MO9" s="367"/>
      <c r="MP9" s="294"/>
      <c r="MQ9" s="294"/>
      <c r="MR9" s="294"/>
      <c r="MS9" s="294"/>
      <c r="MT9" s="294"/>
      <c r="MU9" s="294"/>
      <c r="MV9" s="294"/>
      <c r="MW9" s="294"/>
      <c r="MX9" s="294"/>
      <c r="MY9" s="294"/>
      <c r="MZ9" s="294"/>
      <c r="NA9" s="392" t="s">
        <v>436</v>
      </c>
      <c r="NB9" s="393"/>
      <c r="NC9" s="393"/>
      <c r="ND9" s="393"/>
      <c r="NE9" s="393"/>
      <c r="NF9" s="394"/>
      <c r="NG9" s="166"/>
      <c r="NH9" s="166"/>
      <c r="NI9" s="166"/>
      <c r="NJ9" s="166"/>
      <c r="NK9" s="166"/>
      <c r="NL9" s="166"/>
      <c r="NM9" s="166"/>
      <c r="NN9" s="166"/>
      <c r="NO9" s="166"/>
      <c r="NP9" s="166"/>
      <c r="NQ9" s="166"/>
      <c r="NR9" s="166"/>
      <c r="NS9" s="166"/>
      <c r="NT9" s="166"/>
      <c r="NU9" s="166"/>
      <c r="NV9" s="166"/>
      <c r="NW9" s="166"/>
      <c r="NX9" s="166"/>
      <c r="NY9" s="166"/>
      <c r="NZ9" s="166"/>
      <c r="OA9" s="162"/>
      <c r="OB9" s="162"/>
      <c r="OC9" s="162"/>
      <c r="OD9" s="162"/>
      <c r="OE9" s="162"/>
      <c r="OF9" s="162"/>
      <c r="OG9" s="162"/>
      <c r="OH9" s="162"/>
      <c r="OI9" s="162"/>
      <c r="OJ9" s="162"/>
      <c r="OK9" s="162"/>
      <c r="OL9" s="162"/>
      <c r="OM9" s="162"/>
      <c r="ON9" s="162"/>
      <c r="OO9" s="162"/>
      <c r="OP9" s="162"/>
      <c r="OQ9" s="162"/>
      <c r="OR9" s="162"/>
      <c r="OS9" s="162"/>
      <c r="OT9" s="162"/>
      <c r="OU9" s="162"/>
      <c r="OV9" s="162"/>
      <c r="OW9" s="162"/>
      <c r="OX9" s="162"/>
      <c r="OY9" s="162"/>
      <c r="OZ9" s="162"/>
      <c r="PA9" s="162"/>
      <c r="PB9" s="162"/>
      <c r="PC9" s="162"/>
      <c r="PD9" s="162"/>
      <c r="PE9" s="162"/>
      <c r="PF9" s="162"/>
      <c r="PG9" s="162"/>
      <c r="PH9" s="162"/>
      <c r="PI9" s="162"/>
      <c r="PJ9" s="162"/>
      <c r="PK9" s="162"/>
      <c r="PL9" s="162"/>
      <c r="PM9" s="162"/>
      <c r="PN9" s="162"/>
      <c r="PO9" s="162"/>
      <c r="PP9" s="162"/>
      <c r="PQ9" s="162"/>
      <c r="PR9" s="162"/>
      <c r="PS9" s="162"/>
      <c r="PT9" s="162"/>
      <c r="PU9" s="162"/>
      <c r="PV9" s="162"/>
      <c r="PW9" s="162"/>
      <c r="PX9" s="162"/>
      <c r="PY9" s="162"/>
      <c r="PZ9" s="162"/>
      <c r="QA9" s="162"/>
      <c r="QB9" s="162"/>
      <c r="QC9" s="162"/>
      <c r="QD9" s="162"/>
      <c r="QE9" s="162"/>
      <c r="QF9" s="162"/>
      <c r="QG9" s="162"/>
      <c r="QH9" s="162"/>
      <c r="QI9" s="162"/>
      <c r="QJ9" s="162"/>
      <c r="QK9" s="162"/>
      <c r="QL9" s="162"/>
      <c r="QM9" s="162"/>
      <c r="QN9" s="162"/>
      <c r="QO9" s="162"/>
      <c r="QP9" s="162"/>
      <c r="QQ9" s="162"/>
      <c r="QR9" s="162"/>
      <c r="QS9" s="162"/>
      <c r="QT9" s="162"/>
      <c r="QU9" s="162"/>
      <c r="QV9" s="162"/>
      <c r="QW9" s="162"/>
      <c r="QX9" s="162"/>
      <c r="QY9" s="162"/>
      <c r="QZ9" s="162"/>
      <c r="RA9" s="162"/>
      <c r="RB9" s="162"/>
      <c r="RC9" s="162"/>
      <c r="RD9" s="162"/>
      <c r="RE9" s="162"/>
      <c r="RF9" s="163"/>
    </row>
    <row r="10" spans="2:474" ht="13.5" customHeight="1">
      <c r="B10" s="454"/>
      <c r="C10" s="455"/>
      <c r="D10" s="455"/>
      <c r="E10" s="455"/>
      <c r="F10" s="455"/>
      <c r="G10" s="455"/>
      <c r="H10" s="455"/>
      <c r="I10" s="455"/>
      <c r="J10" s="450"/>
      <c r="K10" s="450"/>
      <c r="L10" s="450"/>
      <c r="M10" s="451"/>
      <c r="N10" s="355"/>
      <c r="O10" s="355"/>
      <c r="P10" s="78" t="s">
        <v>524</v>
      </c>
      <c r="Q10" s="356" t="str">
        <f>IF(F19=F20,F19&amp;"x"&amp;F21,F19&amp;"x"&amp;F20&amp;"x"&amp;F21)</f>
        <v>50x2</v>
      </c>
      <c r="R10" s="356"/>
      <c r="AA10" s="438"/>
      <c r="AB10" s="439"/>
      <c r="AC10" s="439"/>
      <c r="AD10" s="439"/>
      <c r="AE10" s="439"/>
      <c r="AF10" s="439"/>
      <c r="AG10" s="439"/>
      <c r="AH10" s="439"/>
      <c r="AI10" s="361"/>
      <c r="AJ10" s="361"/>
      <c r="AK10" s="361"/>
      <c r="AL10" s="360"/>
      <c r="AM10" s="361"/>
      <c r="AN10" s="361"/>
      <c r="AO10" s="362"/>
      <c r="AT10" s="148"/>
      <c r="AZ10" s="229"/>
      <c r="BA10" s="442"/>
      <c r="BB10" s="443"/>
      <c r="BC10" s="443"/>
      <c r="BD10" s="443"/>
      <c r="BE10" s="443"/>
      <c r="BF10" s="443"/>
      <c r="BG10" s="443"/>
      <c r="BH10" s="443"/>
      <c r="BI10" s="443"/>
      <c r="BJ10" s="443"/>
      <c r="BK10" s="443"/>
      <c r="BL10" s="443"/>
      <c r="BM10" s="443"/>
      <c r="BN10" s="443"/>
      <c r="BO10" s="443"/>
      <c r="BP10" s="443"/>
      <c r="BQ10" s="443"/>
      <c r="BR10" s="443"/>
      <c r="BS10" s="443"/>
      <c r="BT10" s="443"/>
      <c r="BU10" s="443"/>
      <c r="BV10" s="443"/>
      <c r="BW10" s="443"/>
      <c r="BX10" s="444"/>
      <c r="BZ10" s="229"/>
      <c r="CA10" s="466"/>
      <c r="CB10" s="467"/>
      <c r="CC10" s="467"/>
      <c r="CD10" s="467"/>
      <c r="CE10" s="467"/>
      <c r="CF10" s="467"/>
      <c r="CG10" s="467"/>
      <c r="CH10" s="467"/>
      <c r="CI10" s="467"/>
      <c r="CJ10" s="467"/>
      <c r="CK10" s="467"/>
      <c r="CL10" s="467"/>
      <c r="CM10" s="467"/>
      <c r="CN10" s="467"/>
      <c r="CO10" s="467"/>
      <c r="CP10" s="467"/>
      <c r="CQ10" s="468"/>
      <c r="CR10" s="188"/>
      <c r="CS10" s="188"/>
      <c r="CT10" s="188"/>
      <c r="CU10" s="188"/>
      <c r="CV10" s="188"/>
      <c r="CW10" s="188"/>
      <c r="CX10" s="188"/>
      <c r="CY10" s="189"/>
      <c r="DA10" s="199" t="s">
        <v>391</v>
      </c>
      <c r="DB10" s="202">
        <f>0.65*SQRT(235/$F$29)</f>
        <v>0.53646048789492762</v>
      </c>
      <c r="DC10" s="206"/>
      <c r="DD10" s="156" t="s">
        <v>387</v>
      </c>
      <c r="DE10" s="207">
        <f>$D$81</f>
        <v>1</v>
      </c>
      <c r="DF10" s="210"/>
      <c r="DG10" s="202"/>
      <c r="DH10" s="202"/>
      <c r="DI10" s="210"/>
      <c r="DJ10" s="202"/>
      <c r="DK10" s="202"/>
      <c r="DL10" s="373"/>
      <c r="DM10" s="373"/>
      <c r="DN10" s="373"/>
      <c r="DO10" s="373"/>
      <c r="DP10" s="373"/>
      <c r="DQ10" s="373"/>
      <c r="DR10" s="373"/>
      <c r="DS10" s="373"/>
      <c r="DT10" s="373"/>
      <c r="DU10" s="373"/>
      <c r="DV10" s="373"/>
      <c r="DW10" s="373"/>
      <c r="DX10" s="373"/>
      <c r="DY10" s="373"/>
      <c r="DZ10" s="373"/>
      <c r="EA10" s="373"/>
      <c r="EB10" s="373"/>
      <c r="EC10" s="373"/>
      <c r="ED10" s="373"/>
      <c r="EE10" s="373"/>
      <c r="EF10" s="373"/>
      <c r="EG10" s="373"/>
      <c r="EH10" s="373"/>
      <c r="EI10" s="373"/>
      <c r="EJ10" s="373"/>
      <c r="EK10" s="373"/>
      <c r="EL10" s="373"/>
      <c r="EM10" s="373"/>
      <c r="EN10" s="373"/>
      <c r="EO10" s="373"/>
      <c r="EP10" s="373"/>
      <c r="EQ10" s="373"/>
      <c r="ER10" s="373"/>
      <c r="ES10" s="373"/>
      <c r="ET10" s="373"/>
      <c r="EU10" s="373"/>
      <c r="EV10" s="373"/>
      <c r="EW10" s="373"/>
      <c r="EX10" s="373"/>
      <c r="EY10" s="373"/>
      <c r="EZ10" s="373"/>
      <c r="FA10" s="373"/>
      <c r="FB10" s="373"/>
      <c r="FC10" s="373"/>
      <c r="FD10" s="373"/>
      <c r="FE10" s="373"/>
      <c r="FF10" s="373"/>
      <c r="FG10" s="373"/>
      <c r="FH10" s="373"/>
      <c r="FI10" s="373"/>
      <c r="FJ10" s="373"/>
      <c r="FK10" s="373"/>
      <c r="FL10" s="373"/>
      <c r="FM10" s="373"/>
      <c r="FN10" s="373"/>
      <c r="FO10" s="373"/>
      <c r="FP10" s="373"/>
      <c r="FQ10" s="373"/>
      <c r="FR10" s="373"/>
      <c r="FS10" s="373"/>
      <c r="FT10" s="373"/>
      <c r="FU10" s="373"/>
      <c r="FV10" s="373"/>
      <c r="FW10" s="373"/>
      <c r="FX10" s="373"/>
      <c r="FY10" s="373"/>
      <c r="FZ10" s="373"/>
      <c r="GA10" s="373"/>
      <c r="GB10" s="373"/>
      <c r="GC10" s="373"/>
      <c r="GD10" s="373"/>
      <c r="GE10" s="373"/>
      <c r="GF10" s="373"/>
      <c r="GG10" s="373"/>
      <c r="GH10" s="373"/>
      <c r="GI10" s="373"/>
      <c r="GJ10" s="373"/>
      <c r="GK10" s="373"/>
      <c r="GL10" s="373"/>
      <c r="GM10" s="373"/>
      <c r="GN10" s="373"/>
      <c r="GO10" s="373"/>
      <c r="GP10" s="373"/>
      <c r="GQ10" s="373"/>
      <c r="GR10" s="373"/>
      <c r="GS10" s="373"/>
      <c r="GT10" s="373"/>
      <c r="GU10" s="373"/>
      <c r="GV10" s="373"/>
      <c r="GW10" s="373"/>
      <c r="GX10" s="373"/>
      <c r="GY10" s="373"/>
      <c r="GZ10" s="373"/>
      <c r="HA10" s="373"/>
      <c r="HB10" s="373"/>
      <c r="HC10" s="373"/>
      <c r="HD10" s="373"/>
      <c r="HE10" s="373"/>
      <c r="HF10" s="373"/>
      <c r="HG10" s="373"/>
      <c r="HH10" s="373"/>
      <c r="HI10" s="373"/>
      <c r="HJ10" s="373"/>
      <c r="HK10" s="373"/>
      <c r="HL10" s="373"/>
      <c r="HM10" s="373"/>
      <c r="HN10" s="373"/>
      <c r="HO10" s="374"/>
      <c r="HP10" s="292"/>
      <c r="HQ10" s="292"/>
      <c r="HR10" s="292"/>
      <c r="HS10" s="292"/>
      <c r="HT10" s="292"/>
      <c r="HU10" s="292"/>
      <c r="HV10" s="292"/>
      <c r="HW10" s="292"/>
      <c r="HX10" s="292"/>
      <c r="HY10" s="292"/>
      <c r="HZ10" s="293"/>
      <c r="IA10" s="224" t="s">
        <v>391</v>
      </c>
      <c r="IB10" s="221">
        <f>0.65*SQRT(235/$F$29)</f>
        <v>0.53646048789492762</v>
      </c>
      <c r="IC10" s="222"/>
      <c r="ID10" s="223"/>
      <c r="IE10" s="223"/>
      <c r="IF10" s="225"/>
      <c r="IG10" s="223"/>
      <c r="IH10" s="223"/>
      <c r="II10" s="225"/>
      <c r="IJ10" s="368"/>
      <c r="IK10" s="368"/>
      <c r="IL10" s="368"/>
      <c r="IM10" s="368"/>
      <c r="IN10" s="368"/>
      <c r="IO10" s="368"/>
      <c r="IP10" s="369"/>
      <c r="IQ10" s="369"/>
      <c r="IR10" s="369"/>
      <c r="IS10" s="369"/>
      <c r="IT10" s="369"/>
      <c r="IU10" s="369"/>
      <c r="IV10" s="369"/>
      <c r="IW10" s="369"/>
      <c r="IX10" s="369"/>
      <c r="IY10" s="369"/>
      <c r="IZ10" s="369"/>
      <c r="JA10" s="369"/>
      <c r="JB10" s="369"/>
      <c r="JC10" s="369"/>
      <c r="JD10" s="369"/>
      <c r="JE10" s="369"/>
      <c r="JF10" s="369"/>
      <c r="JG10" s="369"/>
      <c r="JH10" s="369"/>
      <c r="JI10" s="369"/>
      <c r="JJ10" s="369"/>
      <c r="JK10" s="369"/>
      <c r="JL10" s="369"/>
      <c r="JM10" s="369"/>
      <c r="JN10" s="369"/>
      <c r="JO10" s="369"/>
      <c r="JP10" s="369"/>
      <c r="JQ10" s="369"/>
      <c r="JR10" s="369"/>
      <c r="JS10" s="369"/>
      <c r="JT10" s="369"/>
      <c r="JU10" s="369"/>
      <c r="JV10" s="369"/>
      <c r="JW10" s="369"/>
      <c r="JX10" s="369"/>
      <c r="JY10" s="369"/>
      <c r="JZ10" s="369"/>
      <c r="KA10" s="369"/>
      <c r="KB10" s="369"/>
      <c r="KC10" s="369"/>
      <c r="KD10" s="369"/>
      <c r="KE10" s="369"/>
      <c r="KF10" s="369"/>
      <c r="KG10" s="369"/>
      <c r="KH10" s="369"/>
      <c r="KI10" s="369"/>
      <c r="KJ10" s="369"/>
      <c r="KK10" s="369"/>
      <c r="KL10" s="369"/>
      <c r="KM10" s="369"/>
      <c r="KN10" s="369"/>
      <c r="KO10" s="369"/>
      <c r="KP10" s="369"/>
      <c r="KQ10" s="369"/>
      <c r="KR10" s="369"/>
      <c r="KS10" s="369"/>
      <c r="KT10" s="369"/>
      <c r="KU10" s="369"/>
      <c r="KV10" s="369"/>
      <c r="KW10" s="369"/>
      <c r="KX10" s="369"/>
      <c r="KY10" s="369"/>
      <c r="KZ10" s="369"/>
      <c r="LA10" s="369"/>
      <c r="LB10" s="369"/>
      <c r="LC10" s="369"/>
      <c r="LD10" s="369"/>
      <c r="LE10" s="369"/>
      <c r="LF10" s="369"/>
      <c r="LG10" s="369"/>
      <c r="LH10" s="369"/>
      <c r="LI10" s="369"/>
      <c r="LJ10" s="369"/>
      <c r="LK10" s="369"/>
      <c r="LL10" s="369"/>
      <c r="LM10" s="369"/>
      <c r="LN10" s="369"/>
      <c r="LO10" s="369"/>
      <c r="LP10" s="369"/>
      <c r="LQ10" s="369"/>
      <c r="LR10" s="369"/>
      <c r="LS10" s="369"/>
      <c r="LT10" s="369"/>
      <c r="LU10" s="369"/>
      <c r="LV10" s="369"/>
      <c r="LW10" s="369"/>
      <c r="LX10" s="369"/>
      <c r="LY10" s="369"/>
      <c r="LZ10" s="369"/>
      <c r="MA10" s="369"/>
      <c r="MB10" s="369"/>
      <c r="MC10" s="369"/>
      <c r="MD10" s="369"/>
      <c r="ME10" s="369"/>
      <c r="MF10" s="369"/>
      <c r="MG10" s="369"/>
      <c r="MH10" s="369"/>
      <c r="MI10" s="369"/>
      <c r="MJ10" s="369"/>
      <c r="MK10" s="369"/>
      <c r="ML10" s="369"/>
      <c r="MM10" s="369"/>
      <c r="MN10" s="369"/>
      <c r="MO10" s="370"/>
      <c r="MP10" s="294"/>
      <c r="MQ10" s="294"/>
      <c r="MR10" s="294"/>
      <c r="MS10" s="294"/>
      <c r="MT10" s="294"/>
      <c r="MU10" s="294"/>
      <c r="MV10" s="294"/>
      <c r="MW10" s="294"/>
      <c r="MX10" s="294"/>
      <c r="MY10" s="294"/>
      <c r="MZ10" s="294"/>
      <c r="NA10" s="395"/>
      <c r="NB10" s="396"/>
      <c r="NC10" s="396"/>
      <c r="ND10" s="396"/>
      <c r="NE10" s="396"/>
      <c r="NF10" s="397"/>
      <c r="NG10" s="166"/>
      <c r="NH10" s="166"/>
      <c r="NI10" s="166"/>
      <c r="NJ10" s="166"/>
      <c r="NK10" s="166"/>
      <c r="NL10" s="166"/>
      <c r="NM10" s="166"/>
      <c r="NN10" s="166"/>
      <c r="NO10" s="166"/>
      <c r="NP10" s="166"/>
      <c r="NQ10" s="166"/>
      <c r="NR10" s="166"/>
      <c r="NS10" s="166"/>
      <c r="NT10" s="166"/>
      <c r="NU10" s="166"/>
      <c r="NV10" s="166"/>
      <c r="NW10" s="166"/>
      <c r="NX10" s="166"/>
      <c r="NY10" s="166"/>
      <c r="NZ10" s="166"/>
      <c r="OA10" s="164"/>
      <c r="OB10" s="164"/>
      <c r="OC10" s="164"/>
      <c r="OD10" s="164"/>
      <c r="OE10" s="164"/>
      <c r="OF10" s="164"/>
      <c r="OG10" s="164"/>
      <c r="OH10" s="164"/>
      <c r="OI10" s="164"/>
      <c r="OJ10" s="164"/>
      <c r="OK10" s="164"/>
      <c r="OL10" s="164"/>
      <c r="OM10" s="164"/>
      <c r="ON10" s="164"/>
      <c r="OO10" s="164"/>
      <c r="OP10" s="164"/>
      <c r="OQ10" s="164"/>
      <c r="OR10" s="164"/>
      <c r="OS10" s="164"/>
      <c r="OT10" s="164"/>
      <c r="OU10" s="164"/>
      <c r="OV10" s="164"/>
      <c r="OW10" s="164"/>
      <c r="OX10" s="164"/>
      <c r="OY10" s="164"/>
      <c r="OZ10" s="164"/>
      <c r="PA10" s="164"/>
      <c r="PB10" s="164"/>
      <c r="PC10" s="164"/>
      <c r="PD10" s="164"/>
      <c r="PE10" s="164"/>
      <c r="PF10" s="164"/>
      <c r="PG10" s="164"/>
      <c r="PH10" s="164"/>
      <c r="PI10" s="164"/>
      <c r="PJ10" s="164"/>
      <c r="PK10" s="164"/>
      <c r="PL10" s="164"/>
      <c r="PM10" s="164"/>
      <c r="PN10" s="164"/>
      <c r="PO10" s="164"/>
      <c r="PP10" s="164"/>
      <c r="PQ10" s="164"/>
      <c r="PR10" s="164"/>
      <c r="PS10" s="164"/>
      <c r="PT10" s="164"/>
      <c r="PU10" s="164"/>
      <c r="PV10" s="164"/>
      <c r="PW10" s="164"/>
      <c r="PX10" s="164"/>
      <c r="PY10" s="164"/>
      <c r="PZ10" s="164"/>
      <c r="QA10" s="164"/>
      <c r="QB10" s="164"/>
      <c r="QC10" s="164"/>
      <c r="QD10" s="164"/>
      <c r="QE10" s="164"/>
      <c r="QF10" s="164"/>
      <c r="QG10" s="164"/>
      <c r="QH10" s="164"/>
      <c r="QI10" s="164"/>
      <c r="QJ10" s="164"/>
      <c r="QK10" s="164"/>
      <c r="QL10" s="164"/>
      <c r="QM10" s="164"/>
      <c r="QN10" s="164"/>
      <c r="QO10" s="164"/>
      <c r="QP10" s="164"/>
      <c r="QQ10" s="164"/>
      <c r="QR10" s="164"/>
      <c r="QS10" s="164"/>
      <c r="QT10" s="164"/>
      <c r="QU10" s="164"/>
      <c r="QV10" s="164"/>
      <c r="QW10" s="164"/>
      <c r="QX10" s="164"/>
      <c r="QY10" s="164"/>
      <c r="QZ10" s="164"/>
      <c r="RA10" s="164"/>
      <c r="RB10" s="164"/>
      <c r="RC10" s="164"/>
      <c r="RD10" s="164"/>
      <c r="RE10" s="164"/>
      <c r="RF10" s="165"/>
    </row>
    <row r="11" spans="2:474" ht="13.5" customHeight="1">
      <c r="B11" s="11" t="s">
        <v>17</v>
      </c>
      <c r="AA11" s="440"/>
      <c r="AB11" s="441"/>
      <c r="AC11" s="441"/>
      <c r="AD11" s="441"/>
      <c r="AE11" s="441"/>
      <c r="AF11" s="441"/>
      <c r="AG11" s="441"/>
      <c r="AH11" s="441"/>
      <c r="AI11" s="364"/>
      <c r="AJ11" s="364"/>
      <c r="AK11" s="364"/>
      <c r="AL11" s="363"/>
      <c r="AM11" s="364"/>
      <c r="AN11" s="364"/>
      <c r="AO11" s="365"/>
      <c r="AT11" s="148"/>
      <c r="AZ11" s="229"/>
      <c r="BA11" s="445"/>
      <c r="BB11" s="446"/>
      <c r="BC11" s="446"/>
      <c r="BD11" s="446"/>
      <c r="BE11" s="446"/>
      <c r="BF11" s="446"/>
      <c r="BG11" s="446"/>
      <c r="BH11" s="446"/>
      <c r="BI11" s="446"/>
      <c r="BJ11" s="446"/>
      <c r="BK11" s="446"/>
      <c r="BL11" s="446"/>
      <c r="BM11" s="446"/>
      <c r="BN11" s="446"/>
      <c r="BO11" s="446"/>
      <c r="BP11" s="446"/>
      <c r="BQ11" s="446"/>
      <c r="BR11" s="446"/>
      <c r="BS11" s="446"/>
      <c r="BT11" s="446"/>
      <c r="BU11" s="446"/>
      <c r="BV11" s="446"/>
      <c r="BW11" s="446"/>
      <c r="BX11" s="447"/>
      <c r="BZ11" s="229"/>
      <c r="CA11" s="469"/>
      <c r="CB11" s="470"/>
      <c r="CC11" s="470"/>
      <c r="CD11" s="470"/>
      <c r="CE11" s="470"/>
      <c r="CF11" s="470"/>
      <c r="CG11" s="470"/>
      <c r="CH11" s="470"/>
      <c r="CI11" s="470"/>
      <c r="CJ11" s="470"/>
      <c r="CK11" s="470"/>
      <c r="CL11" s="470"/>
      <c r="CM11" s="470"/>
      <c r="CN11" s="470"/>
      <c r="CO11" s="470"/>
      <c r="CP11" s="470"/>
      <c r="CQ11" s="471"/>
      <c r="CR11" s="188"/>
      <c r="CS11" s="188"/>
      <c r="CT11" s="188"/>
      <c r="CU11" s="188"/>
      <c r="CV11" s="188"/>
      <c r="CW11" s="188"/>
      <c r="CX11" s="188"/>
      <c r="CY11" s="189"/>
      <c r="DA11" s="383" t="s">
        <v>375</v>
      </c>
      <c r="DB11" s="383"/>
      <c r="DC11" s="383"/>
      <c r="DD11" s="383"/>
      <c r="DE11" s="383"/>
      <c r="DF11" s="383"/>
      <c r="DG11" s="383"/>
      <c r="DH11" s="383"/>
      <c r="DI11" s="383"/>
      <c r="DJ11" s="383"/>
      <c r="DK11" s="383"/>
      <c r="DL11" s="383"/>
      <c r="DM11" s="383"/>
      <c r="DN11" s="383"/>
      <c r="DO11" s="383"/>
      <c r="DP11" s="295"/>
      <c r="DQ11" s="295"/>
      <c r="DR11" s="295"/>
      <c r="DS11" s="295"/>
      <c r="DT11" s="295"/>
      <c r="DU11" s="295"/>
      <c r="DV11" s="295"/>
      <c r="DW11" s="295"/>
      <c r="DX11" s="295"/>
      <c r="DY11" s="295"/>
      <c r="DZ11" s="295"/>
      <c r="EA11" s="383" t="s">
        <v>376</v>
      </c>
      <c r="EB11" s="383"/>
      <c r="EC11" s="383"/>
      <c r="ED11" s="383"/>
      <c r="EE11" s="383"/>
      <c r="EF11" s="383"/>
      <c r="EG11" s="383"/>
      <c r="EH11" s="383"/>
      <c r="EI11" s="383"/>
      <c r="EJ11" s="383"/>
      <c r="EK11" s="383"/>
      <c r="EL11" s="383"/>
      <c r="EM11" s="383"/>
      <c r="EN11" s="383"/>
      <c r="EO11" s="383"/>
      <c r="EP11" s="295"/>
      <c r="EQ11" s="295"/>
      <c r="ER11" s="295"/>
      <c r="ES11" s="295"/>
      <c r="ET11" s="295"/>
      <c r="EU11" s="295"/>
      <c r="EV11" s="295"/>
      <c r="EW11" s="295"/>
      <c r="EX11" s="295"/>
      <c r="EY11" s="295"/>
      <c r="EZ11" s="295"/>
      <c r="FA11" s="383" t="s">
        <v>377</v>
      </c>
      <c r="FB11" s="383"/>
      <c r="FC11" s="383"/>
      <c r="FD11" s="383"/>
      <c r="FE11" s="383"/>
      <c r="FF11" s="383"/>
      <c r="FG11" s="383"/>
      <c r="FH11" s="383"/>
      <c r="FI11" s="383"/>
      <c r="FJ11" s="383"/>
      <c r="FK11" s="383"/>
      <c r="FL11" s="383"/>
      <c r="FM11" s="383"/>
      <c r="FN11" s="383"/>
      <c r="FO11" s="383"/>
      <c r="FP11" s="295"/>
      <c r="FQ11" s="295"/>
      <c r="FR11" s="295"/>
      <c r="FS11" s="295"/>
      <c r="FT11" s="295"/>
      <c r="FU11" s="295"/>
      <c r="FV11" s="295"/>
      <c r="FW11" s="295"/>
      <c r="FX11" s="295"/>
      <c r="FY11" s="295"/>
      <c r="FZ11" s="295"/>
      <c r="GA11" s="383" t="s">
        <v>378</v>
      </c>
      <c r="GB11" s="383"/>
      <c r="GC11" s="383"/>
      <c r="GD11" s="383"/>
      <c r="GE11" s="383"/>
      <c r="GF11" s="383"/>
      <c r="GG11" s="383"/>
      <c r="GH11" s="383"/>
      <c r="GI11" s="383"/>
      <c r="GJ11" s="383"/>
      <c r="GK11" s="383"/>
      <c r="GL11" s="383"/>
      <c r="GM11" s="383"/>
      <c r="GN11" s="383"/>
      <c r="GO11" s="383"/>
      <c r="GP11" s="295"/>
      <c r="GQ11" s="295"/>
      <c r="GR11" s="295"/>
      <c r="GS11" s="295"/>
      <c r="GT11" s="295"/>
      <c r="GU11" s="295"/>
      <c r="GV11" s="295"/>
      <c r="GW11" s="295"/>
      <c r="GX11" s="295"/>
      <c r="GY11" s="295"/>
      <c r="GZ11" s="295"/>
      <c r="HA11" s="383" t="s">
        <v>379</v>
      </c>
      <c r="HB11" s="383"/>
      <c r="HC11" s="383"/>
      <c r="HD11" s="383"/>
      <c r="HE11" s="383"/>
      <c r="HF11" s="383"/>
      <c r="HG11" s="383"/>
      <c r="HH11" s="383"/>
      <c r="HI11" s="383"/>
      <c r="HJ11" s="383"/>
      <c r="HK11" s="383"/>
      <c r="HL11" s="383"/>
      <c r="HM11" s="383"/>
      <c r="HN11" s="383"/>
      <c r="HO11" s="383"/>
      <c r="HP11" s="292"/>
      <c r="HQ11" s="292"/>
      <c r="HR11" s="292"/>
      <c r="HS11" s="292"/>
      <c r="HT11" s="292"/>
      <c r="HU11" s="292"/>
      <c r="HV11" s="292"/>
      <c r="HW11" s="292"/>
      <c r="HX11" s="292"/>
      <c r="HY11" s="292"/>
      <c r="HZ11" s="292"/>
      <c r="IA11" s="389" t="s">
        <v>375</v>
      </c>
      <c r="IB11" s="402"/>
      <c r="IC11" s="402"/>
      <c r="ID11" s="402"/>
      <c r="IE11" s="402"/>
      <c r="IF11" s="389"/>
      <c r="IG11" s="389"/>
      <c r="IH11" s="389"/>
      <c r="II11" s="389"/>
      <c r="IJ11" s="389"/>
      <c r="IK11" s="389"/>
      <c r="IL11" s="389"/>
      <c r="IM11" s="389"/>
      <c r="IN11" s="389"/>
      <c r="IO11" s="389"/>
      <c r="IP11" s="296"/>
      <c r="IQ11" s="296"/>
      <c r="IR11" s="296"/>
      <c r="IS11" s="296"/>
      <c r="IT11" s="296"/>
      <c r="IU11" s="296"/>
      <c r="IV11" s="296"/>
      <c r="IW11" s="296"/>
      <c r="IX11" s="296"/>
      <c r="IY11" s="296"/>
      <c r="IZ11" s="296"/>
      <c r="JA11" s="389" t="s">
        <v>376</v>
      </c>
      <c r="JB11" s="389"/>
      <c r="JC11" s="389"/>
      <c r="JD11" s="389"/>
      <c r="JE11" s="389"/>
      <c r="JF11" s="389"/>
      <c r="JG11" s="389"/>
      <c r="JH11" s="389"/>
      <c r="JI11" s="389"/>
      <c r="JJ11" s="389"/>
      <c r="JK11" s="389"/>
      <c r="JL11" s="389"/>
      <c r="JM11" s="389"/>
      <c r="JN11" s="389"/>
      <c r="JO11" s="389"/>
      <c r="JP11" s="296"/>
      <c r="JQ11" s="296"/>
      <c r="JR11" s="296"/>
      <c r="JS11" s="296"/>
      <c r="JT11" s="296"/>
      <c r="JU11" s="296"/>
      <c r="JV11" s="296"/>
      <c r="JW11" s="296"/>
      <c r="JX11" s="296"/>
      <c r="JY11" s="296"/>
      <c r="JZ11" s="296"/>
      <c r="KA11" s="389" t="s">
        <v>377</v>
      </c>
      <c r="KB11" s="389"/>
      <c r="KC11" s="389"/>
      <c r="KD11" s="389"/>
      <c r="KE11" s="389"/>
      <c r="KF11" s="389"/>
      <c r="KG11" s="389"/>
      <c r="KH11" s="389"/>
      <c r="KI11" s="389"/>
      <c r="KJ11" s="389"/>
      <c r="KK11" s="389"/>
      <c r="KL11" s="389"/>
      <c r="KM11" s="389"/>
      <c r="KN11" s="389"/>
      <c r="KO11" s="389"/>
      <c r="KP11" s="296"/>
      <c r="KQ11" s="296"/>
      <c r="KR11" s="296"/>
      <c r="KS11" s="296"/>
      <c r="KT11" s="296"/>
      <c r="KU11" s="296"/>
      <c r="KV11" s="296"/>
      <c r="KW11" s="296"/>
      <c r="KX11" s="296"/>
      <c r="KY11" s="296"/>
      <c r="KZ11" s="296"/>
      <c r="LA11" s="389" t="s">
        <v>378</v>
      </c>
      <c r="LB11" s="389"/>
      <c r="LC11" s="389"/>
      <c r="LD11" s="389"/>
      <c r="LE11" s="389"/>
      <c r="LF11" s="389"/>
      <c r="LG11" s="389"/>
      <c r="LH11" s="389"/>
      <c r="LI11" s="389"/>
      <c r="LJ11" s="389"/>
      <c r="LK11" s="389"/>
      <c r="LL11" s="389"/>
      <c r="LM11" s="389"/>
      <c r="LN11" s="389"/>
      <c r="LO11" s="389"/>
      <c r="LP11" s="296"/>
      <c r="LQ11" s="296"/>
      <c r="LR11" s="296"/>
      <c r="LS11" s="296"/>
      <c r="LT11" s="296"/>
      <c r="LU11" s="296"/>
      <c r="LV11" s="296"/>
      <c r="LW11" s="296"/>
      <c r="LX11" s="296"/>
      <c r="LY11" s="296"/>
      <c r="LZ11" s="296"/>
      <c r="MA11" s="389" t="s">
        <v>379</v>
      </c>
      <c r="MB11" s="389"/>
      <c r="MC11" s="389"/>
      <c r="MD11" s="389"/>
      <c r="ME11" s="389"/>
      <c r="MF11" s="389"/>
      <c r="MG11" s="389"/>
      <c r="MH11" s="389"/>
      <c r="MI11" s="389"/>
      <c r="MJ11" s="389"/>
      <c r="MK11" s="389"/>
      <c r="ML11" s="389"/>
      <c r="MM11" s="389"/>
      <c r="MN11" s="389"/>
      <c r="MO11" s="389"/>
      <c r="MP11" s="294"/>
      <c r="MQ11" s="294"/>
      <c r="MR11" s="294"/>
      <c r="MS11" s="294"/>
      <c r="MT11" s="294"/>
      <c r="MU11" s="294"/>
      <c r="MV11" s="294"/>
      <c r="MW11" s="294"/>
      <c r="MX11" s="294"/>
      <c r="MY11" s="294"/>
      <c r="MZ11" s="294"/>
      <c r="NA11" s="398"/>
      <c r="NB11" s="399"/>
      <c r="NC11" s="399"/>
      <c r="ND11" s="399"/>
      <c r="NE11" s="399"/>
      <c r="NF11" s="400"/>
      <c r="NG11" s="166"/>
      <c r="NH11" s="166"/>
      <c r="NI11" s="166"/>
      <c r="NJ11" s="166"/>
      <c r="NK11" s="166"/>
      <c r="NL11" s="166"/>
      <c r="NM11" s="166"/>
      <c r="NN11" s="166"/>
      <c r="NO11" s="166"/>
      <c r="NP11" s="166"/>
      <c r="NQ11" s="166"/>
      <c r="NR11" s="166"/>
      <c r="NS11" s="166"/>
      <c r="NT11" s="166"/>
      <c r="NU11" s="166"/>
      <c r="NV11" s="166"/>
      <c r="NW11" s="166"/>
      <c r="NX11" s="166"/>
      <c r="NY11" s="166"/>
      <c r="NZ11" s="166"/>
    </row>
    <row r="12" spans="2:474" ht="13.5" customHeight="1">
      <c r="B12" s="12" t="s">
        <v>18</v>
      </c>
      <c r="P12" s="1" t="s">
        <v>476</v>
      </c>
      <c r="Q12" s="1" t="s">
        <v>474</v>
      </c>
      <c r="AA12" s="177" t="s">
        <v>329</v>
      </c>
      <c r="AB12" s="414" t="s">
        <v>303</v>
      </c>
      <c r="AC12" s="414" t="s">
        <v>372</v>
      </c>
      <c r="AD12" s="459" t="s">
        <v>501</v>
      </c>
      <c r="AE12" s="178" t="s">
        <v>31</v>
      </c>
      <c r="AF12" s="179" t="s">
        <v>33</v>
      </c>
      <c r="AG12" s="179" t="s">
        <v>302</v>
      </c>
      <c r="AH12" s="179" t="s">
        <v>301</v>
      </c>
      <c r="AI12" s="182" t="s">
        <v>496</v>
      </c>
      <c r="AJ12" s="182" t="s">
        <v>497</v>
      </c>
      <c r="AK12" s="182" t="s">
        <v>254</v>
      </c>
      <c r="AL12" s="182" t="s">
        <v>462</v>
      </c>
      <c r="AM12" s="182" t="s">
        <v>463</v>
      </c>
      <c r="AN12" s="414" t="s">
        <v>292</v>
      </c>
      <c r="AO12" s="461" t="s">
        <v>394</v>
      </c>
      <c r="AZ12" s="229"/>
      <c r="BA12" s="280" t="s">
        <v>499</v>
      </c>
      <c r="BB12" s="280" t="s">
        <v>500</v>
      </c>
      <c r="BC12" s="181" t="s">
        <v>374</v>
      </c>
      <c r="BD12" s="181" t="s">
        <v>426</v>
      </c>
      <c r="BE12" s="181" t="s">
        <v>425</v>
      </c>
      <c r="BF12" s="283" t="s">
        <v>492</v>
      </c>
      <c r="BG12" s="283" t="s">
        <v>491</v>
      </c>
      <c r="BH12" s="284" t="s">
        <v>74</v>
      </c>
      <c r="BI12" s="284" t="s">
        <v>75</v>
      </c>
      <c r="BJ12" s="284" t="s">
        <v>80</v>
      </c>
      <c r="BK12" s="284" t="s">
        <v>478</v>
      </c>
      <c r="BL12" s="284" t="s">
        <v>79</v>
      </c>
      <c r="BM12" s="284" t="s">
        <v>479</v>
      </c>
      <c r="BN12" s="284" t="s">
        <v>483</v>
      </c>
      <c r="BO12" s="284" t="s">
        <v>484</v>
      </c>
      <c r="BP12" s="285" t="s">
        <v>427</v>
      </c>
      <c r="BQ12" s="285" t="s">
        <v>428</v>
      </c>
      <c r="BR12" s="377" t="s">
        <v>429</v>
      </c>
      <c r="BS12" s="377" t="s">
        <v>430</v>
      </c>
      <c r="BT12" s="377" t="s">
        <v>385</v>
      </c>
      <c r="BU12" s="377" t="s">
        <v>386</v>
      </c>
      <c r="BV12" s="286" t="s">
        <v>464</v>
      </c>
      <c r="BW12" s="429" t="s">
        <v>465</v>
      </c>
      <c r="BX12" s="430" t="s">
        <v>466</v>
      </c>
      <c r="BY12" s="145"/>
      <c r="BZ12" s="229"/>
      <c r="CA12" s="379" t="s">
        <v>66</v>
      </c>
      <c r="CB12" s="381" t="s">
        <v>383</v>
      </c>
      <c r="CC12" s="381" t="s">
        <v>344</v>
      </c>
      <c r="CD12" s="431" t="s">
        <v>105</v>
      </c>
      <c r="CE12" s="432"/>
      <c r="CF12" s="432"/>
      <c r="CG12" s="432"/>
      <c r="CH12" s="433"/>
      <c r="CI12" s="431" t="s">
        <v>104</v>
      </c>
      <c r="CJ12" s="432"/>
      <c r="CK12" s="432"/>
      <c r="CL12" s="432"/>
      <c r="CM12" s="433"/>
      <c r="CN12" s="434" t="s">
        <v>384</v>
      </c>
      <c r="CO12" s="181" t="s">
        <v>374</v>
      </c>
      <c r="CP12" s="181" t="s">
        <v>525</v>
      </c>
      <c r="CQ12" s="181" t="s">
        <v>527</v>
      </c>
      <c r="CR12" s="109"/>
      <c r="CS12" s="109"/>
      <c r="CT12" s="109"/>
      <c r="CU12" s="109"/>
      <c r="CV12" s="109"/>
      <c r="CW12" s="138"/>
      <c r="CX12" s="138"/>
      <c r="CY12" s="190"/>
      <c r="DA12" s="456" t="s">
        <v>395</v>
      </c>
      <c r="DB12" s="416" t="s">
        <v>396</v>
      </c>
      <c r="DC12" s="416" t="s">
        <v>397</v>
      </c>
      <c r="DD12" s="416" t="s">
        <v>398</v>
      </c>
      <c r="DE12" s="458" t="s">
        <v>399</v>
      </c>
      <c r="DF12" s="386" t="s">
        <v>400</v>
      </c>
      <c r="DG12" s="386" t="s">
        <v>401</v>
      </c>
      <c r="DH12" s="386" t="s">
        <v>402</v>
      </c>
      <c r="DI12" s="386" t="s">
        <v>403</v>
      </c>
      <c r="DJ12" s="386" t="s">
        <v>404</v>
      </c>
      <c r="DK12" s="386" t="s">
        <v>405</v>
      </c>
      <c r="DL12" s="386" t="s">
        <v>406</v>
      </c>
      <c r="DM12" s="386" t="s">
        <v>407</v>
      </c>
      <c r="DN12" s="386" t="s">
        <v>408</v>
      </c>
      <c r="DO12" s="387" t="s">
        <v>409</v>
      </c>
      <c r="DP12" s="297"/>
      <c r="DQ12" s="297"/>
      <c r="DR12" s="297"/>
      <c r="DS12" s="297"/>
      <c r="DT12" s="297"/>
      <c r="DU12" s="297"/>
      <c r="DV12" s="297"/>
      <c r="DW12" s="297"/>
      <c r="DX12" s="297"/>
      <c r="DY12" s="297"/>
      <c r="DZ12" s="297"/>
      <c r="EA12" s="472" t="s">
        <v>395</v>
      </c>
      <c r="EB12" s="416" t="s">
        <v>396</v>
      </c>
      <c r="EC12" s="416" t="s">
        <v>397</v>
      </c>
      <c r="ED12" s="416" t="s">
        <v>398</v>
      </c>
      <c r="EE12" s="417" t="s">
        <v>399</v>
      </c>
      <c r="EF12" s="386" t="s">
        <v>400</v>
      </c>
      <c r="EG12" s="386" t="s">
        <v>401</v>
      </c>
      <c r="EH12" s="386" t="s">
        <v>402</v>
      </c>
      <c r="EI12" s="386" t="s">
        <v>403</v>
      </c>
      <c r="EJ12" s="386" t="s">
        <v>404</v>
      </c>
      <c r="EK12" s="386" t="s">
        <v>405</v>
      </c>
      <c r="EL12" s="386" t="s">
        <v>406</v>
      </c>
      <c r="EM12" s="386" t="s">
        <v>407</v>
      </c>
      <c r="EN12" s="386" t="s">
        <v>408</v>
      </c>
      <c r="EO12" s="387" t="s">
        <v>409</v>
      </c>
      <c r="EP12" s="297"/>
      <c r="EQ12" s="297"/>
      <c r="ER12" s="297"/>
      <c r="ES12" s="297"/>
      <c r="ET12" s="297"/>
      <c r="EU12" s="297"/>
      <c r="EV12" s="297"/>
      <c r="EW12" s="297"/>
      <c r="EX12" s="297"/>
      <c r="EY12" s="297"/>
      <c r="EZ12" s="297"/>
      <c r="FA12" s="384" t="s">
        <v>395</v>
      </c>
      <c r="FB12" s="385" t="s">
        <v>396</v>
      </c>
      <c r="FC12" s="385" t="s">
        <v>397</v>
      </c>
      <c r="FD12" s="385" t="s">
        <v>398</v>
      </c>
      <c r="FE12" s="384" t="s">
        <v>399</v>
      </c>
      <c r="FF12" s="385" t="s">
        <v>400</v>
      </c>
      <c r="FG12" s="385" t="s">
        <v>401</v>
      </c>
      <c r="FH12" s="385" t="s">
        <v>402</v>
      </c>
      <c r="FI12" s="385" t="s">
        <v>403</v>
      </c>
      <c r="FJ12" s="385" t="s">
        <v>404</v>
      </c>
      <c r="FK12" s="385" t="s">
        <v>405</v>
      </c>
      <c r="FL12" s="385" t="s">
        <v>406</v>
      </c>
      <c r="FM12" s="385" t="s">
        <v>407</v>
      </c>
      <c r="FN12" s="386" t="s">
        <v>408</v>
      </c>
      <c r="FO12" s="387" t="s">
        <v>409</v>
      </c>
      <c r="FP12" s="297"/>
      <c r="FQ12" s="297"/>
      <c r="FR12" s="297"/>
      <c r="FS12" s="297"/>
      <c r="FT12" s="297"/>
      <c r="FU12" s="297"/>
      <c r="FV12" s="297"/>
      <c r="FW12" s="297"/>
      <c r="FX12" s="297"/>
      <c r="FY12" s="297"/>
      <c r="FZ12" s="297"/>
      <c r="GA12" s="384" t="s">
        <v>395</v>
      </c>
      <c r="GB12" s="385" t="s">
        <v>396</v>
      </c>
      <c r="GC12" s="385" t="s">
        <v>397</v>
      </c>
      <c r="GD12" s="385" t="s">
        <v>398</v>
      </c>
      <c r="GE12" s="384" t="s">
        <v>399</v>
      </c>
      <c r="GF12" s="385" t="s">
        <v>400</v>
      </c>
      <c r="GG12" s="385" t="s">
        <v>401</v>
      </c>
      <c r="GH12" s="385" t="s">
        <v>402</v>
      </c>
      <c r="GI12" s="385" t="s">
        <v>403</v>
      </c>
      <c r="GJ12" s="385" t="s">
        <v>404</v>
      </c>
      <c r="GK12" s="385" t="s">
        <v>405</v>
      </c>
      <c r="GL12" s="385" t="s">
        <v>406</v>
      </c>
      <c r="GM12" s="385" t="s">
        <v>407</v>
      </c>
      <c r="GN12" s="386" t="s">
        <v>408</v>
      </c>
      <c r="GO12" s="385" t="s">
        <v>409</v>
      </c>
      <c r="GP12" s="297"/>
      <c r="GQ12" s="297"/>
      <c r="GR12" s="297"/>
      <c r="GS12" s="297"/>
      <c r="GT12" s="297"/>
      <c r="GU12" s="297"/>
      <c r="GV12" s="297"/>
      <c r="GW12" s="297"/>
      <c r="GX12" s="297"/>
      <c r="GY12" s="297"/>
      <c r="GZ12" s="297"/>
      <c r="HA12" s="384" t="s">
        <v>395</v>
      </c>
      <c r="HB12" s="385" t="s">
        <v>396</v>
      </c>
      <c r="HC12" s="385" t="s">
        <v>397</v>
      </c>
      <c r="HD12" s="385" t="s">
        <v>398</v>
      </c>
      <c r="HE12" s="384" t="s">
        <v>399</v>
      </c>
      <c r="HF12" s="385" t="s">
        <v>400</v>
      </c>
      <c r="HG12" s="385" t="s">
        <v>401</v>
      </c>
      <c r="HH12" s="385" t="s">
        <v>402</v>
      </c>
      <c r="HI12" s="385" t="s">
        <v>403</v>
      </c>
      <c r="HJ12" s="385" t="s">
        <v>404</v>
      </c>
      <c r="HK12" s="385" t="s">
        <v>405</v>
      </c>
      <c r="HL12" s="385" t="s">
        <v>406</v>
      </c>
      <c r="HM12" s="385" t="s">
        <v>407</v>
      </c>
      <c r="HN12" s="386" t="s">
        <v>408</v>
      </c>
      <c r="HO12" s="387" t="s">
        <v>409</v>
      </c>
      <c r="HP12" s="292"/>
      <c r="HQ12" s="292"/>
      <c r="HR12" s="292"/>
      <c r="HS12" s="292"/>
      <c r="HT12" s="292"/>
      <c r="HU12" s="292"/>
      <c r="HV12" s="292"/>
      <c r="HW12" s="292"/>
      <c r="HX12" s="292"/>
      <c r="HY12" s="292"/>
      <c r="HZ12" s="292"/>
      <c r="IA12" s="401" t="s">
        <v>410</v>
      </c>
      <c r="IB12" s="375" t="s">
        <v>411</v>
      </c>
      <c r="IC12" s="375" t="s">
        <v>412</v>
      </c>
      <c r="ID12" s="375" t="s">
        <v>413</v>
      </c>
      <c r="IE12" s="375" t="s">
        <v>414</v>
      </c>
      <c r="IF12" s="375" t="s">
        <v>415</v>
      </c>
      <c r="IG12" s="375" t="s">
        <v>416</v>
      </c>
      <c r="IH12" s="375" t="s">
        <v>417</v>
      </c>
      <c r="II12" s="375" t="s">
        <v>418</v>
      </c>
      <c r="IJ12" s="375" t="s">
        <v>419</v>
      </c>
      <c r="IK12" s="375" t="s">
        <v>420</v>
      </c>
      <c r="IL12" s="375" t="s">
        <v>421</v>
      </c>
      <c r="IM12" s="375" t="s">
        <v>422</v>
      </c>
      <c r="IN12" s="375" t="s">
        <v>423</v>
      </c>
      <c r="IO12" s="376" t="s">
        <v>424</v>
      </c>
      <c r="IP12" s="296"/>
      <c r="IQ12" s="296"/>
      <c r="IR12" s="296"/>
      <c r="IS12" s="296"/>
      <c r="IT12" s="296"/>
      <c r="IU12" s="296"/>
      <c r="IV12" s="296"/>
      <c r="IW12" s="296"/>
      <c r="IX12" s="296"/>
      <c r="IY12" s="296"/>
      <c r="IZ12" s="296"/>
      <c r="JA12" s="376" t="s">
        <v>410</v>
      </c>
      <c r="JB12" s="375" t="s">
        <v>411</v>
      </c>
      <c r="JC12" s="375" t="s">
        <v>412</v>
      </c>
      <c r="JD12" s="375" t="s">
        <v>413</v>
      </c>
      <c r="JE12" s="375" t="s">
        <v>414</v>
      </c>
      <c r="JF12" s="375" t="s">
        <v>415</v>
      </c>
      <c r="JG12" s="375" t="s">
        <v>416</v>
      </c>
      <c r="JH12" s="375" t="s">
        <v>417</v>
      </c>
      <c r="JI12" s="375" t="s">
        <v>418</v>
      </c>
      <c r="JJ12" s="375" t="s">
        <v>419</v>
      </c>
      <c r="JK12" s="375" t="s">
        <v>420</v>
      </c>
      <c r="JL12" s="375" t="s">
        <v>421</v>
      </c>
      <c r="JM12" s="375" t="s">
        <v>422</v>
      </c>
      <c r="JN12" s="375" t="s">
        <v>423</v>
      </c>
      <c r="JO12" s="376" t="s">
        <v>424</v>
      </c>
      <c r="JP12" s="296"/>
      <c r="JQ12" s="296"/>
      <c r="JR12" s="296"/>
      <c r="JS12" s="296"/>
      <c r="JT12" s="296"/>
      <c r="JU12" s="296"/>
      <c r="JV12" s="296"/>
      <c r="JW12" s="296"/>
      <c r="JX12" s="296"/>
      <c r="JY12" s="296"/>
      <c r="JZ12" s="296"/>
      <c r="KA12" s="376" t="s">
        <v>410</v>
      </c>
      <c r="KB12" s="375" t="s">
        <v>411</v>
      </c>
      <c r="KC12" s="375" t="s">
        <v>412</v>
      </c>
      <c r="KD12" s="375" t="s">
        <v>413</v>
      </c>
      <c r="KE12" s="375" t="s">
        <v>414</v>
      </c>
      <c r="KF12" s="375" t="s">
        <v>415</v>
      </c>
      <c r="KG12" s="375" t="s">
        <v>416</v>
      </c>
      <c r="KH12" s="375" t="s">
        <v>417</v>
      </c>
      <c r="KI12" s="375" t="s">
        <v>418</v>
      </c>
      <c r="KJ12" s="375" t="s">
        <v>419</v>
      </c>
      <c r="KK12" s="375" t="s">
        <v>420</v>
      </c>
      <c r="KL12" s="375" t="s">
        <v>421</v>
      </c>
      <c r="KM12" s="375" t="s">
        <v>422</v>
      </c>
      <c r="KN12" s="375" t="s">
        <v>423</v>
      </c>
      <c r="KO12" s="376" t="s">
        <v>424</v>
      </c>
      <c r="KP12" s="296"/>
      <c r="KQ12" s="296"/>
      <c r="KR12" s="296"/>
      <c r="KS12" s="296"/>
      <c r="KT12" s="296"/>
      <c r="KU12" s="296"/>
      <c r="KV12" s="296"/>
      <c r="KW12" s="296"/>
      <c r="KX12" s="296"/>
      <c r="KY12" s="296"/>
      <c r="KZ12" s="296"/>
      <c r="LA12" s="376" t="s">
        <v>410</v>
      </c>
      <c r="LB12" s="375" t="s">
        <v>411</v>
      </c>
      <c r="LC12" s="375" t="s">
        <v>412</v>
      </c>
      <c r="LD12" s="375" t="s">
        <v>413</v>
      </c>
      <c r="LE12" s="375" t="s">
        <v>414</v>
      </c>
      <c r="LF12" s="375" t="s">
        <v>415</v>
      </c>
      <c r="LG12" s="375" t="s">
        <v>416</v>
      </c>
      <c r="LH12" s="375" t="s">
        <v>417</v>
      </c>
      <c r="LI12" s="375" t="s">
        <v>418</v>
      </c>
      <c r="LJ12" s="375" t="s">
        <v>419</v>
      </c>
      <c r="LK12" s="375" t="s">
        <v>420</v>
      </c>
      <c r="LL12" s="375" t="s">
        <v>421</v>
      </c>
      <c r="LM12" s="375" t="s">
        <v>422</v>
      </c>
      <c r="LN12" s="375" t="s">
        <v>423</v>
      </c>
      <c r="LO12" s="376" t="s">
        <v>424</v>
      </c>
      <c r="LP12" s="296"/>
      <c r="LQ12" s="296"/>
      <c r="LR12" s="296"/>
      <c r="LS12" s="296"/>
      <c r="LT12" s="296"/>
      <c r="LU12" s="296"/>
      <c r="LV12" s="296"/>
      <c r="LW12" s="296"/>
      <c r="LX12" s="296"/>
      <c r="LY12" s="296"/>
      <c r="LZ12" s="296"/>
      <c r="MA12" s="376" t="s">
        <v>410</v>
      </c>
      <c r="MB12" s="375" t="s">
        <v>411</v>
      </c>
      <c r="MC12" s="375" t="s">
        <v>412</v>
      </c>
      <c r="MD12" s="375" t="s">
        <v>413</v>
      </c>
      <c r="ME12" s="375" t="s">
        <v>414</v>
      </c>
      <c r="MF12" s="375" t="s">
        <v>415</v>
      </c>
      <c r="MG12" s="375" t="s">
        <v>416</v>
      </c>
      <c r="MH12" s="375" t="s">
        <v>417</v>
      </c>
      <c r="MI12" s="375" t="s">
        <v>418</v>
      </c>
      <c r="MJ12" s="375" t="s">
        <v>419</v>
      </c>
      <c r="MK12" s="375" t="s">
        <v>420</v>
      </c>
      <c r="ML12" s="375" t="s">
        <v>421</v>
      </c>
      <c r="MM12" s="375" t="s">
        <v>422</v>
      </c>
      <c r="MN12" s="375" t="s">
        <v>423</v>
      </c>
      <c r="MO12" s="376" t="s">
        <v>424</v>
      </c>
      <c r="MP12" s="294"/>
      <c r="MQ12" s="294"/>
      <c r="MR12" s="294"/>
      <c r="MS12" s="294"/>
      <c r="MT12" s="294"/>
      <c r="MU12" s="294"/>
      <c r="MV12" s="294"/>
      <c r="MW12" s="294"/>
      <c r="MX12" s="294"/>
      <c r="MY12" s="294"/>
      <c r="MZ12" s="294"/>
      <c r="NA12" s="298" t="s">
        <v>437</v>
      </c>
      <c r="NB12" s="388" t="s">
        <v>439</v>
      </c>
      <c r="NC12" s="388" t="s">
        <v>440</v>
      </c>
      <c r="ND12" s="298" t="s">
        <v>441</v>
      </c>
      <c r="NE12" s="298" t="s">
        <v>442</v>
      </c>
      <c r="NF12" s="390" t="s">
        <v>443</v>
      </c>
    </row>
    <row r="13" spans="2:474" ht="13.5" customHeight="1">
      <c r="B13" s="12" t="s">
        <v>70</v>
      </c>
      <c r="P13" s="1" t="s">
        <v>477</v>
      </c>
      <c r="Q13" s="1" t="s">
        <v>475</v>
      </c>
      <c r="AA13" s="226">
        <f>COUNTA(AA14:AA9958)+13</f>
        <v>29</v>
      </c>
      <c r="AB13" s="415"/>
      <c r="AC13" s="415"/>
      <c r="AD13" s="460"/>
      <c r="AE13" s="180" t="s">
        <v>23</v>
      </c>
      <c r="AF13" s="181" t="s">
        <v>179</v>
      </c>
      <c r="AG13" s="181" t="s">
        <v>179</v>
      </c>
      <c r="AH13" s="181" t="s">
        <v>180</v>
      </c>
      <c r="AI13" s="183" t="s">
        <v>22</v>
      </c>
      <c r="AJ13" s="183" t="s">
        <v>22</v>
      </c>
      <c r="AK13" s="183" t="s">
        <v>22</v>
      </c>
      <c r="AL13" s="183" t="s">
        <v>23</v>
      </c>
      <c r="AM13" s="183" t="s">
        <v>23</v>
      </c>
      <c r="AN13" s="415"/>
      <c r="AO13" s="461"/>
      <c r="AZ13" s="229"/>
      <c r="BA13" s="280" t="s">
        <v>22</v>
      </c>
      <c r="BB13" s="280" t="s">
        <v>22</v>
      </c>
      <c r="BC13" s="181" t="s">
        <v>431</v>
      </c>
      <c r="BD13" s="181" t="s">
        <v>22</v>
      </c>
      <c r="BE13" s="181" t="s">
        <v>22</v>
      </c>
      <c r="BF13" s="283" t="s">
        <v>76</v>
      </c>
      <c r="BG13" s="283" t="s">
        <v>76</v>
      </c>
      <c r="BH13" s="284" t="s">
        <v>77</v>
      </c>
      <c r="BI13" s="284" t="s">
        <v>77</v>
      </c>
      <c r="BJ13" s="284" t="s">
        <v>78</v>
      </c>
      <c r="BK13" s="284" t="s">
        <v>78</v>
      </c>
      <c r="BL13" s="284" t="s">
        <v>78</v>
      </c>
      <c r="BM13" s="284" t="s">
        <v>78</v>
      </c>
      <c r="BN13" s="284" t="s">
        <v>0</v>
      </c>
      <c r="BO13" s="284" t="s">
        <v>0</v>
      </c>
      <c r="BP13" s="285" t="s">
        <v>432</v>
      </c>
      <c r="BQ13" s="285" t="s">
        <v>433</v>
      </c>
      <c r="BR13" s="378"/>
      <c r="BS13" s="378"/>
      <c r="BT13" s="378"/>
      <c r="BU13" s="378"/>
      <c r="BV13" s="287" t="s">
        <v>180</v>
      </c>
      <c r="BW13" s="429"/>
      <c r="BX13" s="430"/>
      <c r="BY13" s="145"/>
      <c r="BZ13" s="229"/>
      <c r="CA13" s="380"/>
      <c r="CB13" s="382"/>
      <c r="CC13" s="382"/>
      <c r="CD13" s="180" t="s">
        <v>434</v>
      </c>
      <c r="CE13" s="288">
        <v>1</v>
      </c>
      <c r="CF13" s="288">
        <v>2</v>
      </c>
      <c r="CG13" s="288">
        <v>3</v>
      </c>
      <c r="CH13" s="181" t="s">
        <v>384</v>
      </c>
      <c r="CI13" s="180" t="s">
        <v>435</v>
      </c>
      <c r="CJ13" s="289">
        <v>1</v>
      </c>
      <c r="CK13" s="289">
        <v>2</v>
      </c>
      <c r="CL13" s="289">
        <v>3</v>
      </c>
      <c r="CM13" s="181" t="s">
        <v>384</v>
      </c>
      <c r="CN13" s="435"/>
      <c r="CO13" s="181" t="s">
        <v>431</v>
      </c>
      <c r="CP13" s="181" t="s">
        <v>526</v>
      </c>
      <c r="CQ13" s="181" t="s">
        <v>526</v>
      </c>
      <c r="CR13" s="109"/>
      <c r="CS13" s="109"/>
      <c r="CT13" s="109"/>
      <c r="CU13" s="109"/>
      <c r="CV13" s="109"/>
      <c r="CW13" s="138"/>
      <c r="CX13" s="138"/>
      <c r="CY13" s="190"/>
      <c r="DA13" s="457"/>
      <c r="DB13" s="416"/>
      <c r="DC13" s="416"/>
      <c r="DD13" s="416"/>
      <c r="DE13" s="458"/>
      <c r="DF13" s="386"/>
      <c r="DG13" s="386"/>
      <c r="DH13" s="386"/>
      <c r="DI13" s="386"/>
      <c r="DJ13" s="386"/>
      <c r="DK13" s="386"/>
      <c r="DL13" s="386"/>
      <c r="DM13" s="386"/>
      <c r="DN13" s="386"/>
      <c r="DO13" s="387"/>
      <c r="DP13" s="297"/>
      <c r="DQ13" s="297"/>
      <c r="DR13" s="297"/>
      <c r="DS13" s="297"/>
      <c r="DT13" s="297"/>
      <c r="DU13" s="297"/>
      <c r="DV13" s="297"/>
      <c r="DW13" s="297"/>
      <c r="DX13" s="297"/>
      <c r="DY13" s="297"/>
      <c r="DZ13" s="297"/>
      <c r="EA13" s="387"/>
      <c r="EB13" s="416"/>
      <c r="EC13" s="416"/>
      <c r="ED13" s="416"/>
      <c r="EE13" s="417"/>
      <c r="EF13" s="386"/>
      <c r="EG13" s="386"/>
      <c r="EH13" s="386"/>
      <c r="EI13" s="386"/>
      <c r="EJ13" s="386"/>
      <c r="EK13" s="386"/>
      <c r="EL13" s="386"/>
      <c r="EM13" s="386"/>
      <c r="EN13" s="386"/>
      <c r="EO13" s="387"/>
      <c r="EP13" s="297"/>
      <c r="EQ13" s="297"/>
      <c r="ER13" s="297"/>
      <c r="ES13" s="297"/>
      <c r="ET13" s="297"/>
      <c r="EU13" s="297"/>
      <c r="EV13" s="297"/>
      <c r="EW13" s="297"/>
      <c r="EX13" s="297"/>
      <c r="EY13" s="297"/>
      <c r="EZ13" s="297"/>
      <c r="FA13" s="385"/>
      <c r="FB13" s="385"/>
      <c r="FC13" s="385"/>
      <c r="FD13" s="385"/>
      <c r="FE13" s="384"/>
      <c r="FF13" s="385"/>
      <c r="FG13" s="385"/>
      <c r="FH13" s="385"/>
      <c r="FI13" s="385"/>
      <c r="FJ13" s="385"/>
      <c r="FK13" s="385"/>
      <c r="FL13" s="385"/>
      <c r="FM13" s="385"/>
      <c r="FN13" s="386"/>
      <c r="FO13" s="387"/>
      <c r="FP13" s="297"/>
      <c r="FQ13" s="297"/>
      <c r="FR13" s="297"/>
      <c r="FS13" s="297"/>
      <c r="FT13" s="297"/>
      <c r="FU13" s="297"/>
      <c r="FV13" s="297"/>
      <c r="FW13" s="297"/>
      <c r="FX13" s="297"/>
      <c r="FY13" s="297"/>
      <c r="FZ13" s="297"/>
      <c r="GA13" s="385"/>
      <c r="GB13" s="385"/>
      <c r="GC13" s="385"/>
      <c r="GD13" s="385"/>
      <c r="GE13" s="384"/>
      <c r="GF13" s="385"/>
      <c r="GG13" s="385"/>
      <c r="GH13" s="385"/>
      <c r="GI13" s="385"/>
      <c r="GJ13" s="385"/>
      <c r="GK13" s="385"/>
      <c r="GL13" s="385"/>
      <c r="GM13" s="385"/>
      <c r="GN13" s="386"/>
      <c r="GO13" s="385"/>
      <c r="GP13" s="297"/>
      <c r="GQ13" s="297"/>
      <c r="GR13" s="297"/>
      <c r="GS13" s="297"/>
      <c r="GT13" s="297"/>
      <c r="GU13" s="297"/>
      <c r="GV13" s="297"/>
      <c r="GW13" s="297"/>
      <c r="GX13" s="297"/>
      <c r="GY13" s="297"/>
      <c r="GZ13" s="297"/>
      <c r="HA13" s="385"/>
      <c r="HB13" s="385"/>
      <c r="HC13" s="385"/>
      <c r="HD13" s="385"/>
      <c r="HE13" s="384"/>
      <c r="HF13" s="385"/>
      <c r="HG13" s="385"/>
      <c r="HH13" s="385"/>
      <c r="HI13" s="385"/>
      <c r="HJ13" s="385"/>
      <c r="HK13" s="385"/>
      <c r="HL13" s="385"/>
      <c r="HM13" s="385"/>
      <c r="HN13" s="386"/>
      <c r="HO13" s="387"/>
      <c r="HP13" s="292"/>
      <c r="HQ13" s="292"/>
      <c r="HR13" s="292"/>
      <c r="HS13" s="292"/>
      <c r="HT13" s="292"/>
      <c r="HU13" s="292"/>
      <c r="HV13" s="292"/>
      <c r="HW13" s="292"/>
      <c r="HX13" s="292"/>
      <c r="HY13" s="292"/>
      <c r="HZ13" s="292"/>
      <c r="IA13" s="401"/>
      <c r="IB13" s="375"/>
      <c r="IC13" s="375"/>
      <c r="ID13" s="375"/>
      <c r="IE13" s="375"/>
      <c r="IF13" s="375"/>
      <c r="IG13" s="375"/>
      <c r="IH13" s="375"/>
      <c r="II13" s="375"/>
      <c r="IJ13" s="375"/>
      <c r="IK13" s="375"/>
      <c r="IL13" s="375"/>
      <c r="IM13" s="375"/>
      <c r="IN13" s="375"/>
      <c r="IO13" s="376"/>
      <c r="IP13" s="296"/>
      <c r="IQ13" s="296"/>
      <c r="IR13" s="296"/>
      <c r="IS13" s="296"/>
      <c r="IT13" s="296"/>
      <c r="IU13" s="296"/>
      <c r="IV13" s="296"/>
      <c r="IW13" s="296"/>
      <c r="IX13" s="296"/>
      <c r="IY13" s="296"/>
      <c r="IZ13" s="296"/>
      <c r="JA13" s="376"/>
      <c r="JB13" s="375"/>
      <c r="JC13" s="375"/>
      <c r="JD13" s="375"/>
      <c r="JE13" s="375"/>
      <c r="JF13" s="375"/>
      <c r="JG13" s="375"/>
      <c r="JH13" s="375"/>
      <c r="JI13" s="375"/>
      <c r="JJ13" s="375"/>
      <c r="JK13" s="375"/>
      <c r="JL13" s="375"/>
      <c r="JM13" s="375"/>
      <c r="JN13" s="375"/>
      <c r="JO13" s="376"/>
      <c r="JP13" s="296"/>
      <c r="JQ13" s="296"/>
      <c r="JR13" s="296"/>
      <c r="JS13" s="296"/>
      <c r="JT13" s="296"/>
      <c r="JU13" s="296"/>
      <c r="JV13" s="296"/>
      <c r="JW13" s="296"/>
      <c r="JX13" s="296"/>
      <c r="JY13" s="296"/>
      <c r="JZ13" s="296"/>
      <c r="KA13" s="376"/>
      <c r="KB13" s="375"/>
      <c r="KC13" s="375"/>
      <c r="KD13" s="375"/>
      <c r="KE13" s="375"/>
      <c r="KF13" s="375"/>
      <c r="KG13" s="375"/>
      <c r="KH13" s="375"/>
      <c r="KI13" s="375"/>
      <c r="KJ13" s="375"/>
      <c r="KK13" s="375"/>
      <c r="KL13" s="375"/>
      <c r="KM13" s="375"/>
      <c r="KN13" s="375"/>
      <c r="KO13" s="376"/>
      <c r="KP13" s="296"/>
      <c r="KQ13" s="296"/>
      <c r="KR13" s="296"/>
      <c r="KS13" s="296"/>
      <c r="KT13" s="296"/>
      <c r="KU13" s="296"/>
      <c r="KV13" s="296"/>
      <c r="KW13" s="296"/>
      <c r="KX13" s="296"/>
      <c r="KY13" s="296"/>
      <c r="KZ13" s="296"/>
      <c r="LA13" s="376"/>
      <c r="LB13" s="375"/>
      <c r="LC13" s="375"/>
      <c r="LD13" s="375"/>
      <c r="LE13" s="375"/>
      <c r="LF13" s="375"/>
      <c r="LG13" s="375"/>
      <c r="LH13" s="375"/>
      <c r="LI13" s="375"/>
      <c r="LJ13" s="375"/>
      <c r="LK13" s="375"/>
      <c r="LL13" s="375"/>
      <c r="LM13" s="375"/>
      <c r="LN13" s="375"/>
      <c r="LO13" s="376"/>
      <c r="LP13" s="296"/>
      <c r="LQ13" s="296"/>
      <c r="LR13" s="296"/>
      <c r="LS13" s="296"/>
      <c r="LT13" s="296"/>
      <c r="LU13" s="296"/>
      <c r="LV13" s="296"/>
      <c r="LW13" s="296"/>
      <c r="LX13" s="296"/>
      <c r="LY13" s="296"/>
      <c r="LZ13" s="296"/>
      <c r="MA13" s="376"/>
      <c r="MB13" s="375"/>
      <c r="MC13" s="375"/>
      <c r="MD13" s="375"/>
      <c r="ME13" s="375"/>
      <c r="MF13" s="375"/>
      <c r="MG13" s="375"/>
      <c r="MH13" s="375"/>
      <c r="MI13" s="375"/>
      <c r="MJ13" s="375"/>
      <c r="MK13" s="375"/>
      <c r="ML13" s="375"/>
      <c r="MM13" s="375"/>
      <c r="MN13" s="375"/>
      <c r="MO13" s="376"/>
      <c r="MP13" s="294"/>
      <c r="MQ13" s="294"/>
      <c r="MR13" s="294"/>
      <c r="MS13" s="294"/>
      <c r="MT13" s="294"/>
      <c r="MU13" s="294"/>
      <c r="MV13" s="294"/>
      <c r="MW13" s="294"/>
      <c r="MX13" s="294"/>
      <c r="MY13" s="294"/>
      <c r="MZ13" s="294"/>
      <c r="NA13" s="298" t="s">
        <v>438</v>
      </c>
      <c r="NB13" s="388"/>
      <c r="NC13" s="388"/>
      <c r="ND13" s="298" t="s">
        <v>179</v>
      </c>
      <c r="NE13" s="298" t="s">
        <v>179</v>
      </c>
      <c r="NF13" s="391"/>
    </row>
    <row r="14" spans="2:474" ht="13.5" customHeight="1">
      <c r="B14" s="12" t="s">
        <v>19</v>
      </c>
      <c r="P14" s="78" t="s">
        <v>449</v>
      </c>
      <c r="Q14" s="138" t="s">
        <v>471</v>
      </c>
      <c r="AA14" s="133">
        <v>1</v>
      </c>
      <c r="AB14" s="133" t="s">
        <v>502</v>
      </c>
      <c r="AC14" s="133" t="s">
        <v>503</v>
      </c>
      <c r="AD14" s="133" t="s">
        <v>529</v>
      </c>
      <c r="AE14" s="136">
        <v>0</v>
      </c>
      <c r="AF14" s="103">
        <v>-14.082482229281686</v>
      </c>
      <c r="AG14" s="103">
        <v>1.0094858151963699</v>
      </c>
      <c r="AH14" s="103">
        <v>0.15650526108287194</v>
      </c>
      <c r="AI14" s="133">
        <v>50</v>
      </c>
      <c r="AJ14" s="133">
        <v>100</v>
      </c>
      <c r="AK14" s="133">
        <v>4</v>
      </c>
      <c r="AL14" s="133">
        <v>4.7</v>
      </c>
      <c r="AM14" s="133">
        <v>4.7</v>
      </c>
      <c r="AN14" s="101">
        <v>264.08450704225351</v>
      </c>
      <c r="AO14" s="101">
        <v>570.97176357924991</v>
      </c>
      <c r="AZ14" s="229"/>
      <c r="BA14" s="133">
        <v>6</v>
      </c>
      <c r="BB14" s="103">
        <v>4</v>
      </c>
      <c r="BC14" s="133">
        <v>1118.8318530717959</v>
      </c>
      <c r="BD14" s="103">
        <v>84</v>
      </c>
      <c r="BE14" s="103">
        <v>34</v>
      </c>
      <c r="BF14" s="103">
        <v>372.94395102393196</v>
      </c>
      <c r="BG14" s="103">
        <v>745.88790204786392</v>
      </c>
      <c r="BH14" s="185">
        <v>1396000.944619609</v>
      </c>
      <c r="BI14" s="185">
        <v>461880.89445245371</v>
      </c>
      <c r="BJ14" s="185">
        <v>27920.018892392181</v>
      </c>
      <c r="BK14" s="185">
        <v>18475.235778098147</v>
      </c>
      <c r="BL14" s="185">
        <v>35243.799166740559</v>
      </c>
      <c r="BM14" s="185">
        <v>21473.002839945661</v>
      </c>
      <c r="BN14" s="103">
        <v>35.323232913813776</v>
      </c>
      <c r="BO14" s="103">
        <v>20.318076351153465</v>
      </c>
      <c r="BP14" s="187">
        <v>1333333.3333333333</v>
      </c>
      <c r="BQ14" s="187">
        <v>69444444.444444433</v>
      </c>
      <c r="BR14" s="103">
        <v>133.05690369473461</v>
      </c>
      <c r="BS14" s="22">
        <v>231.3211112494505</v>
      </c>
      <c r="BT14" s="103">
        <v>1.7166724619009912</v>
      </c>
      <c r="BU14" s="22">
        <v>2.9844568039048811</v>
      </c>
      <c r="BV14" s="103">
        <v>76.515630844474018</v>
      </c>
      <c r="BW14" s="103">
        <v>30.897674762134255</v>
      </c>
      <c r="BX14" s="192">
        <v>0.39863536523154569</v>
      </c>
      <c r="BY14" s="49"/>
      <c r="BZ14" s="229"/>
      <c r="CA14" s="152">
        <v>0.7015252534010592</v>
      </c>
      <c r="CB14" s="151">
        <v>0.56074224564044894</v>
      </c>
      <c r="CC14" s="151">
        <v>0.38375044620642912</v>
      </c>
      <c r="CD14" s="153">
        <v>8.5</v>
      </c>
      <c r="CE14" s="153">
        <v>23.150333362234953</v>
      </c>
      <c r="CF14" s="153">
        <v>26.657959629240249</v>
      </c>
      <c r="CG14" s="153">
        <v>29.464060642844487</v>
      </c>
      <c r="CH14" s="22">
        <v>1</v>
      </c>
      <c r="CI14" s="153">
        <v>21</v>
      </c>
      <c r="CJ14" s="153">
        <v>44.168441165463868</v>
      </c>
      <c r="CK14" s="153">
        <v>50.860629220837176</v>
      </c>
      <c r="CL14" s="153">
        <v>36.985523775613856</v>
      </c>
      <c r="CM14" s="22">
        <v>1</v>
      </c>
      <c r="CN14" s="22">
        <v>1</v>
      </c>
      <c r="CO14" s="151">
        <v>1118.8318530717959</v>
      </c>
      <c r="CP14" s="184">
        <v>35243.799166740559</v>
      </c>
      <c r="CQ14" s="184">
        <v>21473.002839945661</v>
      </c>
      <c r="CR14" s="49"/>
      <c r="CS14" s="49"/>
      <c r="CT14" s="49"/>
      <c r="CU14" s="49"/>
      <c r="CV14" s="49"/>
      <c r="DA14" s="172">
        <v>20</v>
      </c>
      <c r="DB14" s="154">
        <v>1</v>
      </c>
      <c r="DC14" s="154">
        <v>1</v>
      </c>
      <c r="DD14" s="154">
        <v>1</v>
      </c>
      <c r="DE14" s="154">
        <v>1</v>
      </c>
      <c r="DF14" s="192">
        <v>1.7166724619009912</v>
      </c>
      <c r="DG14" s="192">
        <v>2.9844568039048811</v>
      </c>
      <c r="DH14" s="192">
        <v>2.433945643958201</v>
      </c>
      <c r="DI14" s="192">
        <v>5.7540127837491433</v>
      </c>
      <c r="DJ14" s="192">
        <v>0.24042039134527077</v>
      </c>
      <c r="DK14" s="192">
        <v>9.368968881311239E-2</v>
      </c>
      <c r="DL14" s="192">
        <v>-3.2580139085623783</v>
      </c>
      <c r="DM14" s="192">
        <v>1.4943982545612482</v>
      </c>
      <c r="DN14" s="192">
        <v>0.17098341314674603</v>
      </c>
      <c r="DO14" s="211">
        <v>748.56385444161083</v>
      </c>
      <c r="EA14" s="103">
        <v>748.56385444161083</v>
      </c>
      <c r="EB14" s="154">
        <v>0.17172337467006701</v>
      </c>
      <c r="EC14" s="154">
        <v>6.2859036389597292E-2</v>
      </c>
      <c r="ED14" s="154">
        <v>0.11057445822335567</v>
      </c>
      <c r="EE14" s="192">
        <v>1.5530112236516063</v>
      </c>
      <c r="EF14" s="192">
        <v>2.1393150067186668</v>
      </c>
      <c r="EG14" s="192">
        <v>3.7192262176950894</v>
      </c>
      <c r="EH14" s="192">
        <v>3.3621633351184625</v>
      </c>
      <c r="EI14" s="192">
        <v>8.4139307848634175</v>
      </c>
      <c r="EJ14" s="192">
        <v>0.16790071693743655</v>
      </c>
      <c r="EK14" s="192">
        <v>6.2651849021481909E-2</v>
      </c>
      <c r="EL14" s="192">
        <v>-4.2723560161248004</v>
      </c>
      <c r="EM14" s="192">
        <v>3</v>
      </c>
      <c r="EN14" s="192">
        <v>0.25590582231650916</v>
      </c>
      <c r="EO14" s="211">
        <v>687.82946652126645</v>
      </c>
      <c r="FA14" s="133">
        <v>687.82946652126645</v>
      </c>
      <c r="FB14" s="154">
        <v>0.25920928034896051</v>
      </c>
      <c r="FC14" s="154">
        <v>8.777906015267023E-2</v>
      </c>
      <c r="FD14" s="154">
        <v>0.1519069602617204</v>
      </c>
      <c r="FE14" s="154">
        <v>1.7063686871382919</v>
      </c>
      <c r="FF14" s="78">
        <v>2.242455724058348</v>
      </c>
      <c r="FG14" s="78">
        <v>3.8985376603002635</v>
      </c>
      <c r="FH14" s="157">
        <v>3.615798283086582</v>
      </c>
      <c r="FI14" s="78">
        <v>9.1450036520504412</v>
      </c>
      <c r="FJ14" s="78">
        <v>0.15498498654544771</v>
      </c>
      <c r="FK14" s="78">
        <v>5.741385956874713E-2</v>
      </c>
      <c r="FL14" s="157">
        <v>-4.519893737740035</v>
      </c>
      <c r="FM14" s="158">
        <v>3</v>
      </c>
      <c r="FN14" s="192">
        <v>0.27401388898934259</v>
      </c>
      <c r="FO14" s="211">
        <v>677.49782055150683</v>
      </c>
      <c r="GA14" s="133">
        <v>677.49782055150683</v>
      </c>
      <c r="GB14" s="154">
        <v>0.28400523067638361</v>
      </c>
      <c r="GC14" s="154">
        <v>9.8627288420917836E-2</v>
      </c>
      <c r="GD14" s="154">
        <v>0.1705039230072877</v>
      </c>
      <c r="GE14" s="154">
        <v>1.6656815026141341</v>
      </c>
      <c r="GF14" s="78">
        <v>2.2155595212982639</v>
      </c>
      <c r="GG14" s="78">
        <v>3.8517782713614732</v>
      </c>
      <c r="GH14" s="157">
        <v>3.5486320670856557</v>
      </c>
      <c r="GI14" s="78">
        <v>8.9512613512250176</v>
      </c>
      <c r="GJ14" s="78">
        <v>0.1582115667028772</v>
      </c>
      <c r="GK14" s="78">
        <v>5.8715027294594005E-2</v>
      </c>
      <c r="GL14" s="157">
        <v>-4.4553428511158328</v>
      </c>
      <c r="GM14" s="158">
        <v>3</v>
      </c>
      <c r="GN14" s="192">
        <v>0.26921313012884207</v>
      </c>
      <c r="GO14" s="214">
        <v>680.17043339798897</v>
      </c>
      <c r="HA14" s="133">
        <v>680.17043339798897</v>
      </c>
      <c r="HB14" s="154">
        <v>0.27759095984482646</v>
      </c>
      <c r="HC14" s="154">
        <v>9.5821044932111576E-2</v>
      </c>
      <c r="HD14" s="154">
        <v>0.16569321988361985</v>
      </c>
      <c r="HE14" s="154">
        <v>1.6753308315198516</v>
      </c>
      <c r="HF14" s="78">
        <v>2.2219676461684714</v>
      </c>
      <c r="HG14" s="78">
        <v>3.8629188775595744</v>
      </c>
      <c r="HH14" s="157">
        <v>3.5645690340848697</v>
      </c>
      <c r="HI14" s="78">
        <v>8.9972228001801291</v>
      </c>
      <c r="HJ14" s="78">
        <v>0.15743410589738341</v>
      </c>
      <c r="HK14" s="78">
        <v>5.8401060726815564E-2</v>
      </c>
      <c r="HL14" s="158">
        <v>-4.4707223508043308</v>
      </c>
      <c r="HM14" s="158">
        <v>3</v>
      </c>
      <c r="HN14" s="192">
        <v>0.27035190203728177</v>
      </c>
      <c r="HO14" s="211">
        <v>679.53229266898347</v>
      </c>
      <c r="IA14" s="133">
        <v>20</v>
      </c>
      <c r="IB14" s="192">
        <v>1</v>
      </c>
      <c r="IC14" s="192">
        <v>1</v>
      </c>
      <c r="ID14" s="192">
        <v>1</v>
      </c>
      <c r="IE14" s="192">
        <v>1</v>
      </c>
      <c r="IF14" s="192">
        <v>2.9844568039048811</v>
      </c>
      <c r="IG14" s="192">
        <v>5.7540127837491433</v>
      </c>
      <c r="IH14" s="192">
        <v>9.368968881311239E-2</v>
      </c>
      <c r="II14" s="192">
        <v>0.39863536523154569</v>
      </c>
      <c r="IJ14" s="192">
        <v>0.68638113846878779</v>
      </c>
      <c r="IK14" s="192">
        <v>0.80312401369206021</v>
      </c>
      <c r="IL14" s="192">
        <v>0.4319690767614518</v>
      </c>
      <c r="IM14" s="192">
        <v>0.83178831689055588</v>
      </c>
      <c r="IN14" s="192">
        <v>0.40273760481691856</v>
      </c>
      <c r="IO14" s="211">
        <v>618.73662711595205</v>
      </c>
      <c r="JA14" s="103">
        <v>618.73662711595205</v>
      </c>
      <c r="JB14" s="192">
        <v>0.42503209492171506</v>
      </c>
      <c r="JC14" s="192">
        <v>0.16032654152825035</v>
      </c>
      <c r="JD14" s="192">
        <v>0.27627407119128633</v>
      </c>
      <c r="JE14" s="192">
        <v>1.5384436660631531</v>
      </c>
      <c r="JF14" s="192">
        <v>3.7017415737906103</v>
      </c>
      <c r="JG14" s="192">
        <v>8.3443643849332148</v>
      </c>
      <c r="JH14" s="192">
        <v>6.320033268152013E-2</v>
      </c>
      <c r="JI14" s="192">
        <v>0.49444344522932071</v>
      </c>
      <c r="JJ14" s="192">
        <v>0.75486184619720531</v>
      </c>
      <c r="JK14" s="192">
        <v>0.75457488791369465</v>
      </c>
      <c r="JL14" s="192">
        <v>0.57183960688916902</v>
      </c>
      <c r="JM14" s="192">
        <v>0.22334447365310717</v>
      </c>
      <c r="JN14" s="192">
        <v>0.58107571592032148</v>
      </c>
      <c r="JO14" s="211">
        <v>559.80338940178831</v>
      </c>
      <c r="KA14" s="103">
        <v>559.80338940178831</v>
      </c>
      <c r="KB14" s="192">
        <v>0.5946094928544563</v>
      </c>
      <c r="KC14" s="192">
        <v>0.25235389907678102</v>
      </c>
      <c r="KD14" s="192">
        <v>0.4265701707348139</v>
      </c>
      <c r="KE14" s="192">
        <v>1.3939312536321427</v>
      </c>
      <c r="KF14" s="192">
        <v>3.523594920382874</v>
      </c>
      <c r="KG14" s="192">
        <v>7.6529953065403387</v>
      </c>
      <c r="KH14" s="192">
        <v>6.9220597655454685E-2</v>
      </c>
      <c r="KI14" s="192">
        <v>0.47064830899111038</v>
      </c>
      <c r="KJ14" s="192">
        <v>0.73699702611224283</v>
      </c>
      <c r="KK14" s="192">
        <v>0.76678695855321677</v>
      </c>
      <c r="KL14" s="192">
        <v>0.53710100947466044</v>
      </c>
      <c r="KM14" s="192">
        <v>0.52391545849217647</v>
      </c>
      <c r="KN14" s="192">
        <v>0.5358544191872332</v>
      </c>
      <c r="KO14" s="211">
        <v>573.38474266106573</v>
      </c>
      <c r="LA14" s="103">
        <v>573.38474266106573</v>
      </c>
      <c r="LB14" s="192">
        <v>0.55250729775069618</v>
      </c>
      <c r="LC14" s="192">
        <v>0.22790746321008168</v>
      </c>
      <c r="LD14" s="192">
        <v>0.38718424628290937</v>
      </c>
      <c r="LE14" s="192">
        <v>1.4269880633185368</v>
      </c>
      <c r="LF14" s="192">
        <v>3.5651307950059863</v>
      </c>
      <c r="LG14" s="192">
        <v>7.8113546955990785</v>
      </c>
      <c r="LH14" s="192">
        <v>6.7742939603787938E-2</v>
      </c>
      <c r="LI14" s="192">
        <v>0.47619627622217631</v>
      </c>
      <c r="LJ14" s="192">
        <v>0.74111169008188182</v>
      </c>
      <c r="LK14" s="192">
        <v>0.76394887165835601</v>
      </c>
      <c r="LL14" s="192">
        <v>0.54520050502616735</v>
      </c>
      <c r="LM14" s="192">
        <v>0.46856581542744058</v>
      </c>
      <c r="LN14" s="192">
        <v>0.54645114076682721</v>
      </c>
      <c r="LO14" s="211">
        <v>570.14536973828569</v>
      </c>
      <c r="MA14" s="103">
        <v>570.14536973828569</v>
      </c>
      <c r="MB14" s="192">
        <v>0.56254935381131432</v>
      </c>
      <c r="MC14" s="192">
        <v>0.23373833447108575</v>
      </c>
      <c r="MD14" s="192">
        <v>0.39657842775897145</v>
      </c>
      <c r="ME14" s="192">
        <v>1.4185071966476579</v>
      </c>
      <c r="MF14" s="192">
        <v>3.5545208756179565</v>
      </c>
      <c r="MG14" s="192">
        <v>7.7707393291852789</v>
      </c>
      <c r="MH14" s="192">
        <v>6.8115899431810387E-2</v>
      </c>
      <c r="MI14" s="192">
        <v>0.47477910406381552</v>
      </c>
      <c r="MJ14" s="192">
        <v>0.74005771373201523</v>
      </c>
      <c r="MK14" s="192">
        <v>0.76467436642569575</v>
      </c>
      <c r="ML14" s="192">
        <v>0.54313157074550145</v>
      </c>
      <c r="MM14" s="192">
        <v>0.48288014058252138</v>
      </c>
      <c r="MN14" s="192">
        <v>0.5437358009817298</v>
      </c>
      <c r="MO14" s="211">
        <v>570.97176357924991</v>
      </c>
      <c r="NA14" s="103">
        <v>745.88790204786392</v>
      </c>
      <c r="NB14" s="103">
        <v>679.53229266898347</v>
      </c>
      <c r="NC14" s="133">
        <v>0.27912249759443963</v>
      </c>
      <c r="ND14" s="103">
        <v>41.469316122930827</v>
      </c>
      <c r="NE14" s="103">
        <v>1.0094858151963699</v>
      </c>
      <c r="NF14" s="103" t="s">
        <v>522</v>
      </c>
    </row>
    <row r="15" spans="2:474" ht="13.5" customHeight="1">
      <c r="P15" s="161" t="s">
        <v>450</v>
      </c>
      <c r="Q15" s="194">
        <f>IF(Q14="Beam",Q18,Q29)</f>
        <v>1.3</v>
      </c>
      <c r="AA15" s="133">
        <v>2</v>
      </c>
      <c r="AB15" s="133" t="s">
        <v>504</v>
      </c>
      <c r="AC15" s="133" t="s">
        <v>503</v>
      </c>
      <c r="AD15" s="133" t="s">
        <v>529</v>
      </c>
      <c r="AE15" s="136">
        <v>0</v>
      </c>
      <c r="AF15" s="103">
        <v>-14.082482229281688</v>
      </c>
      <c r="AG15" s="103">
        <v>1.0094858151963704</v>
      </c>
      <c r="AH15" s="103">
        <v>0.15650526108287277</v>
      </c>
      <c r="AI15" s="133">
        <v>50</v>
      </c>
      <c r="AJ15" s="133">
        <v>100</v>
      </c>
      <c r="AK15" s="133">
        <v>4</v>
      </c>
      <c r="AL15" s="133">
        <v>4.7</v>
      </c>
      <c r="AM15" s="133">
        <v>4.7</v>
      </c>
      <c r="AN15" s="101">
        <v>264.08450704225351</v>
      </c>
      <c r="AO15" s="101">
        <v>570.97176357924991</v>
      </c>
      <c r="AZ15" s="229"/>
      <c r="BA15" s="133">
        <v>6</v>
      </c>
      <c r="BB15" s="103">
        <v>4</v>
      </c>
      <c r="BC15" s="133">
        <v>1118.8318530717959</v>
      </c>
      <c r="BD15" s="103">
        <v>84</v>
      </c>
      <c r="BE15" s="103">
        <v>34</v>
      </c>
      <c r="BF15" s="103">
        <v>372.94395102393196</v>
      </c>
      <c r="BG15" s="103">
        <v>745.88790204786392</v>
      </c>
      <c r="BH15" s="185">
        <v>1396000.944619609</v>
      </c>
      <c r="BI15" s="185">
        <v>461880.89445245371</v>
      </c>
      <c r="BJ15" s="185">
        <v>27920.018892392181</v>
      </c>
      <c r="BK15" s="185">
        <v>18475.235778098147</v>
      </c>
      <c r="BL15" s="185">
        <v>35243.799166740559</v>
      </c>
      <c r="BM15" s="185">
        <v>21473.002839945661</v>
      </c>
      <c r="BN15" s="103">
        <v>35.323232913813776</v>
      </c>
      <c r="BO15" s="103">
        <v>20.318076351153465</v>
      </c>
      <c r="BP15" s="187">
        <v>1333333.3333333333</v>
      </c>
      <c r="BQ15" s="187">
        <v>69444444.444444433</v>
      </c>
      <c r="BR15" s="103">
        <v>133.05690369473461</v>
      </c>
      <c r="BS15" s="22">
        <v>231.3211112494505</v>
      </c>
      <c r="BT15" s="103">
        <v>1.7166724619009912</v>
      </c>
      <c r="BU15" s="22">
        <v>2.9844568039048811</v>
      </c>
      <c r="BV15" s="103">
        <v>76.515630844474018</v>
      </c>
      <c r="BW15" s="103">
        <v>30.897674762134255</v>
      </c>
      <c r="BX15" s="192">
        <v>0.39863536523154569</v>
      </c>
      <c r="BY15" s="49"/>
      <c r="BZ15" s="229"/>
      <c r="CA15" s="152">
        <v>0.7015252534010592</v>
      </c>
      <c r="CB15" s="151">
        <v>0.56074224564044894</v>
      </c>
      <c r="CC15" s="151">
        <v>0.3837504462064269</v>
      </c>
      <c r="CD15" s="153">
        <v>8.5</v>
      </c>
      <c r="CE15" s="153">
        <v>23.150333362234953</v>
      </c>
      <c r="CF15" s="153">
        <v>26.657959629240249</v>
      </c>
      <c r="CG15" s="153">
        <v>29.464060642844487</v>
      </c>
      <c r="CH15" s="22">
        <v>1</v>
      </c>
      <c r="CI15" s="153">
        <v>21</v>
      </c>
      <c r="CJ15" s="153">
        <v>44.168441165463868</v>
      </c>
      <c r="CK15" s="153">
        <v>50.860629220837176</v>
      </c>
      <c r="CL15" s="153">
        <v>36.985523775613892</v>
      </c>
      <c r="CM15" s="22">
        <v>1</v>
      </c>
      <c r="CN15" s="22">
        <v>1</v>
      </c>
      <c r="CO15" s="151">
        <v>1118.8318530717959</v>
      </c>
      <c r="CP15" s="184">
        <v>35243.799166740559</v>
      </c>
      <c r="CQ15" s="184">
        <v>21473.002839945661</v>
      </c>
      <c r="CR15" s="49"/>
      <c r="CS15" s="49"/>
      <c r="CT15" s="49"/>
      <c r="CU15" s="49"/>
      <c r="CV15" s="49"/>
      <c r="DA15" s="172">
        <v>20</v>
      </c>
      <c r="DB15" s="154">
        <v>1</v>
      </c>
      <c r="DC15" s="154">
        <v>1</v>
      </c>
      <c r="DD15" s="154">
        <v>1</v>
      </c>
      <c r="DE15" s="154">
        <v>1</v>
      </c>
      <c r="DF15" s="192">
        <v>1.7166724619009912</v>
      </c>
      <c r="DG15" s="192">
        <v>2.9844568039048811</v>
      </c>
      <c r="DH15" s="192">
        <v>2.433945643958201</v>
      </c>
      <c r="DI15" s="192">
        <v>5.7540127837491433</v>
      </c>
      <c r="DJ15" s="192">
        <v>0.24042039134527077</v>
      </c>
      <c r="DK15" s="192">
        <v>9.368968881311239E-2</v>
      </c>
      <c r="DL15" s="192">
        <v>-3.2580139085623783</v>
      </c>
      <c r="DM15" s="192">
        <v>1.4943982545612482</v>
      </c>
      <c r="DN15" s="192">
        <v>0.17098341314674614</v>
      </c>
      <c r="DO15" s="211">
        <v>748.5638544416106</v>
      </c>
      <c r="EA15" s="103">
        <v>748.5638544416106</v>
      </c>
      <c r="EB15" s="154">
        <v>0.17172337467006729</v>
      </c>
      <c r="EC15" s="154">
        <v>6.2859036389597348E-2</v>
      </c>
      <c r="ED15" s="154">
        <v>0.11057445822335576</v>
      </c>
      <c r="EE15" s="192">
        <v>1.5530112236516076</v>
      </c>
      <c r="EF15" s="192">
        <v>2.1393150067186673</v>
      </c>
      <c r="EG15" s="192">
        <v>3.7192262176950908</v>
      </c>
      <c r="EH15" s="192">
        <v>3.3621633351184643</v>
      </c>
      <c r="EI15" s="192">
        <v>8.4139307848634228</v>
      </c>
      <c r="EJ15" s="192">
        <v>0.16790071693743647</v>
      </c>
      <c r="EK15" s="192">
        <v>6.2651849021481867E-2</v>
      </c>
      <c r="EL15" s="192">
        <v>-4.2723560161248013</v>
      </c>
      <c r="EM15" s="192">
        <v>3</v>
      </c>
      <c r="EN15" s="192">
        <v>0.25590582231650949</v>
      </c>
      <c r="EO15" s="211">
        <v>687.82946652126623</v>
      </c>
      <c r="FA15" s="133">
        <v>687.82946652126623</v>
      </c>
      <c r="FB15" s="154">
        <v>0.25920928034896107</v>
      </c>
      <c r="FC15" s="154">
        <v>8.7779060152670452E-2</v>
      </c>
      <c r="FD15" s="154">
        <v>0.15190696026172079</v>
      </c>
      <c r="FE15" s="154">
        <v>1.706368687138291</v>
      </c>
      <c r="FF15" s="78">
        <v>2.2424557240583471</v>
      </c>
      <c r="FG15" s="78">
        <v>3.8985376603002622</v>
      </c>
      <c r="FH15" s="157">
        <v>3.6157982830865802</v>
      </c>
      <c r="FI15" s="78">
        <v>9.1450036520504359</v>
      </c>
      <c r="FJ15" s="78">
        <v>0.15498498654544779</v>
      </c>
      <c r="FK15" s="78">
        <v>5.7413859568747165E-2</v>
      </c>
      <c r="FL15" s="157">
        <v>-4.5198937377400332</v>
      </c>
      <c r="FM15" s="158">
        <v>3</v>
      </c>
      <c r="FN15" s="192">
        <v>0.27401388898934265</v>
      </c>
      <c r="FO15" s="211">
        <v>677.49782055150683</v>
      </c>
      <c r="GA15" s="133">
        <v>677.49782055150683</v>
      </c>
      <c r="GB15" s="154">
        <v>0.28400523067638361</v>
      </c>
      <c r="GC15" s="154">
        <v>9.8627288420917836E-2</v>
      </c>
      <c r="GD15" s="154">
        <v>0.1705039230072877</v>
      </c>
      <c r="GE15" s="154">
        <v>1.6656815026141341</v>
      </c>
      <c r="GF15" s="78">
        <v>2.2155595212982639</v>
      </c>
      <c r="GG15" s="78">
        <v>3.8517782713614732</v>
      </c>
      <c r="GH15" s="157">
        <v>3.5486320670856557</v>
      </c>
      <c r="GI15" s="78">
        <v>8.9512613512250176</v>
      </c>
      <c r="GJ15" s="78">
        <v>0.1582115667028772</v>
      </c>
      <c r="GK15" s="78">
        <v>5.8715027294594005E-2</v>
      </c>
      <c r="GL15" s="157">
        <v>-4.4553428511158328</v>
      </c>
      <c r="GM15" s="158">
        <v>3</v>
      </c>
      <c r="GN15" s="192">
        <v>0.26921313012884229</v>
      </c>
      <c r="GO15" s="214">
        <v>680.17043339798886</v>
      </c>
      <c r="HA15" s="133">
        <v>680.17043339798886</v>
      </c>
      <c r="HB15" s="154">
        <v>0.27759095984482673</v>
      </c>
      <c r="HC15" s="154">
        <v>9.5821044932111701E-2</v>
      </c>
      <c r="HD15" s="154">
        <v>0.16569321988362007</v>
      </c>
      <c r="HE15" s="154">
        <v>1.6753308315198512</v>
      </c>
      <c r="HF15" s="78">
        <v>2.221967646168471</v>
      </c>
      <c r="HG15" s="78">
        <v>3.8629188775595735</v>
      </c>
      <c r="HH15" s="157">
        <v>3.5645690340848688</v>
      </c>
      <c r="HI15" s="78">
        <v>8.9972228001801255</v>
      </c>
      <c r="HJ15" s="78">
        <v>0.15743410589738344</v>
      </c>
      <c r="HK15" s="78">
        <v>5.8401060726815592E-2</v>
      </c>
      <c r="HL15" s="158">
        <v>-4.4707223508043299</v>
      </c>
      <c r="HM15" s="158">
        <v>3</v>
      </c>
      <c r="HN15" s="192">
        <v>0.27035190203728193</v>
      </c>
      <c r="HO15" s="211">
        <v>679.53229266898347</v>
      </c>
      <c r="IA15" s="133">
        <v>20</v>
      </c>
      <c r="IB15" s="192">
        <v>1</v>
      </c>
      <c r="IC15" s="192">
        <v>1</v>
      </c>
      <c r="ID15" s="192">
        <v>1</v>
      </c>
      <c r="IE15" s="192">
        <v>1</v>
      </c>
      <c r="IF15" s="192">
        <v>2.9844568039048811</v>
      </c>
      <c r="IG15" s="192">
        <v>5.7540127837491433</v>
      </c>
      <c r="IH15" s="192">
        <v>9.368968881311239E-2</v>
      </c>
      <c r="II15" s="192">
        <v>0.39863536523154569</v>
      </c>
      <c r="IJ15" s="192">
        <v>0.68638113846878779</v>
      </c>
      <c r="IK15" s="192">
        <v>0.80312401369206021</v>
      </c>
      <c r="IL15" s="192">
        <v>0.4319690767614518</v>
      </c>
      <c r="IM15" s="192">
        <v>0.83178831689055588</v>
      </c>
      <c r="IN15" s="192">
        <v>0.40273760481691867</v>
      </c>
      <c r="IO15" s="211">
        <v>618.73662711595193</v>
      </c>
      <c r="JA15" s="103">
        <v>618.73662711595193</v>
      </c>
      <c r="JB15" s="192">
        <v>0.42503209492171534</v>
      </c>
      <c r="JC15" s="192">
        <v>0.16032654152825046</v>
      </c>
      <c r="JD15" s="192">
        <v>0.2762740711912865</v>
      </c>
      <c r="JE15" s="192">
        <v>1.5384436660631531</v>
      </c>
      <c r="JF15" s="192">
        <v>3.7017415737906103</v>
      </c>
      <c r="JG15" s="192">
        <v>8.3443643849332148</v>
      </c>
      <c r="JH15" s="192">
        <v>6.320033268152013E-2</v>
      </c>
      <c r="JI15" s="192">
        <v>0.49444344522932071</v>
      </c>
      <c r="JJ15" s="192">
        <v>0.75486184619720531</v>
      </c>
      <c r="JK15" s="192">
        <v>0.75457488791369465</v>
      </c>
      <c r="JL15" s="192">
        <v>0.57183960688916902</v>
      </c>
      <c r="JM15" s="192">
        <v>0.22334447365310772</v>
      </c>
      <c r="JN15" s="192">
        <v>0.5810757159203217</v>
      </c>
      <c r="JO15" s="211">
        <v>559.80338940178819</v>
      </c>
      <c r="KA15" s="103">
        <v>559.80338940178819</v>
      </c>
      <c r="KB15" s="192">
        <v>0.59460949285445663</v>
      </c>
      <c r="KC15" s="192">
        <v>0.25235389907678124</v>
      </c>
      <c r="KD15" s="192">
        <v>0.42657017073481418</v>
      </c>
      <c r="KE15" s="192">
        <v>1.3939312536321427</v>
      </c>
      <c r="KF15" s="192">
        <v>3.523594920382874</v>
      </c>
      <c r="KG15" s="192">
        <v>7.6529953065403387</v>
      </c>
      <c r="KH15" s="192">
        <v>6.9220597655454685E-2</v>
      </c>
      <c r="KI15" s="192">
        <v>0.47064830899111038</v>
      </c>
      <c r="KJ15" s="192">
        <v>0.73699702611224283</v>
      </c>
      <c r="KK15" s="192">
        <v>0.76678695855321677</v>
      </c>
      <c r="KL15" s="192">
        <v>0.53710100947466044</v>
      </c>
      <c r="KM15" s="192">
        <v>0.5239154584921768</v>
      </c>
      <c r="KN15" s="192">
        <v>0.53585441918723331</v>
      </c>
      <c r="KO15" s="211">
        <v>573.38474266106573</v>
      </c>
      <c r="LA15" s="103">
        <v>573.38474266106573</v>
      </c>
      <c r="LB15" s="192">
        <v>0.55250729775069618</v>
      </c>
      <c r="LC15" s="192">
        <v>0.22790746321008168</v>
      </c>
      <c r="LD15" s="192">
        <v>0.38718424628290937</v>
      </c>
      <c r="LE15" s="192">
        <v>1.4269880633185368</v>
      </c>
      <c r="LF15" s="192">
        <v>3.5651307950059863</v>
      </c>
      <c r="LG15" s="192">
        <v>7.8113546955990785</v>
      </c>
      <c r="LH15" s="192">
        <v>6.7742939603787938E-2</v>
      </c>
      <c r="LI15" s="192">
        <v>0.47619627622217631</v>
      </c>
      <c r="LJ15" s="192">
        <v>0.74111169008188182</v>
      </c>
      <c r="LK15" s="192">
        <v>0.76394887165835601</v>
      </c>
      <c r="LL15" s="192">
        <v>0.54520050502616735</v>
      </c>
      <c r="LM15" s="192">
        <v>0.46856581542744047</v>
      </c>
      <c r="LN15" s="192">
        <v>0.54645114076682721</v>
      </c>
      <c r="LO15" s="211">
        <v>570.14536973828569</v>
      </c>
      <c r="MA15" s="103">
        <v>570.14536973828569</v>
      </c>
      <c r="MB15" s="192">
        <v>0.56254935381131432</v>
      </c>
      <c r="MC15" s="192">
        <v>0.23373833447108575</v>
      </c>
      <c r="MD15" s="192">
        <v>0.39657842775897145</v>
      </c>
      <c r="ME15" s="192">
        <v>1.4185071966476579</v>
      </c>
      <c r="MF15" s="192">
        <v>3.5545208756179565</v>
      </c>
      <c r="MG15" s="192">
        <v>7.7707393291852789</v>
      </c>
      <c r="MH15" s="192">
        <v>6.8115899431810387E-2</v>
      </c>
      <c r="MI15" s="192">
        <v>0.47477910406381552</v>
      </c>
      <c r="MJ15" s="192">
        <v>0.74005771373201523</v>
      </c>
      <c r="MK15" s="192">
        <v>0.76467436642569575</v>
      </c>
      <c r="ML15" s="192">
        <v>0.54313157074550145</v>
      </c>
      <c r="MM15" s="192">
        <v>0.48288014058252127</v>
      </c>
      <c r="MN15" s="192">
        <v>0.5437358009817298</v>
      </c>
      <c r="MO15" s="211">
        <v>570.97176357924991</v>
      </c>
      <c r="NA15" s="103">
        <v>745.88790204786392</v>
      </c>
      <c r="NB15" s="103">
        <v>679.53229266898347</v>
      </c>
      <c r="NC15" s="133">
        <v>0.27912249759443963</v>
      </c>
      <c r="ND15" s="103">
        <v>41.469316122930827</v>
      </c>
      <c r="NE15" s="103">
        <v>1.0094858151963704</v>
      </c>
      <c r="NF15" s="103" t="s">
        <v>522</v>
      </c>
    </row>
    <row r="16" spans="2:474" ht="13.5" customHeight="1">
      <c r="B16" s="403" t="s">
        <v>20</v>
      </c>
      <c r="C16" s="404"/>
      <c r="D16" s="404"/>
      <c r="AA16" s="133">
        <v>3</v>
      </c>
      <c r="AB16" s="133" t="s">
        <v>505</v>
      </c>
      <c r="AC16" s="133" t="s">
        <v>503</v>
      </c>
      <c r="AD16" s="133" t="s">
        <v>529</v>
      </c>
      <c r="AE16" s="136">
        <v>3.3429999999999991</v>
      </c>
      <c r="AF16" s="103">
        <v>-2.9354676103960555</v>
      </c>
      <c r="AG16" s="103">
        <v>0.25140141444702246</v>
      </c>
      <c r="AH16" s="103">
        <v>0.10813361216742412</v>
      </c>
      <c r="AI16" s="133">
        <v>50</v>
      </c>
      <c r="AJ16" s="133">
        <v>100</v>
      </c>
      <c r="AK16" s="133">
        <v>4</v>
      </c>
      <c r="AL16" s="133">
        <v>8.5</v>
      </c>
      <c r="AM16" s="133">
        <v>8.5</v>
      </c>
      <c r="AN16" s="101">
        <v>264.08450704225351</v>
      </c>
      <c r="AO16" s="101">
        <v>629.93717982882208</v>
      </c>
      <c r="AZ16" s="229"/>
      <c r="BA16" s="103">
        <v>6</v>
      </c>
      <c r="BB16" s="103">
        <v>4</v>
      </c>
      <c r="BC16" s="103">
        <v>1118.8318530717959</v>
      </c>
      <c r="BD16" s="103">
        <v>84</v>
      </c>
      <c r="BE16" s="103">
        <v>34</v>
      </c>
      <c r="BF16" s="103">
        <v>372.94395102393196</v>
      </c>
      <c r="BG16" s="103">
        <v>745.88790204786392</v>
      </c>
      <c r="BH16" s="185">
        <v>1396000.944619609</v>
      </c>
      <c r="BI16" s="185">
        <v>461880.89445245371</v>
      </c>
      <c r="BJ16" s="185">
        <v>27920.018892392181</v>
      </c>
      <c r="BK16" s="185">
        <v>18475.235778098147</v>
      </c>
      <c r="BL16" s="185">
        <v>35243.799166740559</v>
      </c>
      <c r="BM16" s="185">
        <v>21473.002839945661</v>
      </c>
      <c r="BN16" s="103">
        <v>35.323232913813776</v>
      </c>
      <c r="BO16" s="103">
        <v>20.318076351153465</v>
      </c>
      <c r="BP16" s="185">
        <v>1333333.3333333333</v>
      </c>
      <c r="BQ16" s="185">
        <v>69444444.444444433</v>
      </c>
      <c r="BR16" s="103">
        <v>240.63482583090305</v>
      </c>
      <c r="BS16" s="103">
        <v>418.34669055751687</v>
      </c>
      <c r="BT16" s="103">
        <v>3.1046204098209418</v>
      </c>
      <c r="BU16" s="103">
        <v>5.3974218794024447</v>
      </c>
      <c r="BV16" s="103">
        <v>42.307754405252936</v>
      </c>
      <c r="BW16" s="103">
        <v>41.551900434711484</v>
      </c>
      <c r="BX16" s="192">
        <v>0.53609396607914428</v>
      </c>
      <c r="BZ16" s="229"/>
      <c r="CA16" s="154">
        <v>0.7015252534010592</v>
      </c>
      <c r="CB16" s="192">
        <v>0.51266160977569042</v>
      </c>
      <c r="CC16" s="192">
        <v>-0.19229675281282091</v>
      </c>
      <c r="CD16" s="136">
        <v>8.5</v>
      </c>
      <c r="CE16" s="136">
        <v>23.150333362234953</v>
      </c>
      <c r="CF16" s="136">
        <v>26.657959629240249</v>
      </c>
      <c r="CG16" s="136">
        <v>29.464060642844487</v>
      </c>
      <c r="CH16" s="133">
        <v>1</v>
      </c>
      <c r="CI16" s="136">
        <v>21</v>
      </c>
      <c r="CJ16" s="136">
        <v>49.042113279077448</v>
      </c>
      <c r="CK16" s="136">
        <v>56.47273650318008</v>
      </c>
      <c r="CL16" s="136">
        <v>48.577109525959983</v>
      </c>
      <c r="CM16" s="133">
        <v>1</v>
      </c>
      <c r="CN16" s="133">
        <v>1</v>
      </c>
      <c r="CO16" s="157">
        <v>1118.8318530717959</v>
      </c>
      <c r="CP16" s="184">
        <v>35243.799166740559</v>
      </c>
      <c r="CQ16" s="184">
        <v>21473.002839945661</v>
      </c>
      <c r="DA16" s="172">
        <v>20</v>
      </c>
      <c r="DB16" s="154">
        <v>1</v>
      </c>
      <c r="DC16" s="154">
        <v>1</v>
      </c>
      <c r="DD16" s="154">
        <v>1</v>
      </c>
      <c r="DE16" s="154">
        <v>1</v>
      </c>
      <c r="DF16" s="192">
        <v>3.1046204098209418</v>
      </c>
      <c r="DG16" s="192">
        <v>5.3974218794024447</v>
      </c>
      <c r="DH16" s="192">
        <v>6.1520870344289218</v>
      </c>
      <c r="DI16" s="192">
        <v>16.513833259525605</v>
      </c>
      <c r="DJ16" s="192">
        <v>8.7234539636647554E-2</v>
      </c>
      <c r="DK16" s="192">
        <v>3.1132564486168884E-2</v>
      </c>
      <c r="DL16" s="192">
        <v>-6.5890889835702602</v>
      </c>
      <c r="DM16" s="192">
        <v>1.5744209548848525</v>
      </c>
      <c r="DN16" s="192">
        <v>0.10117926612059305</v>
      </c>
      <c r="DO16" s="211">
        <v>827.41542452843498</v>
      </c>
      <c r="EA16" s="103">
        <v>827.41542452843498</v>
      </c>
      <c r="EB16" s="154">
        <v>9.6292287735782509E-2</v>
      </c>
      <c r="EC16" s="154">
        <v>4.657307193394563E-2</v>
      </c>
      <c r="ED16" s="154">
        <v>8.3831529481102132E-2</v>
      </c>
      <c r="EE16" s="192">
        <v>1.148640473719251</v>
      </c>
      <c r="EF16" s="192">
        <v>3.3273659327058773</v>
      </c>
      <c r="EG16" s="192">
        <v>5.7846677903534163</v>
      </c>
      <c r="EH16" s="192">
        <v>6.9281822008980036</v>
      </c>
      <c r="EI16" s="192">
        <v>18.78281357493767</v>
      </c>
      <c r="EJ16" s="192">
        <v>7.689319601578419E-2</v>
      </c>
      <c r="EK16" s="192">
        <v>2.7283143331451248E-2</v>
      </c>
      <c r="EL16" s="192">
        <v>-7.1236782384941053</v>
      </c>
      <c r="EM16" s="192">
        <v>3</v>
      </c>
      <c r="EN16" s="192">
        <v>0.12558174010975159</v>
      </c>
      <c r="EO16" s="211">
        <v>794.95195065516987</v>
      </c>
      <c r="FA16" s="78">
        <v>794.95195065516987</v>
      </c>
      <c r="FB16" s="78">
        <v>0.11605765921379615</v>
      </c>
      <c r="FC16" s="78">
        <v>5.1262012336207537E-2</v>
      </c>
      <c r="FD16" s="78">
        <v>9.2019219737932062E-2</v>
      </c>
      <c r="FE16" s="78">
        <v>1.2612328114096689</v>
      </c>
      <c r="FF16" s="78">
        <v>3.4866322146140356</v>
      </c>
      <c r="FG16" s="78">
        <v>6.0615542373737616</v>
      </c>
      <c r="FH16" s="78">
        <v>7.5135223094731955</v>
      </c>
      <c r="FI16" s="78">
        <v>20.49711205810345</v>
      </c>
      <c r="FJ16" s="78">
        <v>7.0576225479671864E-2</v>
      </c>
      <c r="FK16" s="78">
        <v>2.4951694783068159E-2</v>
      </c>
      <c r="FL16" s="78">
        <v>-7.5059173150736846</v>
      </c>
      <c r="FM16" s="78">
        <v>3</v>
      </c>
      <c r="FN16" s="192">
        <v>0.13443403527554876</v>
      </c>
      <c r="FO16" s="211">
        <v>784.71579151481683</v>
      </c>
      <c r="GA16" s="78">
        <v>784.71579151481683</v>
      </c>
      <c r="GB16" s="78">
        <v>0.12834105018221981</v>
      </c>
      <c r="GC16" s="78">
        <v>5.3821052121295794E-2</v>
      </c>
      <c r="GD16" s="78">
        <v>9.6113683394073265E-2</v>
      </c>
      <c r="GE16" s="78">
        <v>1.3353046689097527</v>
      </c>
      <c r="GF16" s="78">
        <v>3.5875560252565668</v>
      </c>
      <c r="GG16" s="78">
        <v>6.2370115596253042</v>
      </c>
      <c r="GH16" s="78">
        <v>7.8975701450071103</v>
      </c>
      <c r="GI16" s="78">
        <v>21.62311172959128</v>
      </c>
      <c r="GJ16" s="78">
        <v>6.6964574970371546E-2</v>
      </c>
      <c r="GK16" s="78">
        <v>2.3625478550452252E-2</v>
      </c>
      <c r="GL16" s="78">
        <v>-7.7481344606157583</v>
      </c>
      <c r="GM16" s="78">
        <v>3</v>
      </c>
      <c r="GN16" s="192">
        <v>0.14024563305201876</v>
      </c>
      <c r="GO16" s="214">
        <v>778.35536456010959</v>
      </c>
      <c r="HA16" s="78">
        <v>778.35536456010959</v>
      </c>
      <c r="HB16" s="78">
        <v>0.13597356252786849</v>
      </c>
      <c r="HC16" s="78">
        <v>5.5411158859972609E-2</v>
      </c>
      <c r="HD16" s="78">
        <v>9.8657854175956156E-2</v>
      </c>
      <c r="HE16" s="78">
        <v>1.3782335290341894</v>
      </c>
      <c r="HF16" s="78">
        <v>3.6447682038712381</v>
      </c>
      <c r="HG16" s="78">
        <v>6.336475656313671</v>
      </c>
      <c r="HH16" s="78">
        <v>8.1198046944317266</v>
      </c>
      <c r="HI16" s="78">
        <v>22.275096282588066</v>
      </c>
      <c r="HJ16" s="78">
        <v>6.5038016871919582E-2</v>
      </c>
      <c r="HK16" s="78">
        <v>2.2920045109987231E-2</v>
      </c>
      <c r="HL16" s="78">
        <v>-7.8854436892909723</v>
      </c>
      <c r="HM16" s="78">
        <v>3</v>
      </c>
      <c r="HN16" s="192">
        <v>0.14360968798432139</v>
      </c>
      <c r="HO16" s="211">
        <v>774.79276734179234</v>
      </c>
      <c r="IA16" s="133">
        <v>20</v>
      </c>
      <c r="IB16" s="192">
        <v>1</v>
      </c>
      <c r="IC16" s="192">
        <v>1</v>
      </c>
      <c r="ID16" s="192">
        <v>1</v>
      </c>
      <c r="IE16" s="192">
        <v>1</v>
      </c>
      <c r="IF16" s="192">
        <v>5.3974218794024447</v>
      </c>
      <c r="IG16" s="192">
        <v>16.513833259525605</v>
      </c>
      <c r="IH16" s="192">
        <v>3.1132564486168884E-2</v>
      </c>
      <c r="II16" s="192">
        <v>0.53609396607914428</v>
      </c>
      <c r="IJ16" s="192">
        <v>0.78749498553340569</v>
      </c>
      <c r="IK16" s="192">
        <v>0.73295445745001597</v>
      </c>
      <c r="IL16" s="192">
        <v>0.9</v>
      </c>
      <c r="IM16" s="192">
        <v>0.78015277477422029</v>
      </c>
      <c r="IN16" s="192">
        <v>0.2537405871280049</v>
      </c>
      <c r="IO16" s="211">
        <v>689.1124304281966</v>
      </c>
      <c r="JA16" s="103">
        <v>689.1124304281966</v>
      </c>
      <c r="JB16" s="192">
        <v>0.25613016697232815</v>
      </c>
      <c r="JC16" s="192">
        <v>8.6431948050393559E-2</v>
      </c>
      <c r="JD16" s="192">
        <v>0.14959762522924613</v>
      </c>
      <c r="JE16" s="192">
        <v>1.7121272251469875</v>
      </c>
      <c r="JF16" s="192">
        <v>7.0624336672476034</v>
      </c>
      <c r="JG16" s="192">
        <v>27.333342957564824</v>
      </c>
      <c r="JH16" s="192">
        <v>1.8608623695899593E-2</v>
      </c>
      <c r="JI16" s="192">
        <v>0.70146973118669953</v>
      </c>
      <c r="JJ16" s="192">
        <v>0.93418528900354048</v>
      </c>
      <c r="JK16" s="192">
        <v>0.64468401597856118</v>
      </c>
      <c r="JL16" s="192">
        <v>0.9</v>
      </c>
      <c r="JM16" s="192">
        <v>-0.43602135611456938</v>
      </c>
      <c r="JN16" s="192">
        <v>0.4026612084426307</v>
      </c>
      <c r="JO16" s="211">
        <v>618.76599423575408</v>
      </c>
      <c r="KA16" s="103">
        <v>618.76599423575408</v>
      </c>
      <c r="KB16" s="192">
        <v>0.42496161383419018</v>
      </c>
      <c r="KC16" s="192">
        <v>0.16029570605245821</v>
      </c>
      <c r="KD16" s="192">
        <v>0.27622121037564268</v>
      </c>
      <c r="KE16" s="192">
        <v>1.5384829182967894</v>
      </c>
      <c r="KF16" s="192">
        <v>6.6947244202260299</v>
      </c>
      <c r="KG16" s="192">
        <v>24.705395095783651</v>
      </c>
      <c r="KH16" s="192">
        <v>2.062433092108169E-2</v>
      </c>
      <c r="KI16" s="192">
        <v>0.66494734827791802</v>
      </c>
      <c r="KJ16" s="192">
        <v>0.8994364774317225</v>
      </c>
      <c r="KK16" s="192">
        <v>0.66440669719842804</v>
      </c>
      <c r="KL16" s="192">
        <v>0.9</v>
      </c>
      <c r="KM16" s="192">
        <v>0.21908041662366873</v>
      </c>
      <c r="KN16" s="192">
        <v>0.37166670921303818</v>
      </c>
      <c r="KO16" s="211">
        <v>631.11272870974346</v>
      </c>
      <c r="LA16" s="103">
        <v>631.11272870974346</v>
      </c>
      <c r="LB16" s="192">
        <v>0.39532945109661566</v>
      </c>
      <c r="LC16" s="192">
        <v>0.14733163485476936</v>
      </c>
      <c r="LD16" s="192">
        <v>0.25399708832246176</v>
      </c>
      <c r="LE16" s="192">
        <v>1.5564330036520952</v>
      </c>
      <c r="LF16" s="192">
        <v>6.7336661540504625</v>
      </c>
      <c r="LG16" s="192">
        <v>24.97730285226411</v>
      </c>
      <c r="LH16" s="192">
        <v>2.0395752578571479E-2</v>
      </c>
      <c r="LI16" s="192">
        <v>0.66881520018914375</v>
      </c>
      <c r="LJ16" s="192">
        <v>0.90305335030452816</v>
      </c>
      <c r="LK16" s="192">
        <v>0.66232127759124604</v>
      </c>
      <c r="LL16" s="192">
        <v>0.9</v>
      </c>
      <c r="LM16" s="192">
        <v>0.15113821864968702</v>
      </c>
      <c r="LN16" s="192">
        <v>0.37489612084663021</v>
      </c>
      <c r="LO16" s="211">
        <v>629.78371867733551</v>
      </c>
      <c r="MA16" s="103">
        <v>629.78371867733551</v>
      </c>
      <c r="MB16" s="192">
        <v>0.39851907517439478</v>
      </c>
      <c r="MC16" s="192">
        <v>0.14872709538879769</v>
      </c>
      <c r="MD16" s="192">
        <v>0.2563893063807961</v>
      </c>
      <c r="ME16" s="192">
        <v>1.5543513916391811</v>
      </c>
      <c r="MF16" s="192">
        <v>6.7291617616058108</v>
      </c>
      <c r="MG16" s="192">
        <v>24.945773707806381</v>
      </c>
      <c r="MH16" s="192">
        <v>2.042199757561703E-2</v>
      </c>
      <c r="MI16" s="192">
        <v>0.6683678055506691</v>
      </c>
      <c r="MJ16" s="192">
        <v>0.90263422127779558</v>
      </c>
      <c r="MK16" s="192">
        <v>0.66256254791685887</v>
      </c>
      <c r="ML16" s="192">
        <v>0.9</v>
      </c>
      <c r="MM16" s="192">
        <v>0.15901441684089523</v>
      </c>
      <c r="MN16" s="192">
        <v>0.37452191617866593</v>
      </c>
      <c r="MO16" s="211">
        <v>629.93717982882208</v>
      </c>
      <c r="NA16" s="103">
        <v>745.88790204786392</v>
      </c>
      <c r="NB16" s="133">
        <v>774.79276734179234</v>
      </c>
      <c r="NC16" s="133">
        <v>0.14024867918984918</v>
      </c>
      <c r="ND16" s="103">
        <v>20.836789808315427</v>
      </c>
      <c r="NE16" s="103">
        <v>0.25140141444702246</v>
      </c>
      <c r="NF16" s="133" t="s">
        <v>522</v>
      </c>
    </row>
    <row r="17" spans="2:370" ht="13.5" customHeight="1">
      <c r="B17" s="13" t="s">
        <v>21</v>
      </c>
      <c r="P17" s="413" t="s">
        <v>451</v>
      </c>
      <c r="Q17" s="413"/>
      <c r="AA17" s="133">
        <v>4</v>
      </c>
      <c r="AB17" s="133" t="s">
        <v>506</v>
      </c>
      <c r="AC17" s="133" t="s">
        <v>503</v>
      </c>
      <c r="AD17" s="133" t="s">
        <v>529</v>
      </c>
      <c r="AE17" s="136">
        <v>1.98</v>
      </c>
      <c r="AF17" s="103">
        <v>0.87359663689404798</v>
      </c>
      <c r="AG17" s="103">
        <v>2.8742007364313087E-16</v>
      </c>
      <c r="AH17" s="103">
        <v>3.0449730580588019E-16</v>
      </c>
      <c r="AI17" s="133">
        <v>50</v>
      </c>
      <c r="AJ17" s="133">
        <v>100</v>
      </c>
      <c r="AK17" s="133">
        <v>4</v>
      </c>
      <c r="AL17" s="133">
        <v>2</v>
      </c>
      <c r="AM17" s="133">
        <v>2</v>
      </c>
      <c r="AN17" s="101">
        <v>264.08450704225351</v>
      </c>
      <c r="AO17" s="101">
        <v>1135.6546445592053</v>
      </c>
      <c r="AZ17" s="229"/>
      <c r="BA17" s="103">
        <v>6</v>
      </c>
      <c r="BB17" s="103">
        <v>4</v>
      </c>
      <c r="BC17" s="103">
        <v>1118.8318530717959</v>
      </c>
      <c r="BD17" s="103">
        <v>84</v>
      </c>
      <c r="BE17" s="103">
        <v>34</v>
      </c>
      <c r="BF17" s="103">
        <v>372.94395102393196</v>
      </c>
      <c r="BG17" s="103">
        <v>745.88790204786392</v>
      </c>
      <c r="BH17" s="185">
        <v>1396000.944619609</v>
      </c>
      <c r="BI17" s="185">
        <v>461880.89445245371</v>
      </c>
      <c r="BJ17" s="185">
        <v>27920.018892392181</v>
      </c>
      <c r="BK17" s="185">
        <v>18475.235778098147</v>
      </c>
      <c r="BL17" s="185">
        <v>35243.799166740559</v>
      </c>
      <c r="BM17" s="185">
        <v>21473.002839945661</v>
      </c>
      <c r="BN17" s="103">
        <v>35.323232913813776</v>
      </c>
      <c r="BO17" s="103">
        <v>20.318076351153465</v>
      </c>
      <c r="BP17" s="185">
        <v>1333333.3333333333</v>
      </c>
      <c r="BQ17" s="185">
        <v>69444444.444444433</v>
      </c>
      <c r="BR17" s="103">
        <v>56.61995901903601</v>
      </c>
      <c r="BS17" s="103">
        <v>98.434515425298088</v>
      </c>
      <c r="BT17" s="103">
        <v>0.73049891995786864</v>
      </c>
      <c r="BU17" s="103">
        <v>1.2699816186829282</v>
      </c>
      <c r="BV17" s="103">
        <v>179.83632974697994</v>
      </c>
      <c r="BW17" s="103">
        <v>20.15404220513059</v>
      </c>
      <c r="BX17" s="192">
        <v>0.26002325538037552</v>
      </c>
      <c r="BZ17" s="229"/>
      <c r="CA17" s="154">
        <v>0.7015252534010592</v>
      </c>
      <c r="CB17" s="192">
        <v>0.50376810143587836</v>
      </c>
      <c r="CC17" s="192">
        <v>0.99999999999997213</v>
      </c>
      <c r="CD17" s="136">
        <v>8.5</v>
      </c>
      <c r="CE17" s="136">
        <v>23.150333362234953</v>
      </c>
      <c r="CF17" s="136">
        <v>26.657959629240249</v>
      </c>
      <c r="CG17" s="136">
        <v>29.464060642844487</v>
      </c>
      <c r="CH17" s="133">
        <v>1</v>
      </c>
      <c r="CI17" s="136">
        <v>21</v>
      </c>
      <c r="CJ17" s="136">
        <v>50.063927798169736</v>
      </c>
      <c r="CK17" s="136">
        <v>57.649371403953019</v>
      </c>
      <c r="CL17" s="136">
        <v>29.464060642844757</v>
      </c>
      <c r="CM17" s="133">
        <v>1</v>
      </c>
      <c r="CN17" s="133">
        <v>1</v>
      </c>
      <c r="CO17" s="157">
        <v>1118.8318530717959</v>
      </c>
      <c r="CP17" s="184">
        <v>35243.799166740559</v>
      </c>
      <c r="CQ17" s="184">
        <v>21473.002839945661</v>
      </c>
      <c r="DA17" s="172">
        <v>20</v>
      </c>
      <c r="DB17" s="154">
        <v>1</v>
      </c>
      <c r="DC17" s="154">
        <v>1</v>
      </c>
      <c r="DD17" s="154">
        <v>1</v>
      </c>
      <c r="DE17" s="154">
        <v>1</v>
      </c>
      <c r="DF17" s="192">
        <v>0.73049891995786864</v>
      </c>
      <c r="DG17" s="192">
        <v>1.2699816186829282</v>
      </c>
      <c r="DH17" s="192">
        <v>0.96275623953346423</v>
      </c>
      <c r="DI17" s="192">
        <v>1.6470741352843721</v>
      </c>
      <c r="DJ17" s="192">
        <v>0.62898248477613738</v>
      </c>
      <c r="DK17" s="192">
        <v>0.37093598818894435</v>
      </c>
      <c r="DL17" s="192">
        <v>-0.89119740789888469</v>
      </c>
      <c r="DM17" s="192">
        <v>1.0032067300310041</v>
      </c>
      <c r="DN17" s="192">
        <v>1.2999999999999999E-2</v>
      </c>
      <c r="DO17" s="211">
        <v>1135.6546445592053</v>
      </c>
      <c r="EA17" s="103">
        <v>1135.6546445592053</v>
      </c>
      <c r="EB17" s="154">
        <v>1.2869071088158945E-2</v>
      </c>
      <c r="EC17" s="154">
        <v>8.0431694300993409E-3</v>
      </c>
      <c r="ED17" s="154">
        <v>1.4477704974178811E-2</v>
      </c>
      <c r="EE17" s="192">
        <v>0.88888888888888895</v>
      </c>
      <c r="EF17" s="192">
        <v>0.68872098660221059</v>
      </c>
      <c r="EG17" s="192">
        <v>1.197350152737289</v>
      </c>
      <c r="EH17" s="192">
        <v>0.92190409694121001</v>
      </c>
      <c r="EI17" s="192">
        <v>1.5379892176892607</v>
      </c>
      <c r="EJ17" s="192">
        <v>0.65157521971636578</v>
      </c>
      <c r="EK17" s="192">
        <v>0.39947777633927739</v>
      </c>
      <c r="EL17" s="192">
        <v>-0.79093036784530524</v>
      </c>
      <c r="EM17" s="192">
        <v>1.2134781977759299</v>
      </c>
      <c r="EN17" s="192">
        <v>1.2999999999999999E-2</v>
      </c>
      <c r="EO17" s="211">
        <v>1135.6546445592053</v>
      </c>
      <c r="FA17" s="78">
        <v>1135.6546445592053</v>
      </c>
      <c r="FB17" s="78">
        <v>1.2869071088158945E-2</v>
      </c>
      <c r="FC17" s="78">
        <v>8.0431694300993409E-3</v>
      </c>
      <c r="FD17" s="78">
        <v>1.4477704974178811E-2</v>
      </c>
      <c r="FE17" s="78">
        <v>0.88888888888888895</v>
      </c>
      <c r="FF17" s="78">
        <v>0.68872098660221059</v>
      </c>
      <c r="FG17" s="78">
        <v>1.197350152737289</v>
      </c>
      <c r="FH17" s="78">
        <v>0.92190409694121001</v>
      </c>
      <c r="FI17" s="78">
        <v>1.5379892176892607</v>
      </c>
      <c r="FJ17" s="78">
        <v>0.65157521971636578</v>
      </c>
      <c r="FK17" s="78">
        <v>0.39947777633927739</v>
      </c>
      <c r="FL17" s="78">
        <v>-0.79093036784530524</v>
      </c>
      <c r="FM17" s="78">
        <v>1.2134781977759299</v>
      </c>
      <c r="FN17" s="192">
        <v>1.2999999999999999E-2</v>
      </c>
      <c r="FO17" s="211">
        <v>1135.6546445592053</v>
      </c>
      <c r="GA17" s="78">
        <v>1135.6546445592053</v>
      </c>
      <c r="GB17" s="78">
        <v>1.2869071088158945E-2</v>
      </c>
      <c r="GC17" s="78">
        <v>8.0431694300993409E-3</v>
      </c>
      <c r="GD17" s="78">
        <v>1.4477704974178811E-2</v>
      </c>
      <c r="GE17" s="78">
        <v>0.88888888888888895</v>
      </c>
      <c r="GF17" s="78">
        <v>0.68872098660221059</v>
      </c>
      <c r="GG17" s="78">
        <v>1.197350152737289</v>
      </c>
      <c r="GH17" s="78">
        <v>0.92190409694121001</v>
      </c>
      <c r="GI17" s="78">
        <v>1.5379892176892607</v>
      </c>
      <c r="GJ17" s="78">
        <v>0.65157521971636578</v>
      </c>
      <c r="GK17" s="78">
        <v>0.39947777633927739</v>
      </c>
      <c r="GL17" s="78">
        <v>-0.79093036784530524</v>
      </c>
      <c r="GM17" s="78">
        <v>1.2134781977759299</v>
      </c>
      <c r="GN17" s="192">
        <v>1.2999999999999999E-2</v>
      </c>
      <c r="GO17" s="214">
        <v>1135.6546445592053</v>
      </c>
      <c r="HA17" s="78">
        <v>1135.6546445592053</v>
      </c>
      <c r="HB17" s="78">
        <v>1.2869071088158945E-2</v>
      </c>
      <c r="HC17" s="78">
        <v>8.0431694300993409E-3</v>
      </c>
      <c r="HD17" s="78">
        <v>1.4477704974178811E-2</v>
      </c>
      <c r="HE17" s="78">
        <v>0.88888888888888895</v>
      </c>
      <c r="HF17" s="78">
        <v>0.68872098660221059</v>
      </c>
      <c r="HG17" s="78">
        <v>1.197350152737289</v>
      </c>
      <c r="HH17" s="78">
        <v>0.92190409694121001</v>
      </c>
      <c r="HI17" s="78">
        <v>1.5379892176892607</v>
      </c>
      <c r="HJ17" s="78">
        <v>0.65157521971636578</v>
      </c>
      <c r="HK17" s="78">
        <v>0.39947777633927739</v>
      </c>
      <c r="HL17" s="78">
        <v>-0.79093036784530524</v>
      </c>
      <c r="HM17" s="78">
        <v>1.2134781977759299</v>
      </c>
      <c r="HN17" s="192">
        <v>1.2999999999999999E-2</v>
      </c>
      <c r="HO17" s="211">
        <v>1135.6546445592053</v>
      </c>
      <c r="IA17" s="133">
        <v>20</v>
      </c>
      <c r="IB17" s="192">
        <v>1</v>
      </c>
      <c r="IC17" s="192">
        <v>1</v>
      </c>
      <c r="ID17" s="192">
        <v>1</v>
      </c>
      <c r="IE17" s="192">
        <v>1</v>
      </c>
      <c r="IF17" s="192">
        <v>1.2699816186829282</v>
      </c>
      <c r="IG17" s="192">
        <v>1.6470741352843721</v>
      </c>
      <c r="IH17" s="192">
        <v>0.37093598818894435</v>
      </c>
      <c r="II17" s="192">
        <v>0.26002325538037552</v>
      </c>
      <c r="IJ17" s="192">
        <v>0.60355214789199574</v>
      </c>
      <c r="IK17" s="192">
        <v>0.87091321680820399</v>
      </c>
      <c r="IL17" s="192">
        <v>9.7646415643171031E-2</v>
      </c>
      <c r="IM17" s="192">
        <v>0.99940422212426627</v>
      </c>
      <c r="IN17" s="192">
        <v>1.2999999999999999E-2</v>
      </c>
      <c r="IO17" s="211">
        <v>1135.6546445592053</v>
      </c>
      <c r="JA17" s="103">
        <v>1135.6546445592053</v>
      </c>
      <c r="JB17" s="192">
        <v>1.2869071088158945E-2</v>
      </c>
      <c r="JC17" s="192">
        <v>8.0431694300993409E-3</v>
      </c>
      <c r="JD17" s="192">
        <v>1.4477704974178811E-2</v>
      </c>
      <c r="JE17" s="192">
        <v>0.88888888888888895</v>
      </c>
      <c r="JF17" s="192">
        <v>1.197350152737289</v>
      </c>
      <c r="JG17" s="192">
        <v>1.5379892176892607</v>
      </c>
      <c r="JH17" s="192">
        <v>0.39947777633927739</v>
      </c>
      <c r="JI17" s="192">
        <v>0.24515227619421995</v>
      </c>
      <c r="JJ17" s="192">
        <v>0.59580707410945521</v>
      </c>
      <c r="JK17" s="192">
        <v>0.87808528663998564</v>
      </c>
      <c r="JL17" s="192">
        <v>8.3483279783771347E-2</v>
      </c>
      <c r="JM17" s="192">
        <v>0.96324751447223966</v>
      </c>
      <c r="JN17" s="192">
        <v>1.2999999999999999E-2</v>
      </c>
      <c r="JO17" s="211">
        <v>1135.6546445592053</v>
      </c>
      <c r="KA17" s="103">
        <v>1135.6546445592053</v>
      </c>
      <c r="KB17" s="192">
        <v>1.2869071088158945E-2</v>
      </c>
      <c r="KC17" s="192">
        <v>8.0431694300993409E-3</v>
      </c>
      <c r="KD17" s="192">
        <v>1.4477704974178811E-2</v>
      </c>
      <c r="KE17" s="192">
        <v>0.88888888888888895</v>
      </c>
      <c r="KF17" s="192">
        <v>1.197350152737289</v>
      </c>
      <c r="KG17" s="192">
        <v>1.5379892176892607</v>
      </c>
      <c r="KH17" s="192">
        <v>0.39947777633927739</v>
      </c>
      <c r="KI17" s="192">
        <v>0.24515227619421995</v>
      </c>
      <c r="KJ17" s="192">
        <v>0.59580707410945521</v>
      </c>
      <c r="KK17" s="192">
        <v>0.87808528663998564</v>
      </c>
      <c r="KL17" s="192">
        <v>8.3483279783771347E-2</v>
      </c>
      <c r="KM17" s="192">
        <v>0.96324751447223966</v>
      </c>
      <c r="KN17" s="192">
        <v>1.2999999999999999E-2</v>
      </c>
      <c r="KO17" s="211">
        <v>1135.6546445592053</v>
      </c>
      <c r="LA17" s="103">
        <v>1135.6546445592053</v>
      </c>
      <c r="LB17" s="192">
        <v>1.2869071088158945E-2</v>
      </c>
      <c r="LC17" s="192">
        <v>8.0431694300993409E-3</v>
      </c>
      <c r="LD17" s="192">
        <v>1.4477704974178811E-2</v>
      </c>
      <c r="LE17" s="192">
        <v>0.88888888888888895</v>
      </c>
      <c r="LF17" s="192">
        <v>1.197350152737289</v>
      </c>
      <c r="LG17" s="192">
        <v>1.5379892176892607</v>
      </c>
      <c r="LH17" s="192">
        <v>0.39947777633927739</v>
      </c>
      <c r="LI17" s="192">
        <v>0.24515227619421995</v>
      </c>
      <c r="LJ17" s="192">
        <v>0.59580707410945521</v>
      </c>
      <c r="LK17" s="192">
        <v>0.87808528663998564</v>
      </c>
      <c r="LL17" s="192">
        <v>8.3483279783771347E-2</v>
      </c>
      <c r="LM17" s="192">
        <v>0.96324751447223966</v>
      </c>
      <c r="LN17" s="192">
        <v>1.2999999999999999E-2</v>
      </c>
      <c r="LO17" s="211">
        <v>1135.6546445592053</v>
      </c>
      <c r="MA17" s="103">
        <v>1135.6546445592053</v>
      </c>
      <c r="MB17" s="192">
        <v>1.2869071088158945E-2</v>
      </c>
      <c r="MC17" s="192">
        <v>8.0431694300993409E-3</v>
      </c>
      <c r="MD17" s="192">
        <v>1.4477704974178811E-2</v>
      </c>
      <c r="ME17" s="192">
        <v>0.88888888888888895</v>
      </c>
      <c r="MF17" s="192">
        <v>1.197350152737289</v>
      </c>
      <c r="MG17" s="192">
        <v>1.5379892176892607</v>
      </c>
      <c r="MH17" s="192">
        <v>0.39947777633927739</v>
      </c>
      <c r="MI17" s="192">
        <v>0.24515227619421995</v>
      </c>
      <c r="MJ17" s="192">
        <v>0.59580707410945521</v>
      </c>
      <c r="MK17" s="192">
        <v>0.87808528663998564</v>
      </c>
      <c r="ML17" s="192">
        <v>8.3483279783771347E-2</v>
      </c>
      <c r="MM17" s="192">
        <v>0.96324751447223966</v>
      </c>
      <c r="MN17" s="192">
        <v>1.2999999999999999E-2</v>
      </c>
      <c r="MO17" s="211">
        <v>1135.6546445592053</v>
      </c>
      <c r="NA17" s="103">
        <v>745.88790204786392</v>
      </c>
      <c r="NB17" s="133">
        <v>1135.6546445592053</v>
      </c>
      <c r="NC17" s="133">
        <v>1.2869071088158945E-2</v>
      </c>
      <c r="ND17" s="103">
        <v>1.9119618868513732</v>
      </c>
      <c r="NE17" s="103">
        <v>2.8742007364313087E-16</v>
      </c>
      <c r="NF17" s="133" t="s">
        <v>522</v>
      </c>
    </row>
    <row r="18" spans="2:370" ht="13.5" customHeight="1">
      <c r="B18" s="38" t="str">
        <f>"- Loại thép:"</f>
        <v>- Loại thép:</v>
      </c>
      <c r="C18" s="264"/>
      <c r="D18" s="264"/>
      <c r="E18" s="265"/>
      <c r="F18" s="266" t="s">
        <v>476</v>
      </c>
      <c r="G18" s="264" t="str">
        <f>INDEX($Q$12:$Q$13,MATCH(F18,$P$12:$P$13,0))</f>
        <v>Hot finished</v>
      </c>
      <c r="P18" s="161" t="s">
        <v>450</v>
      </c>
      <c r="Q18" s="133">
        <v>1.3</v>
      </c>
      <c r="AA18" s="133">
        <v>5</v>
      </c>
      <c r="AB18" s="133" t="s">
        <v>507</v>
      </c>
      <c r="AC18" s="133" t="s">
        <v>503</v>
      </c>
      <c r="AD18" s="133" t="s">
        <v>530</v>
      </c>
      <c r="AE18" s="136">
        <v>0</v>
      </c>
      <c r="AF18" s="103">
        <v>-1.6513510543817631</v>
      </c>
      <c r="AG18" s="103">
        <v>0.12100744475305465</v>
      </c>
      <c r="AH18" s="103">
        <v>3.7340287180970377E-2</v>
      </c>
      <c r="AI18" s="133">
        <v>50</v>
      </c>
      <c r="AJ18" s="133">
        <v>50</v>
      </c>
      <c r="AK18" s="133">
        <v>2</v>
      </c>
      <c r="AL18" s="133">
        <v>0.7</v>
      </c>
      <c r="AM18" s="133">
        <v>0.7</v>
      </c>
      <c r="AN18" s="101">
        <v>520.83333333333337</v>
      </c>
      <c r="AO18" s="101">
        <v>995.1634188718989</v>
      </c>
      <c r="AZ18" s="229"/>
      <c r="BA18" s="103">
        <v>3</v>
      </c>
      <c r="BB18" s="103">
        <v>2</v>
      </c>
      <c r="BC18" s="103">
        <v>379.70796326794897</v>
      </c>
      <c r="BD18" s="103">
        <v>42</v>
      </c>
      <c r="BE18" s="103">
        <v>42</v>
      </c>
      <c r="BF18" s="103">
        <v>189.85398163397448</v>
      </c>
      <c r="BG18" s="103">
        <v>189.85398163397448</v>
      </c>
      <c r="BH18" s="185">
        <v>144883.39237205891</v>
      </c>
      <c r="BI18" s="185">
        <v>144883.39237205891</v>
      </c>
      <c r="BJ18" s="185">
        <v>5795.3356948823566</v>
      </c>
      <c r="BK18" s="185">
        <v>5795.3356948823566</v>
      </c>
      <c r="BL18" s="185">
        <v>6805.4748958425698</v>
      </c>
      <c r="BM18" s="185">
        <v>6805.4748958425698</v>
      </c>
      <c r="BN18" s="103">
        <v>19.533697164172423</v>
      </c>
      <c r="BO18" s="103">
        <v>19.533697164172423</v>
      </c>
      <c r="BP18" s="185">
        <v>250000</v>
      </c>
      <c r="BQ18" s="185">
        <v>0</v>
      </c>
      <c r="BR18" s="103">
        <v>35.835509996740377</v>
      </c>
      <c r="BS18" s="103">
        <v>35.835509996740377</v>
      </c>
      <c r="BT18" s="103">
        <v>0.46234228710686803</v>
      </c>
      <c r="BU18" s="103">
        <v>0.46234228710686803</v>
      </c>
      <c r="BV18" s="103">
        <v>124.58959771340463</v>
      </c>
      <c r="BW18" s="103">
        <v>10.640152350708163</v>
      </c>
      <c r="BX18" s="192">
        <v>0.13727702977966275</v>
      </c>
      <c r="BZ18" s="229"/>
      <c r="CA18" s="154">
        <v>0.7015252534010592</v>
      </c>
      <c r="CB18" s="192">
        <v>0.5284912190196992</v>
      </c>
      <c r="CC18" s="192">
        <v>-0.19404439393236581</v>
      </c>
      <c r="CD18" s="136">
        <v>21</v>
      </c>
      <c r="CE18" s="136">
        <v>23.150333362234953</v>
      </c>
      <c r="CF18" s="136">
        <v>26.657959629240249</v>
      </c>
      <c r="CG18" s="136">
        <v>29.464060642844487</v>
      </c>
      <c r="CH18" s="133">
        <v>1</v>
      </c>
      <c r="CI18" s="136">
        <v>21</v>
      </c>
      <c r="CJ18" s="136">
        <v>47.32295415925163</v>
      </c>
      <c r="CK18" s="136">
        <v>54.4930987288352</v>
      </c>
      <c r="CL18" s="136">
        <v>48.623342312776984</v>
      </c>
      <c r="CM18" s="133">
        <v>1</v>
      </c>
      <c r="CN18" s="133">
        <v>1</v>
      </c>
      <c r="CO18" s="157">
        <v>379.70796326794897</v>
      </c>
      <c r="CP18" s="184">
        <v>6805.4748958425698</v>
      </c>
      <c r="CQ18" s="184">
        <v>6805.4748958425698</v>
      </c>
      <c r="DA18" s="172">
        <v>20</v>
      </c>
      <c r="DB18" s="154">
        <v>1</v>
      </c>
      <c r="DC18" s="154">
        <v>1</v>
      </c>
      <c r="DD18" s="154">
        <v>1</v>
      </c>
      <c r="DE18" s="154">
        <v>1</v>
      </c>
      <c r="DF18" s="192">
        <v>0.46234228710686803</v>
      </c>
      <c r="DG18" s="192">
        <v>0.46234228710686803</v>
      </c>
      <c r="DH18" s="192">
        <v>0.73089437968150839</v>
      </c>
      <c r="DI18" s="192">
        <v>0.73089437968150839</v>
      </c>
      <c r="DJ18" s="192">
        <v>0.77102544398923645</v>
      </c>
      <c r="DK18" s="192">
        <v>0.77102544398923645</v>
      </c>
      <c r="DL18" s="192">
        <v>-0.24762148905648323</v>
      </c>
      <c r="DM18" s="192">
        <v>1.0040484635033069</v>
      </c>
      <c r="DN18" s="192">
        <v>3.2317560106180844E-2</v>
      </c>
      <c r="DO18" s="211">
        <v>998.85932812317139</v>
      </c>
      <c r="EA18" s="103">
        <v>998.85932812317139</v>
      </c>
      <c r="EB18" s="154">
        <v>4.0228134375365723E-2</v>
      </c>
      <c r="EC18" s="154">
        <v>2.5142583984603575E-2</v>
      </c>
      <c r="ED18" s="154">
        <v>4.525665117228643E-2</v>
      </c>
      <c r="EE18" s="192">
        <v>0.88888888888888906</v>
      </c>
      <c r="EF18" s="192">
        <v>0.43590048859008546</v>
      </c>
      <c r="EG18" s="192">
        <v>0.43590048859008546</v>
      </c>
      <c r="EH18" s="192">
        <v>0.71192631236787485</v>
      </c>
      <c r="EI18" s="192">
        <v>0.71192631236787485</v>
      </c>
      <c r="EJ18" s="192">
        <v>0.78443510722028909</v>
      </c>
      <c r="EK18" s="192">
        <v>0.78443510722028909</v>
      </c>
      <c r="EL18" s="192">
        <v>-0.18416117261620496</v>
      </c>
      <c r="EM18" s="192">
        <v>1.0735667829596673</v>
      </c>
      <c r="EN18" s="192">
        <v>3.314367583120377E-2</v>
      </c>
      <c r="EO18" s="211">
        <v>995.06770924045304</v>
      </c>
      <c r="FA18" s="78">
        <v>995.06770924045304</v>
      </c>
      <c r="FB18" s="78">
        <v>4.0986458151909391E-2</v>
      </c>
      <c r="FC18" s="78">
        <v>2.5616536344943371E-2</v>
      </c>
      <c r="FD18" s="78">
        <v>4.6109765420898063E-2</v>
      </c>
      <c r="FE18" s="78">
        <v>0.88888888888888895</v>
      </c>
      <c r="FF18" s="78">
        <v>0.4359004885900854</v>
      </c>
      <c r="FG18" s="78">
        <v>0.4359004885900854</v>
      </c>
      <c r="FH18" s="78">
        <v>0.71192631236787485</v>
      </c>
      <c r="FI18" s="78">
        <v>0.71192631236787485</v>
      </c>
      <c r="FJ18" s="78">
        <v>0.78443510722028909</v>
      </c>
      <c r="FK18" s="78">
        <v>0.78443510722028909</v>
      </c>
      <c r="FL18" s="78">
        <v>-0.18416117261620496</v>
      </c>
      <c r="FM18" s="78">
        <v>1.0722056641121842</v>
      </c>
      <c r="FN18" s="192">
        <v>3.3122028908314241E-2</v>
      </c>
      <c r="FO18" s="211">
        <v>995.16585066041671</v>
      </c>
      <c r="GA18" s="78">
        <v>995.16585066041671</v>
      </c>
      <c r="GB18" s="78">
        <v>4.0966829867916658E-2</v>
      </c>
      <c r="GC18" s="78">
        <v>2.5604268667447912E-2</v>
      </c>
      <c r="GD18" s="78">
        <v>4.6087683601406235E-2</v>
      </c>
      <c r="GE18" s="78">
        <v>0.88888888888888895</v>
      </c>
      <c r="GF18" s="78">
        <v>0.4359004885900854</v>
      </c>
      <c r="GG18" s="78">
        <v>0.4359004885900854</v>
      </c>
      <c r="GH18" s="78">
        <v>0.71192631236787485</v>
      </c>
      <c r="GI18" s="78">
        <v>0.71192631236787485</v>
      </c>
      <c r="GJ18" s="78">
        <v>0.78443510722028909</v>
      </c>
      <c r="GK18" s="78">
        <v>0.78443510722028909</v>
      </c>
      <c r="GL18" s="78">
        <v>-0.18416117261620496</v>
      </c>
      <c r="GM18" s="78">
        <v>1.0722402597420058</v>
      </c>
      <c r="GN18" s="192">
        <v>3.3122579109299589E-2</v>
      </c>
      <c r="GO18" s="214">
        <v>995.16335540043849</v>
      </c>
      <c r="HA18" s="78">
        <v>995.16335540043849</v>
      </c>
      <c r="HB18" s="78">
        <v>4.0967328919912303E-2</v>
      </c>
      <c r="HC18" s="78">
        <v>2.560458057494519E-2</v>
      </c>
      <c r="HD18" s="78">
        <v>4.6088245034901339E-2</v>
      </c>
      <c r="HE18" s="78">
        <v>0.88888888888888895</v>
      </c>
      <c r="HF18" s="78">
        <v>0.4359004885900854</v>
      </c>
      <c r="HG18" s="78">
        <v>0.4359004885900854</v>
      </c>
      <c r="HH18" s="78">
        <v>0.71192631236787485</v>
      </c>
      <c r="HI18" s="78">
        <v>0.71192631236787485</v>
      </c>
      <c r="HJ18" s="78">
        <v>0.78443510722028909</v>
      </c>
      <c r="HK18" s="78">
        <v>0.78443510722028909</v>
      </c>
      <c r="HL18" s="78">
        <v>-0.18416117261620496</v>
      </c>
      <c r="HM18" s="78">
        <v>1.0722393797323313</v>
      </c>
      <c r="HN18" s="192">
        <v>3.3122565113826968E-2</v>
      </c>
      <c r="HO18" s="211">
        <v>995.1634188718989</v>
      </c>
      <c r="IA18" s="133">
        <v>20</v>
      </c>
      <c r="IB18" s="192">
        <v>1</v>
      </c>
      <c r="IC18" s="192">
        <v>1</v>
      </c>
      <c r="ID18" s="192">
        <v>1</v>
      </c>
      <c r="IE18" s="192">
        <v>1</v>
      </c>
      <c r="IF18" s="192">
        <v>0.46234228710686803</v>
      </c>
      <c r="IG18" s="192">
        <v>0.73089437968150839</v>
      </c>
      <c r="IH18" s="192">
        <v>0.77102544398923645</v>
      </c>
      <c r="II18" s="192">
        <v>0.13727702977966275</v>
      </c>
      <c r="IJ18" s="192">
        <v>0.54624434263874544</v>
      </c>
      <c r="IK18" s="192">
        <v>0.93026909382457412</v>
      </c>
      <c r="IL18" s="192">
        <v>-5.9843254014160727E-2</v>
      </c>
      <c r="IM18" s="192">
        <v>1</v>
      </c>
      <c r="IN18" s="192">
        <v>3.344528566189725E-2</v>
      </c>
      <c r="IO18" s="211">
        <v>993.70691892213085</v>
      </c>
      <c r="JA18" s="103">
        <v>993.70691892213085</v>
      </c>
      <c r="JB18" s="192">
        <v>4.1258616215573828E-2</v>
      </c>
      <c r="JC18" s="192">
        <v>2.5786635134733643E-2</v>
      </c>
      <c r="JD18" s="192">
        <v>4.641594324252056E-2</v>
      </c>
      <c r="JE18" s="192">
        <v>0.88888888888888884</v>
      </c>
      <c r="JF18" s="192">
        <v>0.4359004885900854</v>
      </c>
      <c r="JG18" s="192">
        <v>0.71192631236787485</v>
      </c>
      <c r="JH18" s="192">
        <v>0.78443510722028909</v>
      </c>
      <c r="JI18" s="192">
        <v>0.1294260248777962</v>
      </c>
      <c r="JJ18" s="192">
        <v>0.54309152218395573</v>
      </c>
      <c r="JK18" s="192">
        <v>0.93411181789105935</v>
      </c>
      <c r="JL18" s="192">
        <v>-6.4999404724933332E-2</v>
      </c>
      <c r="JM18" s="192">
        <v>1</v>
      </c>
      <c r="JN18" s="192">
        <v>3.3095469349360779E-2</v>
      </c>
      <c r="JO18" s="211">
        <v>995.28635233541036</v>
      </c>
      <c r="KA18" s="103">
        <v>995.28635233541036</v>
      </c>
      <c r="KB18" s="192">
        <v>4.0942729532917929E-2</v>
      </c>
      <c r="KC18" s="192">
        <v>2.5589205958073707E-2</v>
      </c>
      <c r="KD18" s="192">
        <v>4.6060570724532665E-2</v>
      </c>
      <c r="KE18" s="192">
        <v>0.88888888888888895</v>
      </c>
      <c r="KF18" s="192">
        <v>0.4359004885900854</v>
      </c>
      <c r="KG18" s="192">
        <v>0.71192631236787485</v>
      </c>
      <c r="KH18" s="192">
        <v>0.78443510722028909</v>
      </c>
      <c r="KI18" s="192">
        <v>0.1294260248777962</v>
      </c>
      <c r="KJ18" s="192">
        <v>0.54309152218395573</v>
      </c>
      <c r="KK18" s="192">
        <v>0.93411181789105935</v>
      </c>
      <c r="KL18" s="192">
        <v>-6.4999404724933332E-2</v>
      </c>
      <c r="KM18" s="192">
        <v>1</v>
      </c>
      <c r="KN18" s="192">
        <v>3.3095469349360779E-2</v>
      </c>
      <c r="KO18" s="211">
        <v>995.28635233541036</v>
      </c>
      <c r="LA18" s="103">
        <v>995.28635233541036</v>
      </c>
      <c r="LB18" s="192">
        <v>4.0942729532917929E-2</v>
      </c>
      <c r="LC18" s="192">
        <v>2.5589205958073707E-2</v>
      </c>
      <c r="LD18" s="192">
        <v>4.6060570724532665E-2</v>
      </c>
      <c r="LE18" s="192">
        <v>0.88888888888888895</v>
      </c>
      <c r="LF18" s="192">
        <v>0.4359004885900854</v>
      </c>
      <c r="LG18" s="192">
        <v>0.71192631236787485</v>
      </c>
      <c r="LH18" s="192">
        <v>0.78443510722028909</v>
      </c>
      <c r="LI18" s="192">
        <v>0.1294260248777962</v>
      </c>
      <c r="LJ18" s="192">
        <v>0.54309152218395573</v>
      </c>
      <c r="LK18" s="192">
        <v>0.93411181789105935</v>
      </c>
      <c r="LL18" s="192">
        <v>-6.4999404724933332E-2</v>
      </c>
      <c r="LM18" s="192">
        <v>1</v>
      </c>
      <c r="LN18" s="192">
        <v>3.3095469349360779E-2</v>
      </c>
      <c r="LO18" s="211">
        <v>995.28635233541036</v>
      </c>
      <c r="MA18" s="103">
        <v>995.28635233541036</v>
      </c>
      <c r="MB18" s="192">
        <v>4.0942729532917929E-2</v>
      </c>
      <c r="MC18" s="192">
        <v>2.5589205958073707E-2</v>
      </c>
      <c r="MD18" s="192">
        <v>4.6060570724532665E-2</v>
      </c>
      <c r="ME18" s="192">
        <v>0.88888888888888895</v>
      </c>
      <c r="MF18" s="192">
        <v>0.4359004885900854</v>
      </c>
      <c r="MG18" s="192">
        <v>0.71192631236787485</v>
      </c>
      <c r="MH18" s="192">
        <v>0.78443510722028909</v>
      </c>
      <c r="MI18" s="192">
        <v>0.1294260248777962</v>
      </c>
      <c r="MJ18" s="192">
        <v>0.54309152218395573</v>
      </c>
      <c r="MK18" s="192">
        <v>0.93411181789105935</v>
      </c>
      <c r="ML18" s="192">
        <v>-6.4999404724933332E-2</v>
      </c>
      <c r="MM18" s="192">
        <v>1</v>
      </c>
      <c r="MN18" s="192">
        <v>3.3095469349360779E-2</v>
      </c>
      <c r="MO18" s="211">
        <v>995.28635233541036</v>
      </c>
      <c r="NA18" s="103">
        <v>189.85398163397448</v>
      </c>
      <c r="NB18" s="133">
        <v>995.1634188718989</v>
      </c>
      <c r="NC18" s="133">
        <v>4.0967316225620221E-2</v>
      </c>
      <c r="ND18" s="103">
        <v>1.5492292625394459</v>
      </c>
      <c r="NE18" s="103">
        <v>0.12100744475305465</v>
      </c>
      <c r="NF18" s="133" t="s">
        <v>522</v>
      </c>
    </row>
    <row r="19" spans="2:370" ht="13.5" customHeight="1">
      <c r="B19" s="38" t="str">
        <f>"- Bề rộng:"</f>
        <v>- Bề rộng:</v>
      </c>
      <c r="C19" s="264"/>
      <c r="D19" s="264"/>
      <c r="E19" s="265" t="s">
        <v>69</v>
      </c>
      <c r="F19" s="267">
        <v>50</v>
      </c>
      <c r="G19" s="264" t="s">
        <v>22</v>
      </c>
      <c r="P19" s="413" t="s">
        <v>470</v>
      </c>
      <c r="Q19" s="413"/>
      <c r="AA19" s="133">
        <v>6</v>
      </c>
      <c r="AB19" s="133" t="s">
        <v>508</v>
      </c>
      <c r="AC19" s="133" t="s">
        <v>503</v>
      </c>
      <c r="AD19" s="133" t="s">
        <v>530</v>
      </c>
      <c r="AE19" s="136">
        <v>1.1400282818760312</v>
      </c>
      <c r="AF19" s="103">
        <v>0.38286351266712848</v>
      </c>
      <c r="AG19" s="103">
        <v>1.5188870565161128E-2</v>
      </c>
      <c r="AH19" s="103">
        <v>8.3048373363846465E-3</v>
      </c>
      <c r="AI19" s="133">
        <v>50</v>
      </c>
      <c r="AJ19" s="133">
        <v>50</v>
      </c>
      <c r="AK19" s="133">
        <v>2</v>
      </c>
      <c r="AL19" s="133">
        <v>1.1000000000000001</v>
      </c>
      <c r="AM19" s="133">
        <v>1.1000000000000001</v>
      </c>
      <c r="AN19" s="101">
        <v>520.83333333333337</v>
      </c>
      <c r="AO19" s="101">
        <v>1135.6546445592053</v>
      </c>
      <c r="AZ19" s="229"/>
      <c r="BA19" s="103">
        <v>3</v>
      </c>
      <c r="BB19" s="103">
        <v>2</v>
      </c>
      <c r="BC19" s="103">
        <v>379.70796326794897</v>
      </c>
      <c r="BD19" s="103">
        <v>42</v>
      </c>
      <c r="BE19" s="103">
        <v>42</v>
      </c>
      <c r="BF19" s="103">
        <v>189.85398163397448</v>
      </c>
      <c r="BG19" s="103">
        <v>189.85398163397448</v>
      </c>
      <c r="BH19" s="185">
        <v>144883.39237205891</v>
      </c>
      <c r="BI19" s="185">
        <v>144883.39237205891</v>
      </c>
      <c r="BJ19" s="185">
        <v>5795.3356948823566</v>
      </c>
      <c r="BK19" s="185">
        <v>5795.3356948823566</v>
      </c>
      <c r="BL19" s="185">
        <v>6805.4748958425698</v>
      </c>
      <c r="BM19" s="185">
        <v>6805.4748958425698</v>
      </c>
      <c r="BN19" s="103">
        <v>19.533697164172423</v>
      </c>
      <c r="BO19" s="103">
        <v>19.533697164172423</v>
      </c>
      <c r="BP19" s="185">
        <v>250000</v>
      </c>
      <c r="BQ19" s="185">
        <v>0</v>
      </c>
      <c r="BR19" s="103">
        <v>56.312944280592021</v>
      </c>
      <c r="BS19" s="103">
        <v>56.312944280592021</v>
      </c>
      <c r="BT19" s="103">
        <v>0.72653787973936401</v>
      </c>
      <c r="BU19" s="103">
        <v>0.72653787973936401</v>
      </c>
      <c r="BV19" s="103">
        <v>79.284289453984798</v>
      </c>
      <c r="BW19" s="103">
        <v>13.338136850555813</v>
      </c>
      <c r="BX19" s="192">
        <v>0.17208586393192973</v>
      </c>
      <c r="BZ19" s="229"/>
      <c r="CA19" s="154">
        <v>0.7015252534010592</v>
      </c>
      <c r="CB19" s="192">
        <v>0.5066056506671347</v>
      </c>
      <c r="CC19" s="192">
        <v>-0.17396674019225325</v>
      </c>
      <c r="CD19" s="136">
        <v>21</v>
      </c>
      <c r="CE19" s="136">
        <v>23.150333362234953</v>
      </c>
      <c r="CF19" s="136">
        <v>26.657959629240249</v>
      </c>
      <c r="CG19" s="136">
        <v>29.464060642844487</v>
      </c>
      <c r="CH19" s="133">
        <v>1</v>
      </c>
      <c r="CI19" s="136">
        <v>21</v>
      </c>
      <c r="CJ19" s="136">
        <v>49.733314297604579</v>
      </c>
      <c r="CK19" s="136">
        <v>57.268664948756779</v>
      </c>
      <c r="CL19" s="136">
        <v>48.097444803880769</v>
      </c>
      <c r="CM19" s="133">
        <v>1</v>
      </c>
      <c r="CN19" s="133">
        <v>1</v>
      </c>
      <c r="CO19" s="157">
        <v>379.70796326794897</v>
      </c>
      <c r="CP19" s="184">
        <v>6805.4748958425698</v>
      </c>
      <c r="CQ19" s="184">
        <v>6805.4748958425698</v>
      </c>
      <c r="DA19" s="172">
        <v>20</v>
      </c>
      <c r="DB19" s="154">
        <v>1</v>
      </c>
      <c r="DC19" s="154">
        <v>1</v>
      </c>
      <c r="DD19" s="154">
        <v>1</v>
      </c>
      <c r="DE19" s="154">
        <v>1</v>
      </c>
      <c r="DF19" s="192">
        <v>0.72653787973936401</v>
      </c>
      <c r="DG19" s="192">
        <v>0.72653787973936401</v>
      </c>
      <c r="DH19" s="192">
        <v>0.95880807806764801</v>
      </c>
      <c r="DI19" s="192">
        <v>0.95880807806764801</v>
      </c>
      <c r="DJ19" s="192">
        <v>0.63112497435954007</v>
      </c>
      <c r="DK19" s="192">
        <v>0.63112497435954007</v>
      </c>
      <c r="DL19" s="192">
        <v>-0.88169091137447353</v>
      </c>
      <c r="DM19" s="192">
        <v>1.0040829698894627</v>
      </c>
      <c r="DN19" s="192">
        <v>1.2999999999999999E-2</v>
      </c>
      <c r="DO19" s="211">
        <v>1135.6546445592053</v>
      </c>
      <c r="EA19" s="103">
        <v>1135.6546445592053</v>
      </c>
      <c r="EB19" s="154">
        <v>1.2869071088158945E-2</v>
      </c>
      <c r="EC19" s="154">
        <v>8.0431694300993409E-3</v>
      </c>
      <c r="ED19" s="154">
        <v>1.4477704974178811E-2</v>
      </c>
      <c r="EE19" s="192">
        <v>0.88888888888888895</v>
      </c>
      <c r="EF19" s="192">
        <v>0.68498648207013424</v>
      </c>
      <c r="EG19" s="192">
        <v>0.68498648207013424</v>
      </c>
      <c r="EH19" s="192">
        <v>0.91833733149579633</v>
      </c>
      <c r="EI19" s="192">
        <v>0.91833733149579633</v>
      </c>
      <c r="EJ19" s="192">
        <v>0.65359276203901218</v>
      </c>
      <c r="EK19" s="192">
        <v>0.65359276203901218</v>
      </c>
      <c r="EL19" s="192">
        <v>-0.78196755696832199</v>
      </c>
      <c r="EM19" s="192">
        <v>1.2717124135202622</v>
      </c>
      <c r="EN19" s="192">
        <v>1.2999999999999999E-2</v>
      </c>
      <c r="EO19" s="211">
        <v>1135.6546445592053</v>
      </c>
      <c r="FA19" s="78">
        <v>1135.6546445592053</v>
      </c>
      <c r="FB19" s="78">
        <v>1.2869071088158945E-2</v>
      </c>
      <c r="FC19" s="78">
        <v>8.0431694300993409E-3</v>
      </c>
      <c r="FD19" s="78">
        <v>1.4477704974178811E-2</v>
      </c>
      <c r="FE19" s="78">
        <v>0.88888888888888895</v>
      </c>
      <c r="FF19" s="78">
        <v>0.68498648207013424</v>
      </c>
      <c r="FG19" s="78">
        <v>0.68498648207013424</v>
      </c>
      <c r="FH19" s="78">
        <v>0.91833733149579633</v>
      </c>
      <c r="FI19" s="78">
        <v>0.91833733149579633</v>
      </c>
      <c r="FJ19" s="78">
        <v>0.65359276203901218</v>
      </c>
      <c r="FK19" s="78">
        <v>0.65359276203901218</v>
      </c>
      <c r="FL19" s="78">
        <v>-0.78196755696832199</v>
      </c>
      <c r="FM19" s="78">
        <v>1.2717124135202622</v>
      </c>
      <c r="FN19" s="192">
        <v>1.2999999999999999E-2</v>
      </c>
      <c r="FO19" s="211">
        <v>1135.6546445592053</v>
      </c>
      <c r="GA19" s="78">
        <v>1135.6546445592053</v>
      </c>
      <c r="GB19" s="78">
        <v>1.2869071088158945E-2</v>
      </c>
      <c r="GC19" s="78">
        <v>8.0431694300993409E-3</v>
      </c>
      <c r="GD19" s="78">
        <v>1.4477704974178811E-2</v>
      </c>
      <c r="GE19" s="78">
        <v>0.88888888888888895</v>
      </c>
      <c r="GF19" s="78">
        <v>0.68498648207013424</v>
      </c>
      <c r="GG19" s="78">
        <v>0.68498648207013424</v>
      </c>
      <c r="GH19" s="78">
        <v>0.91833733149579633</v>
      </c>
      <c r="GI19" s="78">
        <v>0.91833733149579633</v>
      </c>
      <c r="GJ19" s="78">
        <v>0.65359276203901218</v>
      </c>
      <c r="GK19" s="78">
        <v>0.65359276203901218</v>
      </c>
      <c r="GL19" s="78">
        <v>-0.78196755696832199</v>
      </c>
      <c r="GM19" s="78">
        <v>1.2717124135202622</v>
      </c>
      <c r="GN19" s="192">
        <v>1.2999999999999999E-2</v>
      </c>
      <c r="GO19" s="214">
        <v>1135.6546445592053</v>
      </c>
      <c r="HA19" s="78">
        <v>1135.6546445592053</v>
      </c>
      <c r="HB19" s="78">
        <v>1.2869071088158945E-2</v>
      </c>
      <c r="HC19" s="78">
        <v>8.0431694300993409E-3</v>
      </c>
      <c r="HD19" s="78">
        <v>1.4477704974178811E-2</v>
      </c>
      <c r="HE19" s="78">
        <v>0.88888888888888895</v>
      </c>
      <c r="HF19" s="78">
        <v>0.68498648207013424</v>
      </c>
      <c r="HG19" s="78">
        <v>0.68498648207013424</v>
      </c>
      <c r="HH19" s="78">
        <v>0.91833733149579633</v>
      </c>
      <c r="HI19" s="78">
        <v>0.91833733149579633</v>
      </c>
      <c r="HJ19" s="78">
        <v>0.65359276203901218</v>
      </c>
      <c r="HK19" s="78">
        <v>0.65359276203901218</v>
      </c>
      <c r="HL19" s="78">
        <v>-0.78196755696832199</v>
      </c>
      <c r="HM19" s="78">
        <v>1.2717124135202622</v>
      </c>
      <c r="HN19" s="192">
        <v>1.2999999999999999E-2</v>
      </c>
      <c r="HO19" s="211">
        <v>1135.6546445592053</v>
      </c>
      <c r="IA19" s="133">
        <v>20</v>
      </c>
      <c r="IB19" s="192">
        <v>1</v>
      </c>
      <c r="IC19" s="192">
        <v>1</v>
      </c>
      <c r="ID19" s="192">
        <v>1</v>
      </c>
      <c r="IE19" s="192">
        <v>1</v>
      </c>
      <c r="IF19" s="192">
        <v>0.72653787973936401</v>
      </c>
      <c r="IG19" s="192">
        <v>0.95880807806764801</v>
      </c>
      <c r="IH19" s="192">
        <v>0.63112497435954007</v>
      </c>
      <c r="II19" s="192">
        <v>0.17208586393192973</v>
      </c>
      <c r="IJ19" s="192">
        <v>0.56096540554497087</v>
      </c>
      <c r="IK19" s="192">
        <v>0.9133390957651244</v>
      </c>
      <c r="IL19" s="192">
        <v>-8.3251134508240121E-3</v>
      </c>
      <c r="IM19" s="192">
        <v>1</v>
      </c>
      <c r="IN19" s="192">
        <v>1.2999999999999999E-2</v>
      </c>
      <c r="IO19" s="211">
        <v>1135.6546445592053</v>
      </c>
      <c r="JA19" s="103">
        <v>1135.6546445592053</v>
      </c>
      <c r="JB19" s="192">
        <v>1.2869071088158945E-2</v>
      </c>
      <c r="JC19" s="192">
        <v>8.0431694300993409E-3</v>
      </c>
      <c r="JD19" s="192">
        <v>1.4477704974178811E-2</v>
      </c>
      <c r="JE19" s="192">
        <v>0.88888888888888895</v>
      </c>
      <c r="JF19" s="192">
        <v>0.68498648207013424</v>
      </c>
      <c r="JG19" s="192">
        <v>0.91833733149579633</v>
      </c>
      <c r="JH19" s="192">
        <v>0.65359276203901218</v>
      </c>
      <c r="JI19" s="192">
        <v>0.16224410844348403</v>
      </c>
      <c r="JJ19" s="192">
        <v>0.55668035214914502</v>
      </c>
      <c r="JK19" s="192">
        <v>0.91811081799911065</v>
      </c>
      <c r="JL19" s="192">
        <v>-1.6427635996323825E-2</v>
      </c>
      <c r="JM19" s="192">
        <v>1</v>
      </c>
      <c r="JN19" s="192">
        <v>1.2999999999999999E-2</v>
      </c>
      <c r="JO19" s="211">
        <v>1135.6546445592053</v>
      </c>
      <c r="KA19" s="103">
        <v>1135.6546445592053</v>
      </c>
      <c r="KB19" s="192">
        <v>1.2869071088158945E-2</v>
      </c>
      <c r="KC19" s="192">
        <v>8.0431694300993409E-3</v>
      </c>
      <c r="KD19" s="192">
        <v>1.4477704974178811E-2</v>
      </c>
      <c r="KE19" s="192">
        <v>0.88888888888888895</v>
      </c>
      <c r="KF19" s="192">
        <v>0.68498648207013424</v>
      </c>
      <c r="KG19" s="192">
        <v>0.91833733149579633</v>
      </c>
      <c r="KH19" s="192">
        <v>0.65359276203901218</v>
      </c>
      <c r="KI19" s="192">
        <v>0.16224410844348403</v>
      </c>
      <c r="KJ19" s="192">
        <v>0.55668035214914502</v>
      </c>
      <c r="KK19" s="192">
        <v>0.91811081799911065</v>
      </c>
      <c r="KL19" s="192">
        <v>-1.6427635996323825E-2</v>
      </c>
      <c r="KM19" s="192">
        <v>1</v>
      </c>
      <c r="KN19" s="192">
        <v>1.2999999999999999E-2</v>
      </c>
      <c r="KO19" s="211">
        <v>1135.6546445592053</v>
      </c>
      <c r="LA19" s="103">
        <v>1135.6546445592053</v>
      </c>
      <c r="LB19" s="192">
        <v>1.2869071088158945E-2</v>
      </c>
      <c r="LC19" s="192">
        <v>8.0431694300993409E-3</v>
      </c>
      <c r="LD19" s="192">
        <v>1.4477704974178811E-2</v>
      </c>
      <c r="LE19" s="192">
        <v>0.88888888888888895</v>
      </c>
      <c r="LF19" s="192">
        <v>0.68498648207013424</v>
      </c>
      <c r="LG19" s="192">
        <v>0.91833733149579633</v>
      </c>
      <c r="LH19" s="192">
        <v>0.65359276203901218</v>
      </c>
      <c r="LI19" s="192">
        <v>0.16224410844348403</v>
      </c>
      <c r="LJ19" s="192">
        <v>0.55668035214914502</v>
      </c>
      <c r="LK19" s="192">
        <v>0.91811081799911065</v>
      </c>
      <c r="LL19" s="192">
        <v>-1.6427635996323825E-2</v>
      </c>
      <c r="LM19" s="192">
        <v>1</v>
      </c>
      <c r="LN19" s="192">
        <v>1.2999999999999999E-2</v>
      </c>
      <c r="LO19" s="211">
        <v>1135.6546445592053</v>
      </c>
      <c r="MA19" s="103">
        <v>1135.6546445592053</v>
      </c>
      <c r="MB19" s="192">
        <v>1.2869071088158945E-2</v>
      </c>
      <c r="MC19" s="192">
        <v>8.0431694300993409E-3</v>
      </c>
      <c r="MD19" s="192">
        <v>1.4477704974178811E-2</v>
      </c>
      <c r="ME19" s="192">
        <v>0.88888888888888895</v>
      </c>
      <c r="MF19" s="192">
        <v>0.68498648207013424</v>
      </c>
      <c r="MG19" s="192">
        <v>0.91833733149579633</v>
      </c>
      <c r="MH19" s="192">
        <v>0.65359276203901218</v>
      </c>
      <c r="MI19" s="192">
        <v>0.16224410844348403</v>
      </c>
      <c r="MJ19" s="192">
        <v>0.55668035214914502</v>
      </c>
      <c r="MK19" s="192">
        <v>0.91811081799911065</v>
      </c>
      <c r="ML19" s="192">
        <v>-1.6427635996323825E-2</v>
      </c>
      <c r="MM19" s="192">
        <v>1</v>
      </c>
      <c r="MN19" s="192">
        <v>1.2999999999999999E-2</v>
      </c>
      <c r="MO19" s="211">
        <v>1135.6546445592053</v>
      </c>
      <c r="NA19" s="103">
        <v>189.85398163397448</v>
      </c>
      <c r="NB19" s="133">
        <v>1135.6546445592053</v>
      </c>
      <c r="NC19" s="133">
        <v>1.2869071088158945E-2</v>
      </c>
      <c r="ND19" s="103">
        <v>0.48665969236734774</v>
      </c>
      <c r="NE19" s="103">
        <v>1.5188870565161128E-2</v>
      </c>
      <c r="NF19" s="133" t="s">
        <v>522</v>
      </c>
    </row>
    <row r="20" spans="2:370" ht="13.5" customHeight="1">
      <c r="B20" s="38" t="str">
        <f>"- Chiều cao:"</f>
        <v>- Chiều cao:</v>
      </c>
      <c r="C20" s="264"/>
      <c r="D20" s="264"/>
      <c r="E20" s="265" t="s">
        <v>472</v>
      </c>
      <c r="F20" s="267">
        <v>50</v>
      </c>
      <c r="G20" s="264" t="s">
        <v>22</v>
      </c>
      <c r="P20" s="139" t="s">
        <v>444</v>
      </c>
      <c r="Q20" s="101">
        <v>1</v>
      </c>
      <c r="AA20" s="133">
        <v>7</v>
      </c>
      <c r="AB20" s="133" t="s">
        <v>509</v>
      </c>
      <c r="AC20" s="133" t="s">
        <v>503</v>
      </c>
      <c r="AD20" s="133" t="s">
        <v>530</v>
      </c>
      <c r="AE20" s="136">
        <v>0</v>
      </c>
      <c r="AF20" s="103">
        <v>-0.7991581754918613</v>
      </c>
      <c r="AG20" s="103">
        <v>1.9339247589674466E-2</v>
      </c>
      <c r="AH20" s="103">
        <v>1.4334887180219656E-2</v>
      </c>
      <c r="AI20" s="133">
        <v>50</v>
      </c>
      <c r="AJ20" s="133">
        <v>50</v>
      </c>
      <c r="AK20" s="133">
        <v>2</v>
      </c>
      <c r="AL20" s="133">
        <v>1.6</v>
      </c>
      <c r="AM20" s="133">
        <v>1.6</v>
      </c>
      <c r="AN20" s="101">
        <v>520.83333333333337</v>
      </c>
      <c r="AO20" s="101">
        <v>1053.1897297039145</v>
      </c>
      <c r="AZ20" s="229"/>
      <c r="BA20" s="103">
        <v>3</v>
      </c>
      <c r="BB20" s="103">
        <v>2</v>
      </c>
      <c r="BC20" s="103">
        <v>379.70796326794897</v>
      </c>
      <c r="BD20" s="103">
        <v>42</v>
      </c>
      <c r="BE20" s="103">
        <v>42</v>
      </c>
      <c r="BF20" s="103">
        <v>189.85398163397448</v>
      </c>
      <c r="BG20" s="103">
        <v>189.85398163397448</v>
      </c>
      <c r="BH20" s="185">
        <v>144883.39237205891</v>
      </c>
      <c r="BI20" s="185">
        <v>144883.39237205891</v>
      </c>
      <c r="BJ20" s="185">
        <v>5795.3356948823566</v>
      </c>
      <c r="BK20" s="185">
        <v>5795.3356948823566</v>
      </c>
      <c r="BL20" s="185">
        <v>6805.4748958425698</v>
      </c>
      <c r="BM20" s="185">
        <v>6805.4748958425698</v>
      </c>
      <c r="BN20" s="103">
        <v>19.533697164172423</v>
      </c>
      <c r="BO20" s="103">
        <v>19.533697164172423</v>
      </c>
      <c r="BP20" s="185">
        <v>250000</v>
      </c>
      <c r="BQ20" s="185">
        <v>0</v>
      </c>
      <c r="BR20" s="103">
        <v>81.909737135406573</v>
      </c>
      <c r="BS20" s="103">
        <v>81.909737135406573</v>
      </c>
      <c r="BT20" s="103">
        <v>1.0567823705299841</v>
      </c>
      <c r="BU20" s="103">
        <v>1.0567823705299841</v>
      </c>
      <c r="BV20" s="103">
        <v>54.507948999614548</v>
      </c>
      <c r="BW20" s="103">
        <v>16.086398303893201</v>
      </c>
      <c r="BX20" s="192">
        <v>0.20754336086776884</v>
      </c>
      <c r="BZ20" s="229"/>
      <c r="CA20" s="154">
        <v>0.7015252534010592</v>
      </c>
      <c r="CB20" s="192">
        <v>0.5137880982659051</v>
      </c>
      <c r="CC20" s="192">
        <v>-8.0568175065729636E-2</v>
      </c>
      <c r="CD20" s="136">
        <v>21</v>
      </c>
      <c r="CE20" s="136">
        <v>23.150333362234953</v>
      </c>
      <c r="CF20" s="136">
        <v>26.657959629240249</v>
      </c>
      <c r="CG20" s="136">
        <v>29.464060642844487</v>
      </c>
      <c r="CH20" s="133">
        <v>1</v>
      </c>
      <c r="CI20" s="136">
        <v>21</v>
      </c>
      <c r="CJ20" s="136">
        <v>48.915654594024396</v>
      </c>
      <c r="CK20" s="136">
        <v>56.327117411300819</v>
      </c>
      <c r="CL20" s="136">
        <v>45.793422634472563</v>
      </c>
      <c r="CM20" s="133">
        <v>1</v>
      </c>
      <c r="CN20" s="133">
        <v>1</v>
      </c>
      <c r="CO20" s="157">
        <v>379.70796326794897</v>
      </c>
      <c r="CP20" s="184">
        <v>6805.4748958425698</v>
      </c>
      <c r="CQ20" s="184">
        <v>6805.4748958425698</v>
      </c>
      <c r="DA20" s="172">
        <v>20</v>
      </c>
      <c r="DB20" s="154">
        <v>1</v>
      </c>
      <c r="DC20" s="154">
        <v>1</v>
      </c>
      <c r="DD20" s="154">
        <v>1</v>
      </c>
      <c r="DE20" s="154">
        <v>1</v>
      </c>
      <c r="DF20" s="192">
        <v>1.0567823705299841</v>
      </c>
      <c r="DG20" s="192">
        <v>1.0567823705299841</v>
      </c>
      <c r="DH20" s="192">
        <v>1.341855482378123</v>
      </c>
      <c r="DI20" s="192">
        <v>1.341855482378123</v>
      </c>
      <c r="DJ20" s="192">
        <v>0.46109090818940235</v>
      </c>
      <c r="DK20" s="192">
        <v>0.46109090818940235</v>
      </c>
      <c r="DL20" s="192">
        <v>-1.6742776892719617</v>
      </c>
      <c r="DM20" s="192">
        <v>1.0221515886221124</v>
      </c>
      <c r="DN20" s="192">
        <v>1.9471216472757142E-2</v>
      </c>
      <c r="DO20" s="211">
        <v>1074.9694788948837</v>
      </c>
      <c r="EA20" s="103">
        <v>1074.9694788948837</v>
      </c>
      <c r="EB20" s="154">
        <v>2.500610422102327E-2</v>
      </c>
      <c r="EC20" s="154">
        <v>1.5628815138139546E-2</v>
      </c>
      <c r="ED20" s="154">
        <v>2.8131867248651177E-2</v>
      </c>
      <c r="EE20" s="192">
        <v>0.88888888888888895</v>
      </c>
      <c r="EF20" s="192">
        <v>0.99634397392019525</v>
      </c>
      <c r="EG20" s="192">
        <v>0.99634397392019525</v>
      </c>
      <c r="EH20" s="192">
        <v>1.2636002443637429</v>
      </c>
      <c r="EI20" s="192">
        <v>1.2636002443637429</v>
      </c>
      <c r="EJ20" s="192">
        <v>0.49001244649983422</v>
      </c>
      <c r="EK20" s="192">
        <v>0.49001244649983422</v>
      </c>
      <c r="EL20" s="192">
        <v>-1.5292255374084682</v>
      </c>
      <c r="EM20" s="192">
        <v>1.7613464726158152</v>
      </c>
      <c r="EN20" s="192">
        <v>2.320343095852051E-2</v>
      </c>
      <c r="EO20" s="211">
        <v>1048.6272898829757</v>
      </c>
      <c r="FA20" s="78">
        <v>1048.6272898829757</v>
      </c>
      <c r="FB20" s="78">
        <v>3.0274542023404863E-2</v>
      </c>
      <c r="FC20" s="78">
        <v>1.8921588764628041E-2</v>
      </c>
      <c r="FD20" s="78">
        <v>3.4058859776330469E-2</v>
      </c>
      <c r="FE20" s="78">
        <v>0.88888888888888895</v>
      </c>
      <c r="FF20" s="78">
        <v>0.99634397392019525</v>
      </c>
      <c r="FG20" s="78">
        <v>0.99634397392019525</v>
      </c>
      <c r="FH20" s="78">
        <v>1.2636002443637429</v>
      </c>
      <c r="FI20" s="78">
        <v>1.2636002443637429</v>
      </c>
      <c r="FJ20" s="78">
        <v>0.49001244649983422</v>
      </c>
      <c r="FK20" s="78">
        <v>0.49001244649983422</v>
      </c>
      <c r="FL20" s="78">
        <v>-1.5292255374084682</v>
      </c>
      <c r="FM20" s="78">
        <v>1.6288554002838833</v>
      </c>
      <c r="FN20" s="192">
        <v>2.2394515075168746E-2</v>
      </c>
      <c r="FO20" s="211">
        <v>1053.9575443205936</v>
      </c>
      <c r="GA20" s="78">
        <v>1053.9575443205936</v>
      </c>
      <c r="GB20" s="78">
        <v>2.9208491135881285E-2</v>
      </c>
      <c r="GC20" s="78">
        <v>1.8255306959925804E-2</v>
      </c>
      <c r="GD20" s="78">
        <v>3.2859552527866445E-2</v>
      </c>
      <c r="GE20" s="78">
        <v>0.88888888888888895</v>
      </c>
      <c r="GF20" s="78">
        <v>0.99634397392019525</v>
      </c>
      <c r="GG20" s="78">
        <v>0.99634397392019525</v>
      </c>
      <c r="GH20" s="78">
        <v>1.2636002443637429</v>
      </c>
      <c r="GI20" s="78">
        <v>1.2636002443637429</v>
      </c>
      <c r="GJ20" s="78">
        <v>0.49001244649983422</v>
      </c>
      <c r="GK20" s="78">
        <v>0.49001244649983422</v>
      </c>
      <c r="GL20" s="78">
        <v>-1.5292255374084682</v>
      </c>
      <c r="GM20" s="78">
        <v>1.6518073512928515</v>
      </c>
      <c r="GN20" s="192">
        <v>2.2534646764031163E-2</v>
      </c>
      <c r="GO20" s="214">
        <v>1053.0205138197225</v>
      </c>
      <c r="HA20" s="78">
        <v>1053.0205138197225</v>
      </c>
      <c r="HB20" s="78">
        <v>2.9395897236055499E-2</v>
      </c>
      <c r="HC20" s="78">
        <v>1.8372435772534688E-2</v>
      </c>
      <c r="HD20" s="78">
        <v>3.3070384390562431E-2</v>
      </c>
      <c r="HE20" s="78">
        <v>0.88888888888888906</v>
      </c>
      <c r="HF20" s="78">
        <v>0.99634397392019547</v>
      </c>
      <c r="HG20" s="78">
        <v>0.99634397392019547</v>
      </c>
      <c r="HH20" s="78">
        <v>1.2636002443637431</v>
      </c>
      <c r="HI20" s="78">
        <v>1.2636002443637431</v>
      </c>
      <c r="HJ20" s="78">
        <v>0.49001244649983411</v>
      </c>
      <c r="HK20" s="78">
        <v>0.49001244649983411</v>
      </c>
      <c r="HL20" s="78">
        <v>-1.5292255374084691</v>
      </c>
      <c r="HM20" s="78">
        <v>1.6476519185537264</v>
      </c>
      <c r="HN20" s="192">
        <v>2.2509276031605838E-2</v>
      </c>
      <c r="HO20" s="211">
        <v>1053.1897297039145</v>
      </c>
      <c r="IA20" s="133">
        <v>20</v>
      </c>
      <c r="IB20" s="192">
        <v>1</v>
      </c>
      <c r="IC20" s="192">
        <v>1</v>
      </c>
      <c r="ID20" s="192">
        <v>1</v>
      </c>
      <c r="IE20" s="192">
        <v>1</v>
      </c>
      <c r="IF20" s="192">
        <v>1.0567823705299841</v>
      </c>
      <c r="IG20" s="192">
        <v>1.341855482378123</v>
      </c>
      <c r="IH20" s="192">
        <v>0.46109090818940235</v>
      </c>
      <c r="II20" s="192">
        <v>0.20754336086776884</v>
      </c>
      <c r="IJ20" s="192">
        <v>0.57720652963538266</v>
      </c>
      <c r="IK20" s="192">
        <v>0.89621035103946844</v>
      </c>
      <c r="IL20" s="192">
        <v>5.6072562253346919E-2</v>
      </c>
      <c r="IM20" s="192">
        <v>0.99925813003423347</v>
      </c>
      <c r="IN20" s="192">
        <v>2.003798478812031E-2</v>
      </c>
      <c r="IO20" s="211">
        <v>1070.6594388188437</v>
      </c>
      <c r="JA20" s="103">
        <v>1070.6594388188437</v>
      </c>
      <c r="JB20" s="192">
        <v>2.5868112236231266E-2</v>
      </c>
      <c r="JC20" s="192">
        <v>1.6167570147644542E-2</v>
      </c>
      <c r="JD20" s="192">
        <v>2.9101626265760169E-2</v>
      </c>
      <c r="JE20" s="192">
        <v>0.88888888888888906</v>
      </c>
      <c r="JF20" s="192">
        <v>0.99634397392019547</v>
      </c>
      <c r="JG20" s="192">
        <v>1.2636002443637431</v>
      </c>
      <c r="JH20" s="192">
        <v>0.49001244649983411</v>
      </c>
      <c r="JI20" s="192">
        <v>0.19567375714646149</v>
      </c>
      <c r="JJ20" s="192">
        <v>0.57162972923141842</v>
      </c>
      <c r="JK20" s="192">
        <v>0.9019361535546</v>
      </c>
      <c r="JL20" s="192">
        <v>4.4287074914438146E-2</v>
      </c>
      <c r="JM20" s="192">
        <v>0.97868579712746129</v>
      </c>
      <c r="JN20" s="192">
        <v>1.9074616104350434E-2</v>
      </c>
      <c r="JO20" s="211">
        <v>1078.0607365102403</v>
      </c>
      <c r="KA20" s="103">
        <v>1078.0607365102403</v>
      </c>
      <c r="KB20" s="192">
        <v>2.4387852697951941E-2</v>
      </c>
      <c r="KC20" s="192">
        <v>1.5242407936219962E-2</v>
      </c>
      <c r="KD20" s="192">
        <v>2.7436334285195929E-2</v>
      </c>
      <c r="KE20" s="192">
        <v>0.88888888888888906</v>
      </c>
      <c r="KF20" s="192">
        <v>0.99634397392019547</v>
      </c>
      <c r="KG20" s="192">
        <v>1.2636002443637431</v>
      </c>
      <c r="KH20" s="192">
        <v>0.49001244649983411</v>
      </c>
      <c r="KI20" s="192">
        <v>0.19567375714646149</v>
      </c>
      <c r="KJ20" s="192">
        <v>0.57162972923141842</v>
      </c>
      <c r="KK20" s="192">
        <v>0.9019361535546</v>
      </c>
      <c r="KL20" s="192">
        <v>4.4287074914438146E-2</v>
      </c>
      <c r="KM20" s="192">
        <v>0.97739209765774349</v>
      </c>
      <c r="KN20" s="192">
        <v>1.9065858721177997E-2</v>
      </c>
      <c r="KO20" s="211">
        <v>1078.1297179811286</v>
      </c>
      <c r="LA20" s="103">
        <v>1078.1297179811286</v>
      </c>
      <c r="LB20" s="192">
        <v>2.4374056403774286E-2</v>
      </c>
      <c r="LC20" s="192">
        <v>1.5233785252358929E-2</v>
      </c>
      <c r="LD20" s="192">
        <v>2.742081345424607E-2</v>
      </c>
      <c r="LE20" s="192">
        <v>0.88888888888888895</v>
      </c>
      <c r="LF20" s="192">
        <v>0.99634397392019525</v>
      </c>
      <c r="LG20" s="192">
        <v>1.2636002443637429</v>
      </c>
      <c r="LH20" s="192">
        <v>0.49001244649983422</v>
      </c>
      <c r="LI20" s="192">
        <v>0.19567375714646146</v>
      </c>
      <c r="LJ20" s="192">
        <v>0.5716297292314183</v>
      </c>
      <c r="LK20" s="192">
        <v>0.90193615355460011</v>
      </c>
      <c r="LL20" s="192">
        <v>4.4287074914438063E-2</v>
      </c>
      <c r="LM20" s="192">
        <v>0.97737930104866522</v>
      </c>
      <c r="LN20" s="192">
        <v>1.9065772097652492E-2</v>
      </c>
      <c r="LO20" s="211">
        <v>1078.1304004685655</v>
      </c>
      <c r="MA20" s="103">
        <v>1078.1304004685655</v>
      </c>
      <c r="MB20" s="192">
        <v>2.4373919906286894E-2</v>
      </c>
      <c r="MC20" s="192">
        <v>1.5233699941429309E-2</v>
      </c>
      <c r="MD20" s="192">
        <v>2.7420659894572753E-2</v>
      </c>
      <c r="ME20" s="192">
        <v>0.88888888888888895</v>
      </c>
      <c r="MF20" s="192">
        <v>0.99634397392019525</v>
      </c>
      <c r="MG20" s="192">
        <v>1.2636002443637429</v>
      </c>
      <c r="MH20" s="192">
        <v>0.49001244649983422</v>
      </c>
      <c r="MI20" s="192">
        <v>0.19567375714646146</v>
      </c>
      <c r="MJ20" s="192">
        <v>0.5716297292314183</v>
      </c>
      <c r="MK20" s="192">
        <v>0.90193615355460011</v>
      </c>
      <c r="ML20" s="192">
        <v>4.4287074914438063E-2</v>
      </c>
      <c r="MM20" s="192">
        <v>0.97737917436946953</v>
      </c>
      <c r="MN20" s="192">
        <v>1.9065771240128558E-2</v>
      </c>
      <c r="MO20" s="211">
        <v>1078.1304072248208</v>
      </c>
      <c r="NA20" s="103">
        <v>189.85398163397448</v>
      </c>
      <c r="NB20" s="133">
        <v>1053.1897297039145</v>
      </c>
      <c r="NC20" s="133">
        <v>2.9362054059217099E-2</v>
      </c>
      <c r="ND20" s="103">
        <v>1.1103620531616989</v>
      </c>
      <c r="NE20" s="103">
        <v>1.9339247589674466E-2</v>
      </c>
      <c r="NF20" s="133" t="s">
        <v>522</v>
      </c>
    </row>
    <row r="21" spans="2:370" ht="13.5" customHeight="1">
      <c r="B21" s="38" t="str">
        <f>"- Chiều dày:"</f>
        <v>- Chiều dày:</v>
      </c>
      <c r="C21" s="264"/>
      <c r="D21" s="264"/>
      <c r="E21" s="265" t="s">
        <v>473</v>
      </c>
      <c r="F21" s="267">
        <v>2</v>
      </c>
      <c r="G21" s="264" t="s">
        <v>22</v>
      </c>
      <c r="P21" s="139" t="s">
        <v>445</v>
      </c>
      <c r="Q21" s="101">
        <v>1</v>
      </c>
      <c r="AA21" s="133">
        <v>8</v>
      </c>
      <c r="AB21" s="133" t="s">
        <v>510</v>
      </c>
      <c r="AC21" s="133" t="s">
        <v>503</v>
      </c>
      <c r="AD21" s="133" t="s">
        <v>530</v>
      </c>
      <c r="AE21" s="136">
        <v>0</v>
      </c>
      <c r="AF21" s="103">
        <v>-0.79915817549185419</v>
      </c>
      <c r="AG21" s="103">
        <v>1.9339247589674508E-2</v>
      </c>
      <c r="AH21" s="103">
        <v>1.4334887180219686E-2</v>
      </c>
      <c r="AI21" s="133">
        <v>50</v>
      </c>
      <c r="AJ21" s="133">
        <v>50</v>
      </c>
      <c r="AK21" s="133">
        <v>2</v>
      </c>
      <c r="AL21" s="133">
        <v>1.6</v>
      </c>
      <c r="AM21" s="133">
        <v>1.6</v>
      </c>
      <c r="AN21" s="101">
        <v>520.83333333333337</v>
      </c>
      <c r="AO21" s="101">
        <v>1053.189729703915</v>
      </c>
      <c r="AZ21" s="229"/>
      <c r="BA21" s="103">
        <v>3</v>
      </c>
      <c r="BB21" s="103">
        <v>2</v>
      </c>
      <c r="BC21" s="103">
        <v>379.70796326794897</v>
      </c>
      <c r="BD21" s="103">
        <v>42</v>
      </c>
      <c r="BE21" s="103">
        <v>42</v>
      </c>
      <c r="BF21" s="103">
        <v>189.85398163397448</v>
      </c>
      <c r="BG21" s="103">
        <v>189.85398163397448</v>
      </c>
      <c r="BH21" s="185">
        <v>144883.39237205891</v>
      </c>
      <c r="BI21" s="185">
        <v>144883.39237205891</v>
      </c>
      <c r="BJ21" s="185">
        <v>5795.3356948823566</v>
      </c>
      <c r="BK21" s="185">
        <v>5795.3356948823566</v>
      </c>
      <c r="BL21" s="185">
        <v>6805.4748958425698</v>
      </c>
      <c r="BM21" s="185">
        <v>6805.4748958425698</v>
      </c>
      <c r="BN21" s="103">
        <v>19.533697164172423</v>
      </c>
      <c r="BO21" s="103">
        <v>19.533697164172423</v>
      </c>
      <c r="BP21" s="185">
        <v>250000</v>
      </c>
      <c r="BQ21" s="185">
        <v>0</v>
      </c>
      <c r="BR21" s="103">
        <v>81.909737135406573</v>
      </c>
      <c r="BS21" s="103">
        <v>81.909737135406573</v>
      </c>
      <c r="BT21" s="103">
        <v>1.0567823705299841</v>
      </c>
      <c r="BU21" s="103">
        <v>1.0567823705299841</v>
      </c>
      <c r="BV21" s="103">
        <v>54.507948999614548</v>
      </c>
      <c r="BW21" s="103">
        <v>16.086398303893201</v>
      </c>
      <c r="BX21" s="192">
        <v>0.20754336086776884</v>
      </c>
      <c r="BZ21" s="229"/>
      <c r="CA21" s="154">
        <v>0.7015252534010592</v>
      </c>
      <c r="CB21" s="192">
        <v>0.51378809826590499</v>
      </c>
      <c r="CC21" s="192">
        <v>-8.0568175065735201E-2</v>
      </c>
      <c r="CD21" s="136">
        <v>21</v>
      </c>
      <c r="CE21" s="136">
        <v>23.150333362234953</v>
      </c>
      <c r="CF21" s="136">
        <v>26.657959629240249</v>
      </c>
      <c r="CG21" s="136">
        <v>29.464060642844487</v>
      </c>
      <c r="CH21" s="133">
        <v>1</v>
      </c>
      <c r="CI21" s="136">
        <v>21</v>
      </c>
      <c r="CJ21" s="136">
        <v>48.915654594024417</v>
      </c>
      <c r="CK21" s="136">
        <v>56.327117411300833</v>
      </c>
      <c r="CL21" s="136">
        <v>45.793422634472698</v>
      </c>
      <c r="CM21" s="133">
        <v>1</v>
      </c>
      <c r="CN21" s="133">
        <v>1</v>
      </c>
      <c r="CO21" s="157">
        <v>379.70796326794897</v>
      </c>
      <c r="CP21" s="184">
        <v>6805.4748958425698</v>
      </c>
      <c r="CQ21" s="184">
        <v>6805.4748958425698</v>
      </c>
      <c r="DA21" s="172">
        <v>20</v>
      </c>
      <c r="DB21" s="154">
        <v>1</v>
      </c>
      <c r="DC21" s="154">
        <v>1</v>
      </c>
      <c r="DD21" s="154">
        <v>1</v>
      </c>
      <c r="DE21" s="154">
        <v>1</v>
      </c>
      <c r="DF21" s="192">
        <v>1.0567823705299841</v>
      </c>
      <c r="DG21" s="192">
        <v>1.0567823705299841</v>
      </c>
      <c r="DH21" s="192">
        <v>1.341855482378123</v>
      </c>
      <c r="DI21" s="192">
        <v>1.341855482378123</v>
      </c>
      <c r="DJ21" s="192">
        <v>0.46109090818940235</v>
      </c>
      <c r="DK21" s="192">
        <v>0.46109090818940235</v>
      </c>
      <c r="DL21" s="192">
        <v>-1.6742776892719617</v>
      </c>
      <c r="DM21" s="192">
        <v>1.0221515886221122</v>
      </c>
      <c r="DN21" s="192">
        <v>1.9471216472757034E-2</v>
      </c>
      <c r="DO21" s="211">
        <v>1074.9694788948846</v>
      </c>
      <c r="EA21" s="103">
        <v>1074.9694788948846</v>
      </c>
      <c r="EB21" s="154">
        <v>2.500610422102309E-2</v>
      </c>
      <c r="EC21" s="154">
        <v>1.5628815138139431E-2</v>
      </c>
      <c r="ED21" s="154">
        <v>2.8131867248650973E-2</v>
      </c>
      <c r="EE21" s="192">
        <v>0.88888888888888895</v>
      </c>
      <c r="EF21" s="192">
        <v>0.99634397392019525</v>
      </c>
      <c r="EG21" s="192">
        <v>0.99634397392019525</v>
      </c>
      <c r="EH21" s="192">
        <v>1.2636002443637429</v>
      </c>
      <c r="EI21" s="192">
        <v>1.2636002443637429</v>
      </c>
      <c r="EJ21" s="192">
        <v>0.49001244649983422</v>
      </c>
      <c r="EK21" s="192">
        <v>0.49001244649983422</v>
      </c>
      <c r="EL21" s="192">
        <v>-1.5292255374084682</v>
      </c>
      <c r="EM21" s="192">
        <v>1.7613464726158137</v>
      </c>
      <c r="EN21" s="192">
        <v>2.3203430958520413E-2</v>
      </c>
      <c r="EO21" s="211">
        <v>1048.6272898829766</v>
      </c>
      <c r="FA21" s="78">
        <v>1048.6272898829766</v>
      </c>
      <c r="FB21" s="78">
        <v>3.0274542023404682E-2</v>
      </c>
      <c r="FC21" s="78">
        <v>1.8921588764627927E-2</v>
      </c>
      <c r="FD21" s="78">
        <v>3.4058859776330268E-2</v>
      </c>
      <c r="FE21" s="78">
        <v>0.88888888888888884</v>
      </c>
      <c r="FF21" s="78">
        <v>0.99634397392019525</v>
      </c>
      <c r="FG21" s="78">
        <v>0.99634397392019525</v>
      </c>
      <c r="FH21" s="78">
        <v>1.2636002443637429</v>
      </c>
      <c r="FI21" s="78">
        <v>1.2636002443637429</v>
      </c>
      <c r="FJ21" s="78">
        <v>0.49001244649983422</v>
      </c>
      <c r="FK21" s="78">
        <v>0.49001244649983422</v>
      </c>
      <c r="FL21" s="78">
        <v>-1.5292255374084682</v>
      </c>
      <c r="FM21" s="78">
        <v>1.6288554002838815</v>
      </c>
      <c r="FN21" s="192">
        <v>2.2394515075168646E-2</v>
      </c>
      <c r="FO21" s="211">
        <v>1053.957544320594</v>
      </c>
      <c r="GA21" s="78">
        <v>1053.957544320594</v>
      </c>
      <c r="GB21" s="78">
        <v>2.9208491135881195E-2</v>
      </c>
      <c r="GC21" s="78">
        <v>1.8255306959925749E-2</v>
      </c>
      <c r="GD21" s="78">
        <v>3.2859552527866341E-2</v>
      </c>
      <c r="GE21" s="78">
        <v>0.88888888888888895</v>
      </c>
      <c r="GF21" s="78">
        <v>0.99634397392019525</v>
      </c>
      <c r="GG21" s="78">
        <v>0.99634397392019525</v>
      </c>
      <c r="GH21" s="78">
        <v>1.2636002443637429</v>
      </c>
      <c r="GI21" s="78">
        <v>1.2636002443637429</v>
      </c>
      <c r="GJ21" s="78">
        <v>0.49001244649983422</v>
      </c>
      <c r="GK21" s="78">
        <v>0.49001244649983422</v>
      </c>
      <c r="GL21" s="78">
        <v>-1.5292255374084682</v>
      </c>
      <c r="GM21" s="78">
        <v>1.6518073512928477</v>
      </c>
      <c r="GN21" s="192">
        <v>2.2534646764031045E-2</v>
      </c>
      <c r="GO21" s="214">
        <v>1053.0205138197234</v>
      </c>
      <c r="HA21" s="78">
        <v>1053.0205138197234</v>
      </c>
      <c r="HB21" s="78">
        <v>2.9395897236055318E-2</v>
      </c>
      <c r="HC21" s="78">
        <v>1.8372435772534574E-2</v>
      </c>
      <c r="HD21" s="78">
        <v>3.307038439056223E-2</v>
      </c>
      <c r="HE21" s="78">
        <v>0.88888888888888895</v>
      </c>
      <c r="HF21" s="78">
        <v>0.99634397392019525</v>
      </c>
      <c r="HG21" s="78">
        <v>0.99634397392019525</v>
      </c>
      <c r="HH21" s="78">
        <v>1.2636002443637429</v>
      </c>
      <c r="HI21" s="78">
        <v>1.2636002443637429</v>
      </c>
      <c r="HJ21" s="78">
        <v>0.49001244649983422</v>
      </c>
      <c r="HK21" s="78">
        <v>0.49001244649983422</v>
      </c>
      <c r="HL21" s="78">
        <v>-1.5292255374084682</v>
      </c>
      <c r="HM21" s="78">
        <v>1.6476519185537239</v>
      </c>
      <c r="HN21" s="192">
        <v>2.2509276031605727E-2</v>
      </c>
      <c r="HO21" s="211">
        <v>1053.189729703915</v>
      </c>
      <c r="IA21" s="133">
        <v>20</v>
      </c>
      <c r="IB21" s="192">
        <v>1</v>
      </c>
      <c r="IC21" s="192">
        <v>1</v>
      </c>
      <c r="ID21" s="192">
        <v>1</v>
      </c>
      <c r="IE21" s="192">
        <v>1</v>
      </c>
      <c r="IF21" s="192">
        <v>1.0567823705299841</v>
      </c>
      <c r="IG21" s="192">
        <v>1.341855482378123</v>
      </c>
      <c r="IH21" s="192">
        <v>0.46109090818940235</v>
      </c>
      <c r="II21" s="192">
        <v>0.20754336086776884</v>
      </c>
      <c r="IJ21" s="192">
        <v>0.57720652963538266</v>
      </c>
      <c r="IK21" s="192">
        <v>0.89621035103946844</v>
      </c>
      <c r="IL21" s="192">
        <v>5.6072562253346919E-2</v>
      </c>
      <c r="IM21" s="192">
        <v>0.99925813003423347</v>
      </c>
      <c r="IN21" s="192">
        <v>2.0037984788120203E-2</v>
      </c>
      <c r="IO21" s="211">
        <v>1070.6594388188446</v>
      </c>
      <c r="JA21" s="103">
        <v>1070.6594388188446</v>
      </c>
      <c r="JB21" s="192">
        <v>2.5868112236231082E-2</v>
      </c>
      <c r="JC21" s="192">
        <v>1.6167570147644427E-2</v>
      </c>
      <c r="JD21" s="192">
        <v>2.9101626265759965E-2</v>
      </c>
      <c r="JE21" s="192">
        <v>0.88888888888888895</v>
      </c>
      <c r="JF21" s="192">
        <v>0.99634397392019525</v>
      </c>
      <c r="JG21" s="192">
        <v>1.2636002443637429</v>
      </c>
      <c r="JH21" s="192">
        <v>0.49001244649983422</v>
      </c>
      <c r="JI21" s="192">
        <v>0.19567375714646146</v>
      </c>
      <c r="JJ21" s="192">
        <v>0.5716297292314183</v>
      </c>
      <c r="JK21" s="192">
        <v>0.90193615355460011</v>
      </c>
      <c r="JL21" s="192">
        <v>4.4287074914438063E-2</v>
      </c>
      <c r="JM21" s="192">
        <v>0.9786857971274614</v>
      </c>
      <c r="JN21" s="192">
        <v>1.907461610435033E-2</v>
      </c>
      <c r="JO21" s="211">
        <v>1078.060736510241</v>
      </c>
      <c r="KA21" s="103">
        <v>1078.060736510241</v>
      </c>
      <c r="KB21" s="192">
        <v>2.4387852697951802E-2</v>
      </c>
      <c r="KC21" s="192">
        <v>1.5242407936219877E-2</v>
      </c>
      <c r="KD21" s="192">
        <v>2.7436334285195776E-2</v>
      </c>
      <c r="KE21" s="192">
        <v>0.88888888888888895</v>
      </c>
      <c r="KF21" s="192">
        <v>0.99634397392019525</v>
      </c>
      <c r="KG21" s="192">
        <v>1.2636002443637429</v>
      </c>
      <c r="KH21" s="192">
        <v>0.49001244649983422</v>
      </c>
      <c r="KI21" s="192">
        <v>0.19567375714646146</v>
      </c>
      <c r="KJ21" s="192">
        <v>0.5716297292314183</v>
      </c>
      <c r="KK21" s="192">
        <v>0.90193615355460011</v>
      </c>
      <c r="KL21" s="192">
        <v>4.4287074914438063E-2</v>
      </c>
      <c r="KM21" s="192">
        <v>0.97739209765774371</v>
      </c>
      <c r="KN21" s="192">
        <v>1.9065858721177897E-2</v>
      </c>
      <c r="KO21" s="211">
        <v>1078.1297179811293</v>
      </c>
      <c r="LA21" s="103">
        <v>1078.1297179811293</v>
      </c>
      <c r="LB21" s="192">
        <v>2.4374056403774148E-2</v>
      </c>
      <c r="LC21" s="192">
        <v>1.5233785252358844E-2</v>
      </c>
      <c r="LD21" s="192">
        <v>2.7420813454245914E-2</v>
      </c>
      <c r="LE21" s="192">
        <v>0.88888888888888895</v>
      </c>
      <c r="LF21" s="192">
        <v>0.99634397392019525</v>
      </c>
      <c r="LG21" s="192">
        <v>1.2636002443637429</v>
      </c>
      <c r="LH21" s="192">
        <v>0.49001244649983422</v>
      </c>
      <c r="LI21" s="192">
        <v>0.19567375714646146</v>
      </c>
      <c r="LJ21" s="192">
        <v>0.5716297292314183</v>
      </c>
      <c r="LK21" s="192">
        <v>0.90193615355460011</v>
      </c>
      <c r="LL21" s="192">
        <v>4.4287074914438063E-2</v>
      </c>
      <c r="LM21" s="192">
        <v>0.97737930104866533</v>
      </c>
      <c r="LN21" s="192">
        <v>1.9065772097652395E-2</v>
      </c>
      <c r="LO21" s="211">
        <v>1078.1304004685662</v>
      </c>
      <c r="MA21" s="103">
        <v>1078.1304004685662</v>
      </c>
      <c r="MB21" s="192">
        <v>2.4373919906286758E-2</v>
      </c>
      <c r="MC21" s="192">
        <v>1.5233699941429223E-2</v>
      </c>
      <c r="MD21" s="192">
        <v>2.74206598945726E-2</v>
      </c>
      <c r="ME21" s="192">
        <v>0.88888888888888895</v>
      </c>
      <c r="MF21" s="192">
        <v>0.99634397392019525</v>
      </c>
      <c r="MG21" s="192">
        <v>1.2636002443637429</v>
      </c>
      <c r="MH21" s="192">
        <v>0.49001244649983422</v>
      </c>
      <c r="MI21" s="192">
        <v>0.19567375714646146</v>
      </c>
      <c r="MJ21" s="192">
        <v>0.5716297292314183</v>
      </c>
      <c r="MK21" s="192">
        <v>0.90193615355460011</v>
      </c>
      <c r="ML21" s="192">
        <v>4.4287074914438063E-2</v>
      </c>
      <c r="MM21" s="192">
        <v>0.97737917436946953</v>
      </c>
      <c r="MN21" s="192">
        <v>1.9065771240128461E-2</v>
      </c>
      <c r="MO21" s="211">
        <v>1078.1304072248217</v>
      </c>
      <c r="NA21" s="103">
        <v>189.85398163397448</v>
      </c>
      <c r="NB21" s="133">
        <v>1053.189729703915</v>
      </c>
      <c r="NC21" s="133">
        <v>2.9362054059217005E-2</v>
      </c>
      <c r="ND21" s="103">
        <v>1.1103620531616956</v>
      </c>
      <c r="NE21" s="103">
        <v>1.9339247589674508E-2</v>
      </c>
      <c r="NF21" s="133" t="s">
        <v>522</v>
      </c>
    </row>
    <row r="22" spans="2:370" ht="13.5" customHeight="1">
      <c r="B22" s="38" t="str">
        <f>"- Chiều dài tính toán, phương y:"</f>
        <v>- Chiều dài tính toán, phương y:</v>
      </c>
      <c r="C22" s="264"/>
      <c r="D22" s="264"/>
      <c r="E22" s="268" t="s">
        <v>71</v>
      </c>
      <c r="F22" s="269">
        <v>1.5</v>
      </c>
      <c r="G22" s="264" t="s">
        <v>23</v>
      </c>
      <c r="P22" s="139" t="s">
        <v>447</v>
      </c>
      <c r="Q22" s="101">
        <v>0</v>
      </c>
      <c r="AA22" s="133">
        <v>9</v>
      </c>
      <c r="AB22" s="133" t="s">
        <v>511</v>
      </c>
      <c r="AC22" s="133" t="s">
        <v>503</v>
      </c>
      <c r="AD22" s="133" t="s">
        <v>530</v>
      </c>
      <c r="AE22" s="136">
        <v>1.140028281876031</v>
      </c>
      <c r="AF22" s="103">
        <v>0.38286351266713559</v>
      </c>
      <c r="AG22" s="103">
        <v>1.5188870565161102E-2</v>
      </c>
      <c r="AH22" s="103">
        <v>8.3048373363846292E-3</v>
      </c>
      <c r="AI22" s="133">
        <v>50</v>
      </c>
      <c r="AJ22" s="133">
        <v>50</v>
      </c>
      <c r="AK22" s="133">
        <v>2</v>
      </c>
      <c r="AL22" s="133">
        <v>1.1000000000000001</v>
      </c>
      <c r="AM22" s="133">
        <v>1.1000000000000001</v>
      </c>
      <c r="AN22" s="101">
        <v>520.83333333333337</v>
      </c>
      <c r="AO22" s="101">
        <v>1135.6546445592053</v>
      </c>
      <c r="AZ22" s="229"/>
      <c r="BA22" s="103">
        <v>3</v>
      </c>
      <c r="BB22" s="103">
        <v>2</v>
      </c>
      <c r="BC22" s="103">
        <v>379.70796326794897</v>
      </c>
      <c r="BD22" s="103">
        <v>42</v>
      </c>
      <c r="BE22" s="103">
        <v>42</v>
      </c>
      <c r="BF22" s="103">
        <v>189.85398163397448</v>
      </c>
      <c r="BG22" s="103">
        <v>189.85398163397448</v>
      </c>
      <c r="BH22" s="185">
        <v>144883.39237205891</v>
      </c>
      <c r="BI22" s="185">
        <v>144883.39237205891</v>
      </c>
      <c r="BJ22" s="185">
        <v>5795.3356948823566</v>
      </c>
      <c r="BK22" s="185">
        <v>5795.3356948823566</v>
      </c>
      <c r="BL22" s="185">
        <v>6805.4748958425698</v>
      </c>
      <c r="BM22" s="185">
        <v>6805.4748958425698</v>
      </c>
      <c r="BN22" s="103">
        <v>19.533697164172423</v>
      </c>
      <c r="BO22" s="103">
        <v>19.533697164172423</v>
      </c>
      <c r="BP22" s="185">
        <v>250000</v>
      </c>
      <c r="BQ22" s="185">
        <v>0</v>
      </c>
      <c r="BR22" s="103">
        <v>56.312944280592021</v>
      </c>
      <c r="BS22" s="103">
        <v>56.312944280592021</v>
      </c>
      <c r="BT22" s="103">
        <v>0.72653787973936401</v>
      </c>
      <c r="BU22" s="103">
        <v>0.72653787973936401</v>
      </c>
      <c r="BV22" s="133">
        <v>79.284289453984798</v>
      </c>
      <c r="BW22" s="133">
        <v>13.338136850555813</v>
      </c>
      <c r="BX22" s="192">
        <v>0.17208586393192973</v>
      </c>
      <c r="BZ22" s="229"/>
      <c r="CA22" s="154">
        <v>0.7015252534010592</v>
      </c>
      <c r="CB22" s="192">
        <v>0.50660565066713481</v>
      </c>
      <c r="CC22" s="192">
        <v>-0.17396674019224317</v>
      </c>
      <c r="CD22" s="136">
        <v>21</v>
      </c>
      <c r="CE22" s="136">
        <v>23.150333362234953</v>
      </c>
      <c r="CF22" s="136">
        <v>26.657959629240249</v>
      </c>
      <c r="CG22" s="136">
        <v>29.464060642844487</v>
      </c>
      <c r="CH22" s="133">
        <v>1</v>
      </c>
      <c r="CI22" s="136">
        <v>21</v>
      </c>
      <c r="CJ22" s="136">
        <v>49.733314297604565</v>
      </c>
      <c r="CK22" s="136">
        <v>57.268664948756765</v>
      </c>
      <c r="CL22" s="136">
        <v>48.097444803880514</v>
      </c>
      <c r="CM22" s="133">
        <v>1</v>
      </c>
      <c r="CN22" s="133">
        <v>1</v>
      </c>
      <c r="CO22" s="157">
        <v>379.70796326794897</v>
      </c>
      <c r="CP22" s="184">
        <v>6805.4748958425698</v>
      </c>
      <c r="CQ22" s="184">
        <v>6805.4748958425698</v>
      </c>
      <c r="DA22" s="172">
        <v>20</v>
      </c>
      <c r="DB22" s="154">
        <v>1</v>
      </c>
      <c r="DC22" s="154">
        <v>1</v>
      </c>
      <c r="DD22" s="154">
        <v>1</v>
      </c>
      <c r="DE22" s="154">
        <v>1</v>
      </c>
      <c r="DF22" s="192">
        <v>0.72653787973936401</v>
      </c>
      <c r="DG22" s="192">
        <v>0.72653787973936401</v>
      </c>
      <c r="DH22" s="192">
        <v>0.95880807806764801</v>
      </c>
      <c r="DI22" s="192">
        <v>0.95880807806764801</v>
      </c>
      <c r="DJ22" s="192">
        <v>0.63112497435954007</v>
      </c>
      <c r="DK22" s="192">
        <v>0.63112497435954007</v>
      </c>
      <c r="DL22" s="192">
        <v>-0.88169091137447353</v>
      </c>
      <c r="DM22" s="192">
        <v>1.0040829698894629</v>
      </c>
      <c r="DN22" s="192">
        <v>1.2999999999999999E-2</v>
      </c>
      <c r="DO22" s="211">
        <v>1135.6546445592053</v>
      </c>
      <c r="EA22" s="103">
        <v>1135.6546445592053</v>
      </c>
      <c r="EB22" s="154">
        <v>1.2869071088158945E-2</v>
      </c>
      <c r="EC22" s="154">
        <v>8.0431694300993409E-3</v>
      </c>
      <c r="ED22" s="154">
        <v>1.4477704974178811E-2</v>
      </c>
      <c r="EE22" s="192">
        <v>0.88888888888888895</v>
      </c>
      <c r="EF22" s="192">
        <v>0.68498648207013424</v>
      </c>
      <c r="EG22" s="192">
        <v>0.68498648207013424</v>
      </c>
      <c r="EH22" s="192">
        <v>0.91833733149579633</v>
      </c>
      <c r="EI22" s="192">
        <v>0.91833733149579633</v>
      </c>
      <c r="EJ22" s="192">
        <v>0.65359276203901218</v>
      </c>
      <c r="EK22" s="192">
        <v>0.65359276203901218</v>
      </c>
      <c r="EL22" s="192">
        <v>-0.78196755696832199</v>
      </c>
      <c r="EM22" s="192">
        <v>1.2717124135202673</v>
      </c>
      <c r="EN22" s="192">
        <v>1.2999999999999999E-2</v>
      </c>
      <c r="EO22" s="211">
        <v>1135.6546445592053</v>
      </c>
      <c r="FA22" s="78">
        <v>1135.6546445592053</v>
      </c>
      <c r="FB22" s="78">
        <v>1.2869071088158945E-2</v>
      </c>
      <c r="FC22" s="78">
        <v>8.0431694300993409E-3</v>
      </c>
      <c r="FD22" s="78">
        <v>1.4477704974178811E-2</v>
      </c>
      <c r="FE22" s="78">
        <v>0.88888888888888895</v>
      </c>
      <c r="FF22" s="78">
        <v>0.68498648207013424</v>
      </c>
      <c r="FG22" s="78">
        <v>0.68498648207013424</v>
      </c>
      <c r="FH22" s="78">
        <v>0.91833733149579633</v>
      </c>
      <c r="FI22" s="78">
        <v>0.91833733149579633</v>
      </c>
      <c r="FJ22" s="78">
        <v>0.65359276203901218</v>
      </c>
      <c r="FK22" s="78">
        <v>0.65359276203901218</v>
      </c>
      <c r="FL22" s="78">
        <v>-0.78196755696832199</v>
      </c>
      <c r="FM22" s="78">
        <v>1.2717124135202673</v>
      </c>
      <c r="FN22" s="192">
        <v>1.2999999999999999E-2</v>
      </c>
      <c r="FO22" s="211">
        <v>1135.6546445592053</v>
      </c>
      <c r="GA22" s="78">
        <v>1135.6546445592053</v>
      </c>
      <c r="GB22" s="78">
        <v>1.2869071088158945E-2</v>
      </c>
      <c r="GC22" s="78">
        <v>8.0431694300993409E-3</v>
      </c>
      <c r="GD22" s="78">
        <v>1.4477704974178811E-2</v>
      </c>
      <c r="GE22" s="78">
        <v>0.88888888888888895</v>
      </c>
      <c r="GF22" s="78">
        <v>0.68498648207013424</v>
      </c>
      <c r="GG22" s="78">
        <v>0.68498648207013424</v>
      </c>
      <c r="GH22" s="78">
        <v>0.91833733149579633</v>
      </c>
      <c r="GI22" s="78">
        <v>0.91833733149579633</v>
      </c>
      <c r="GJ22" s="78">
        <v>0.65359276203901218</v>
      </c>
      <c r="GK22" s="78">
        <v>0.65359276203901218</v>
      </c>
      <c r="GL22" s="78">
        <v>-0.78196755696832199</v>
      </c>
      <c r="GM22" s="78">
        <v>1.2717124135202673</v>
      </c>
      <c r="GN22" s="192">
        <v>1.2999999999999999E-2</v>
      </c>
      <c r="GO22" s="214">
        <v>1135.6546445592053</v>
      </c>
      <c r="HA22" s="78">
        <v>1135.6546445592053</v>
      </c>
      <c r="HB22" s="78">
        <v>1.2869071088158945E-2</v>
      </c>
      <c r="HC22" s="78">
        <v>8.0431694300993409E-3</v>
      </c>
      <c r="HD22" s="78">
        <v>1.4477704974178811E-2</v>
      </c>
      <c r="HE22" s="78">
        <v>0.88888888888888895</v>
      </c>
      <c r="HF22" s="78">
        <v>0.68498648207013424</v>
      </c>
      <c r="HG22" s="78">
        <v>0.68498648207013424</v>
      </c>
      <c r="HH22" s="78">
        <v>0.91833733149579633</v>
      </c>
      <c r="HI22" s="78">
        <v>0.91833733149579633</v>
      </c>
      <c r="HJ22" s="78">
        <v>0.65359276203901218</v>
      </c>
      <c r="HK22" s="78">
        <v>0.65359276203901218</v>
      </c>
      <c r="HL22" s="78">
        <v>-0.78196755696832199</v>
      </c>
      <c r="HM22" s="78">
        <v>1.2717124135202673</v>
      </c>
      <c r="HN22" s="192">
        <v>1.2999999999999999E-2</v>
      </c>
      <c r="HO22" s="211">
        <v>1135.6546445592053</v>
      </c>
      <c r="IA22" s="133">
        <v>20</v>
      </c>
      <c r="IB22" s="192">
        <v>1</v>
      </c>
      <c r="IC22" s="192">
        <v>1</v>
      </c>
      <c r="ID22" s="192">
        <v>1</v>
      </c>
      <c r="IE22" s="192">
        <v>1</v>
      </c>
      <c r="IF22" s="192">
        <v>0.72653787973936401</v>
      </c>
      <c r="IG22" s="192">
        <v>0.95880807806764801</v>
      </c>
      <c r="IH22" s="192">
        <v>0.63112497435954007</v>
      </c>
      <c r="II22" s="192">
        <v>0.17208586393192973</v>
      </c>
      <c r="IJ22" s="192">
        <v>0.56096540554497087</v>
      </c>
      <c r="IK22" s="192">
        <v>0.9133390957651244</v>
      </c>
      <c r="IL22" s="192">
        <v>-8.3251134508240121E-3</v>
      </c>
      <c r="IM22" s="192">
        <v>1</v>
      </c>
      <c r="IN22" s="192">
        <v>1.2999999999999999E-2</v>
      </c>
      <c r="IO22" s="211">
        <v>1135.6546445592053</v>
      </c>
      <c r="JA22" s="103">
        <v>1135.6546445592053</v>
      </c>
      <c r="JB22" s="192">
        <v>1.2869071088158945E-2</v>
      </c>
      <c r="JC22" s="192">
        <v>8.0431694300993409E-3</v>
      </c>
      <c r="JD22" s="192">
        <v>1.4477704974178811E-2</v>
      </c>
      <c r="JE22" s="192">
        <v>0.88888888888888895</v>
      </c>
      <c r="JF22" s="192">
        <v>0.68498648207013424</v>
      </c>
      <c r="JG22" s="192">
        <v>0.91833733149579633</v>
      </c>
      <c r="JH22" s="192">
        <v>0.65359276203901218</v>
      </c>
      <c r="JI22" s="192">
        <v>0.16224410844348403</v>
      </c>
      <c r="JJ22" s="192">
        <v>0.55668035214914502</v>
      </c>
      <c r="JK22" s="192">
        <v>0.91811081799911065</v>
      </c>
      <c r="JL22" s="192">
        <v>-1.6427635996323825E-2</v>
      </c>
      <c r="JM22" s="192">
        <v>1</v>
      </c>
      <c r="JN22" s="192">
        <v>1.2999999999999999E-2</v>
      </c>
      <c r="JO22" s="211">
        <v>1135.6546445592053</v>
      </c>
      <c r="KA22" s="103">
        <v>1135.6546445592053</v>
      </c>
      <c r="KB22" s="192">
        <v>1.2869071088158945E-2</v>
      </c>
      <c r="KC22" s="192">
        <v>8.0431694300993409E-3</v>
      </c>
      <c r="KD22" s="192">
        <v>1.4477704974178811E-2</v>
      </c>
      <c r="KE22" s="192">
        <v>0.88888888888888895</v>
      </c>
      <c r="KF22" s="192">
        <v>0.68498648207013424</v>
      </c>
      <c r="KG22" s="192">
        <v>0.91833733149579633</v>
      </c>
      <c r="KH22" s="192">
        <v>0.65359276203901218</v>
      </c>
      <c r="KI22" s="192">
        <v>0.16224410844348403</v>
      </c>
      <c r="KJ22" s="192">
        <v>0.55668035214914502</v>
      </c>
      <c r="KK22" s="192">
        <v>0.91811081799911065</v>
      </c>
      <c r="KL22" s="192">
        <v>-1.6427635996323825E-2</v>
      </c>
      <c r="KM22" s="192">
        <v>1</v>
      </c>
      <c r="KN22" s="192">
        <v>1.2999999999999999E-2</v>
      </c>
      <c r="KO22" s="211">
        <v>1135.6546445592053</v>
      </c>
      <c r="LA22" s="103">
        <v>1135.6546445592053</v>
      </c>
      <c r="LB22" s="192">
        <v>1.2869071088158945E-2</v>
      </c>
      <c r="LC22" s="192">
        <v>8.0431694300993409E-3</v>
      </c>
      <c r="LD22" s="192">
        <v>1.4477704974178811E-2</v>
      </c>
      <c r="LE22" s="192">
        <v>0.88888888888888895</v>
      </c>
      <c r="LF22" s="192">
        <v>0.68498648207013424</v>
      </c>
      <c r="LG22" s="192">
        <v>0.91833733149579633</v>
      </c>
      <c r="LH22" s="192">
        <v>0.65359276203901218</v>
      </c>
      <c r="LI22" s="192">
        <v>0.16224410844348403</v>
      </c>
      <c r="LJ22" s="192">
        <v>0.55668035214914502</v>
      </c>
      <c r="LK22" s="192">
        <v>0.91811081799911065</v>
      </c>
      <c r="LL22" s="192">
        <v>-1.6427635996323825E-2</v>
      </c>
      <c r="LM22" s="192">
        <v>1</v>
      </c>
      <c r="LN22" s="192">
        <v>1.2999999999999999E-2</v>
      </c>
      <c r="LO22" s="211">
        <v>1135.6546445592053</v>
      </c>
      <c r="MA22" s="103">
        <v>1135.6546445592053</v>
      </c>
      <c r="MB22" s="192">
        <v>1.2869071088158945E-2</v>
      </c>
      <c r="MC22" s="192">
        <v>8.0431694300993409E-3</v>
      </c>
      <c r="MD22" s="192">
        <v>1.4477704974178811E-2</v>
      </c>
      <c r="ME22" s="192">
        <v>0.88888888888888895</v>
      </c>
      <c r="MF22" s="192">
        <v>0.68498648207013424</v>
      </c>
      <c r="MG22" s="192">
        <v>0.91833733149579633</v>
      </c>
      <c r="MH22" s="192">
        <v>0.65359276203901218</v>
      </c>
      <c r="MI22" s="192">
        <v>0.16224410844348403</v>
      </c>
      <c r="MJ22" s="192">
        <v>0.55668035214914502</v>
      </c>
      <c r="MK22" s="192">
        <v>0.91811081799911065</v>
      </c>
      <c r="ML22" s="192">
        <v>-1.6427635996323825E-2</v>
      </c>
      <c r="MM22" s="192">
        <v>1</v>
      </c>
      <c r="MN22" s="192">
        <v>1.2999999999999999E-2</v>
      </c>
      <c r="MO22" s="211">
        <v>1135.6546445592053</v>
      </c>
      <c r="NA22" s="103">
        <v>189.85398163397448</v>
      </c>
      <c r="NB22" s="133">
        <v>1135.6546445592053</v>
      </c>
      <c r="NC22" s="133">
        <v>1.2869071088158945E-2</v>
      </c>
      <c r="ND22" s="103">
        <v>0.48665969236734774</v>
      </c>
      <c r="NE22" s="103">
        <v>1.5188870565161102E-2</v>
      </c>
      <c r="NF22" s="133" t="s">
        <v>522</v>
      </c>
    </row>
    <row r="23" spans="2:370" ht="13.5" customHeight="1">
      <c r="B23" s="4" t="str">
        <f>"- Chiều dài tính toán, phương z:"</f>
        <v>- Chiều dài tính toán, phương z:</v>
      </c>
      <c r="C23" s="264"/>
      <c r="D23" s="264"/>
      <c r="E23" s="268" t="s">
        <v>72</v>
      </c>
      <c r="F23" s="269">
        <v>1.5</v>
      </c>
      <c r="G23" s="264" t="s">
        <v>23</v>
      </c>
      <c r="P23" s="167" t="s">
        <v>344</v>
      </c>
      <c r="Q23" s="35">
        <f>IF(ABS(Q20)&lt;ABS(Q21),Q20/Q21,Q21/Q20)</f>
        <v>1</v>
      </c>
      <c r="AA23" s="133">
        <v>10</v>
      </c>
      <c r="AB23" s="133" t="s">
        <v>512</v>
      </c>
      <c r="AC23" s="133" t="s">
        <v>503</v>
      </c>
      <c r="AD23" s="133" t="s">
        <v>530</v>
      </c>
      <c r="AE23" s="136">
        <v>0</v>
      </c>
      <c r="AF23" s="103">
        <v>-1.6513510543817773</v>
      </c>
      <c r="AG23" s="103">
        <v>0.12100744475305451</v>
      </c>
      <c r="AH23" s="103">
        <v>3.7340287180970322E-2</v>
      </c>
      <c r="AI23" s="133">
        <v>50</v>
      </c>
      <c r="AJ23" s="133">
        <v>50</v>
      </c>
      <c r="AK23" s="133">
        <v>2</v>
      </c>
      <c r="AL23" s="133">
        <v>0.7</v>
      </c>
      <c r="AM23" s="133">
        <v>0.7</v>
      </c>
      <c r="AN23" s="101">
        <v>520.83333333333337</v>
      </c>
      <c r="AO23" s="101">
        <v>995.16341887189833</v>
      </c>
      <c r="AZ23" s="229"/>
      <c r="BA23" s="133">
        <v>3</v>
      </c>
      <c r="BB23" s="103">
        <v>2</v>
      </c>
      <c r="BC23" s="133">
        <v>379.70796326794897</v>
      </c>
      <c r="BD23" s="103">
        <v>42</v>
      </c>
      <c r="BE23" s="103">
        <v>42</v>
      </c>
      <c r="BF23" s="103">
        <v>189.85398163397448</v>
      </c>
      <c r="BG23" s="103">
        <v>189.85398163397448</v>
      </c>
      <c r="BH23" s="185">
        <v>144883.39237205891</v>
      </c>
      <c r="BI23" s="185">
        <v>144883.39237205891</v>
      </c>
      <c r="BJ23" s="185">
        <v>5795.3356948823566</v>
      </c>
      <c r="BK23" s="185">
        <v>5795.3356948823566</v>
      </c>
      <c r="BL23" s="185">
        <v>6805.4748958425698</v>
      </c>
      <c r="BM23" s="185">
        <v>6805.4748958425698</v>
      </c>
      <c r="BN23" s="103">
        <v>19.533697164172423</v>
      </c>
      <c r="BO23" s="103">
        <v>19.533697164172423</v>
      </c>
      <c r="BP23" s="185">
        <v>250000</v>
      </c>
      <c r="BQ23" s="185">
        <v>0</v>
      </c>
      <c r="BR23" s="103">
        <v>35.835509996740377</v>
      </c>
      <c r="BS23" s="103">
        <v>35.835509996740377</v>
      </c>
      <c r="BT23" s="103">
        <v>0.46234228710686803</v>
      </c>
      <c r="BU23" s="103">
        <v>0.46234228710686803</v>
      </c>
      <c r="BV23" s="133">
        <v>124.58959771340463</v>
      </c>
      <c r="BW23" s="133">
        <v>10.640152350708163</v>
      </c>
      <c r="BX23" s="192">
        <v>0.13727702977966275</v>
      </c>
      <c r="BZ23" s="229"/>
      <c r="CA23" s="154">
        <v>0.7015252534010592</v>
      </c>
      <c r="CB23" s="192">
        <v>0.52849121901969942</v>
      </c>
      <c r="CC23" s="192">
        <v>-0.19404439393236092</v>
      </c>
      <c r="CD23" s="136">
        <v>21</v>
      </c>
      <c r="CE23" s="136">
        <v>23.150333362234953</v>
      </c>
      <c r="CF23" s="136">
        <v>26.657959629240249</v>
      </c>
      <c r="CG23" s="136">
        <v>29.464060642844487</v>
      </c>
      <c r="CH23" s="133">
        <v>1</v>
      </c>
      <c r="CI23" s="136">
        <v>21</v>
      </c>
      <c r="CJ23" s="136">
        <v>47.322954159251609</v>
      </c>
      <c r="CK23" s="136">
        <v>54.493098728835172</v>
      </c>
      <c r="CL23" s="136">
        <v>48.623342312776849</v>
      </c>
      <c r="CM23" s="133">
        <v>1</v>
      </c>
      <c r="CN23" s="133">
        <v>1</v>
      </c>
      <c r="CO23" s="157">
        <v>379.70796326794897</v>
      </c>
      <c r="CP23" s="184">
        <v>6805.4748958425698</v>
      </c>
      <c r="CQ23" s="184">
        <v>6805.4748958425698</v>
      </c>
      <c r="DA23" s="172">
        <v>20</v>
      </c>
      <c r="DB23" s="154">
        <v>1</v>
      </c>
      <c r="DC23" s="154">
        <v>1</v>
      </c>
      <c r="DD23" s="154">
        <v>1</v>
      </c>
      <c r="DE23" s="154">
        <v>1</v>
      </c>
      <c r="DF23" s="192">
        <v>0.46234228710686803</v>
      </c>
      <c r="DG23" s="192">
        <v>0.46234228710686803</v>
      </c>
      <c r="DH23" s="192">
        <v>0.73089437968150839</v>
      </c>
      <c r="DI23" s="192">
        <v>0.73089437968150839</v>
      </c>
      <c r="DJ23" s="192">
        <v>0.77102544398923645</v>
      </c>
      <c r="DK23" s="192">
        <v>0.77102544398923645</v>
      </c>
      <c r="DL23" s="192">
        <v>-0.24762148905648323</v>
      </c>
      <c r="DM23" s="192">
        <v>1.0040484635033069</v>
      </c>
      <c r="DN23" s="192">
        <v>3.2317560106180962E-2</v>
      </c>
      <c r="DO23" s="211">
        <v>998.85932812317083</v>
      </c>
      <c r="EA23" s="103">
        <v>998.85932812317083</v>
      </c>
      <c r="EB23" s="154">
        <v>4.0228134375365834E-2</v>
      </c>
      <c r="EC23" s="154">
        <v>2.5142583984603648E-2</v>
      </c>
      <c r="ED23" s="154">
        <v>4.5256651172286562E-2</v>
      </c>
      <c r="EE23" s="192">
        <v>0.88888888888888895</v>
      </c>
      <c r="EF23" s="192">
        <v>0.4359004885900854</v>
      </c>
      <c r="EG23" s="192">
        <v>0.4359004885900854</v>
      </c>
      <c r="EH23" s="192">
        <v>0.71192631236787485</v>
      </c>
      <c r="EI23" s="192">
        <v>0.71192631236787485</v>
      </c>
      <c r="EJ23" s="192">
        <v>0.78443510722028909</v>
      </c>
      <c r="EK23" s="192">
        <v>0.78443510722028909</v>
      </c>
      <c r="EL23" s="192">
        <v>-0.18416117261620496</v>
      </c>
      <c r="EM23" s="192">
        <v>1.0735667829596678</v>
      </c>
      <c r="EN23" s="192">
        <v>3.3143675831203895E-2</v>
      </c>
      <c r="EO23" s="211">
        <v>995.06770924045247</v>
      </c>
      <c r="FA23" s="78">
        <v>995.06770924045247</v>
      </c>
      <c r="FB23" s="78">
        <v>4.0986458151909502E-2</v>
      </c>
      <c r="FC23" s="78">
        <v>2.5616536344943444E-2</v>
      </c>
      <c r="FD23" s="78">
        <v>4.6109765420898188E-2</v>
      </c>
      <c r="FE23" s="78">
        <v>0.88888888888888895</v>
      </c>
      <c r="FF23" s="78">
        <v>0.4359004885900854</v>
      </c>
      <c r="FG23" s="78">
        <v>0.4359004885900854</v>
      </c>
      <c r="FH23" s="78">
        <v>0.71192631236787485</v>
      </c>
      <c r="FI23" s="78">
        <v>0.71192631236787485</v>
      </c>
      <c r="FJ23" s="78">
        <v>0.78443510722028909</v>
      </c>
      <c r="FK23" s="78">
        <v>0.78443510722028909</v>
      </c>
      <c r="FL23" s="78">
        <v>-0.18416117261620496</v>
      </c>
      <c r="FM23" s="78">
        <v>1.0722056641121847</v>
      </c>
      <c r="FN23" s="192">
        <v>3.3122028908314359E-2</v>
      </c>
      <c r="FO23" s="211">
        <v>995.16585066041614</v>
      </c>
      <c r="GA23" s="78">
        <v>995.16585066041614</v>
      </c>
      <c r="GB23" s="78">
        <v>4.0966829867916776E-2</v>
      </c>
      <c r="GC23" s="78">
        <v>2.5604268667447985E-2</v>
      </c>
      <c r="GD23" s="78">
        <v>4.6087683601406373E-2</v>
      </c>
      <c r="GE23" s="78">
        <v>0.88888888888888884</v>
      </c>
      <c r="GF23" s="78">
        <v>0.4359004885900854</v>
      </c>
      <c r="GG23" s="78">
        <v>0.4359004885900854</v>
      </c>
      <c r="GH23" s="78">
        <v>0.71192631236787485</v>
      </c>
      <c r="GI23" s="78">
        <v>0.71192631236787485</v>
      </c>
      <c r="GJ23" s="78">
        <v>0.78443510722028909</v>
      </c>
      <c r="GK23" s="78">
        <v>0.78443510722028909</v>
      </c>
      <c r="GL23" s="78">
        <v>-0.18416117261620496</v>
      </c>
      <c r="GM23" s="78">
        <v>1.0722402597420062</v>
      </c>
      <c r="GN23" s="192">
        <v>3.3122579109299707E-2</v>
      </c>
      <c r="GO23" s="214">
        <v>995.16335540043804</v>
      </c>
      <c r="HA23" s="78">
        <v>995.16335540043804</v>
      </c>
      <c r="HB23" s="78">
        <v>4.0967328919912394E-2</v>
      </c>
      <c r="HC23" s="78">
        <v>2.5604580574945246E-2</v>
      </c>
      <c r="HD23" s="78">
        <v>4.6088245034901443E-2</v>
      </c>
      <c r="HE23" s="78">
        <v>0.88888888888888884</v>
      </c>
      <c r="HF23" s="78">
        <v>0.4359004885900854</v>
      </c>
      <c r="HG23" s="78">
        <v>0.4359004885900854</v>
      </c>
      <c r="HH23" s="78">
        <v>0.71192631236787485</v>
      </c>
      <c r="HI23" s="78">
        <v>0.71192631236787485</v>
      </c>
      <c r="HJ23" s="78">
        <v>0.78443510722028909</v>
      </c>
      <c r="HK23" s="78">
        <v>0.78443510722028909</v>
      </c>
      <c r="HL23" s="78">
        <v>-0.18416117261620496</v>
      </c>
      <c r="HM23" s="78">
        <v>1.0722393797323317</v>
      </c>
      <c r="HN23" s="192">
        <v>3.3122565113827086E-2</v>
      </c>
      <c r="HO23" s="211">
        <v>995.16341887189833</v>
      </c>
      <c r="IA23" s="133">
        <v>20</v>
      </c>
      <c r="IB23" s="192">
        <v>1</v>
      </c>
      <c r="IC23" s="192">
        <v>1</v>
      </c>
      <c r="ID23" s="192">
        <v>1</v>
      </c>
      <c r="IE23" s="192">
        <v>1</v>
      </c>
      <c r="IF23" s="192">
        <v>0.46234228710686803</v>
      </c>
      <c r="IG23" s="192">
        <v>0.73089437968150839</v>
      </c>
      <c r="IH23" s="192">
        <v>0.77102544398923645</v>
      </c>
      <c r="II23" s="192">
        <v>0.13727702977966275</v>
      </c>
      <c r="IJ23" s="192">
        <v>0.54624434263874544</v>
      </c>
      <c r="IK23" s="192">
        <v>0.93026909382457412</v>
      </c>
      <c r="IL23" s="192">
        <v>-5.9843254014160727E-2</v>
      </c>
      <c r="IM23" s="192">
        <v>1</v>
      </c>
      <c r="IN23" s="192">
        <v>3.3445285661897362E-2</v>
      </c>
      <c r="IO23" s="211">
        <v>993.7069189221304</v>
      </c>
      <c r="JA23" s="103">
        <v>993.7069189221304</v>
      </c>
      <c r="JB23" s="192">
        <v>4.1258616215573918E-2</v>
      </c>
      <c r="JC23" s="192">
        <v>2.5786635134733699E-2</v>
      </c>
      <c r="JD23" s="192">
        <v>4.6415943242520658E-2</v>
      </c>
      <c r="JE23" s="192">
        <v>0.88888888888888884</v>
      </c>
      <c r="JF23" s="192">
        <v>0.4359004885900854</v>
      </c>
      <c r="JG23" s="192">
        <v>0.71192631236787485</v>
      </c>
      <c r="JH23" s="192">
        <v>0.78443510722028909</v>
      </c>
      <c r="JI23" s="192">
        <v>0.1294260248777962</v>
      </c>
      <c r="JJ23" s="192">
        <v>0.54309152218395573</v>
      </c>
      <c r="JK23" s="192">
        <v>0.93411181789105935</v>
      </c>
      <c r="JL23" s="192">
        <v>-6.4999404724933332E-2</v>
      </c>
      <c r="JM23" s="192">
        <v>1</v>
      </c>
      <c r="JN23" s="192">
        <v>3.309546934936089E-2</v>
      </c>
      <c r="JO23" s="211">
        <v>995.2863523354099</v>
      </c>
      <c r="KA23" s="103">
        <v>995.2863523354099</v>
      </c>
      <c r="KB23" s="192">
        <v>4.0942729532918019E-2</v>
      </c>
      <c r="KC23" s="192">
        <v>2.5589205958073763E-2</v>
      </c>
      <c r="KD23" s="192">
        <v>4.6060570724532769E-2</v>
      </c>
      <c r="KE23" s="192">
        <v>0.88888888888888895</v>
      </c>
      <c r="KF23" s="192">
        <v>0.4359004885900854</v>
      </c>
      <c r="KG23" s="192">
        <v>0.71192631236787485</v>
      </c>
      <c r="KH23" s="192">
        <v>0.78443510722028909</v>
      </c>
      <c r="KI23" s="192">
        <v>0.1294260248777962</v>
      </c>
      <c r="KJ23" s="192">
        <v>0.54309152218395573</v>
      </c>
      <c r="KK23" s="192">
        <v>0.93411181789105935</v>
      </c>
      <c r="KL23" s="192">
        <v>-6.4999404724933332E-2</v>
      </c>
      <c r="KM23" s="192">
        <v>1</v>
      </c>
      <c r="KN23" s="192">
        <v>3.309546934936089E-2</v>
      </c>
      <c r="KO23" s="211">
        <v>995.2863523354099</v>
      </c>
      <c r="LA23" s="103">
        <v>995.2863523354099</v>
      </c>
      <c r="LB23" s="192">
        <v>4.0942729532918019E-2</v>
      </c>
      <c r="LC23" s="192">
        <v>2.5589205958073763E-2</v>
      </c>
      <c r="LD23" s="192">
        <v>4.6060570724532769E-2</v>
      </c>
      <c r="LE23" s="192">
        <v>0.88888888888888895</v>
      </c>
      <c r="LF23" s="192">
        <v>0.4359004885900854</v>
      </c>
      <c r="LG23" s="192">
        <v>0.71192631236787485</v>
      </c>
      <c r="LH23" s="192">
        <v>0.78443510722028909</v>
      </c>
      <c r="LI23" s="192">
        <v>0.1294260248777962</v>
      </c>
      <c r="LJ23" s="192">
        <v>0.54309152218395573</v>
      </c>
      <c r="LK23" s="192">
        <v>0.93411181789105935</v>
      </c>
      <c r="LL23" s="192">
        <v>-6.4999404724933332E-2</v>
      </c>
      <c r="LM23" s="192">
        <v>1</v>
      </c>
      <c r="LN23" s="192">
        <v>3.309546934936089E-2</v>
      </c>
      <c r="LO23" s="211">
        <v>995.2863523354099</v>
      </c>
      <c r="MA23" s="103">
        <v>995.2863523354099</v>
      </c>
      <c r="MB23" s="192">
        <v>4.0942729532918019E-2</v>
      </c>
      <c r="MC23" s="192">
        <v>2.5589205958073763E-2</v>
      </c>
      <c r="MD23" s="192">
        <v>4.6060570724532769E-2</v>
      </c>
      <c r="ME23" s="192">
        <v>0.88888888888888895</v>
      </c>
      <c r="MF23" s="192">
        <v>0.4359004885900854</v>
      </c>
      <c r="MG23" s="192">
        <v>0.71192631236787485</v>
      </c>
      <c r="MH23" s="192">
        <v>0.78443510722028909</v>
      </c>
      <c r="MI23" s="192">
        <v>0.1294260248777962</v>
      </c>
      <c r="MJ23" s="192">
        <v>0.54309152218395573</v>
      </c>
      <c r="MK23" s="192">
        <v>0.93411181789105935</v>
      </c>
      <c r="ML23" s="192">
        <v>-6.4999404724933332E-2</v>
      </c>
      <c r="MM23" s="192">
        <v>1</v>
      </c>
      <c r="MN23" s="192">
        <v>3.309546934936089E-2</v>
      </c>
      <c r="MO23" s="211">
        <v>995.2863523354099</v>
      </c>
      <c r="NA23" s="103">
        <v>189.85398163397448</v>
      </c>
      <c r="NB23" s="133">
        <v>995.16341887189833</v>
      </c>
      <c r="NC23" s="133">
        <v>4.0967316225620332E-2</v>
      </c>
      <c r="ND23" s="103">
        <v>1.5492292625394501</v>
      </c>
      <c r="NE23" s="103">
        <v>0.12100744475305451</v>
      </c>
      <c r="NF23" s="133" t="s">
        <v>522</v>
      </c>
    </row>
    <row r="24" spans="2:370" ht="13.5" customHeight="1">
      <c r="B24" s="4" t="str">
        <f>"- Số mặt lộ lửa:"</f>
        <v>- Số mặt lộ lửa:</v>
      </c>
      <c r="C24" s="264"/>
      <c r="D24" s="264"/>
      <c r="E24" s="265"/>
      <c r="F24" s="267">
        <v>4</v>
      </c>
      <c r="G24" s="264" t="s">
        <v>197</v>
      </c>
      <c r="M24" s="19"/>
      <c r="P24" s="139" t="s">
        <v>446</v>
      </c>
      <c r="Q24" s="133">
        <f>MAX(ABS(Q20),ABS(Q21))</f>
        <v>1</v>
      </c>
      <c r="AA24" s="133">
        <v>11</v>
      </c>
      <c r="AB24" s="133" t="s">
        <v>513</v>
      </c>
      <c r="AC24" s="133" t="s">
        <v>503</v>
      </c>
      <c r="AD24" s="133" t="s">
        <v>530</v>
      </c>
      <c r="AE24" s="136">
        <v>1.4524684104920202</v>
      </c>
      <c r="AF24" s="103">
        <v>2.2245863363220764</v>
      </c>
      <c r="AG24" s="103">
        <v>1.6639490302012137E-2</v>
      </c>
      <c r="AH24" s="103">
        <v>3.3182279009028493E-3</v>
      </c>
      <c r="AI24" s="133">
        <v>50</v>
      </c>
      <c r="AJ24" s="133">
        <v>50</v>
      </c>
      <c r="AK24" s="133">
        <v>2</v>
      </c>
      <c r="AL24" s="133">
        <v>1.5</v>
      </c>
      <c r="AM24" s="133">
        <v>1.5</v>
      </c>
      <c r="AN24" s="101">
        <v>520.83333333333337</v>
      </c>
      <c r="AO24" s="101">
        <v>984.85163572588158</v>
      </c>
      <c r="AZ24" s="229"/>
      <c r="BA24" s="133">
        <v>3</v>
      </c>
      <c r="BB24" s="103">
        <v>2</v>
      </c>
      <c r="BC24" s="133">
        <v>379.70796326794897</v>
      </c>
      <c r="BD24" s="103">
        <v>42</v>
      </c>
      <c r="BE24" s="103">
        <v>42</v>
      </c>
      <c r="BF24" s="103">
        <v>189.85398163397448</v>
      </c>
      <c r="BG24" s="103">
        <v>189.85398163397448</v>
      </c>
      <c r="BH24" s="185">
        <v>144883.39237205891</v>
      </c>
      <c r="BI24" s="185">
        <v>144883.39237205891</v>
      </c>
      <c r="BJ24" s="185">
        <v>5795.3356948823566</v>
      </c>
      <c r="BK24" s="185">
        <v>5795.3356948823566</v>
      </c>
      <c r="BL24" s="185">
        <v>6805.4748958425698</v>
      </c>
      <c r="BM24" s="185">
        <v>6805.4748958425698</v>
      </c>
      <c r="BN24" s="103">
        <v>19.533697164172423</v>
      </c>
      <c r="BO24" s="103">
        <v>19.533697164172423</v>
      </c>
      <c r="BP24" s="185">
        <v>250000</v>
      </c>
      <c r="BQ24" s="185">
        <v>0</v>
      </c>
      <c r="BR24" s="103">
        <v>76.790378564443657</v>
      </c>
      <c r="BS24" s="103">
        <v>76.790378564443657</v>
      </c>
      <c r="BT24" s="103">
        <v>0.99073347237185994</v>
      </c>
      <c r="BU24" s="103">
        <v>0.99073347237185994</v>
      </c>
      <c r="BV24" s="133">
        <v>58.141812266255499</v>
      </c>
      <c r="BW24" s="133">
        <v>15.575588182859404</v>
      </c>
      <c r="BX24" s="192">
        <v>0.20095299506419623</v>
      </c>
      <c r="BZ24" s="229"/>
      <c r="CA24" s="154">
        <v>0.7015252534010592</v>
      </c>
      <c r="CB24" s="192">
        <v>0.53838140676884194</v>
      </c>
      <c r="CC24" s="192">
        <v>0.82194158558134756</v>
      </c>
      <c r="CD24" s="136">
        <v>21</v>
      </c>
      <c r="CE24" s="136">
        <v>23.150333362234953</v>
      </c>
      <c r="CF24" s="136">
        <v>26.657959629240249</v>
      </c>
      <c r="CG24" s="136">
        <v>29.464060642844487</v>
      </c>
      <c r="CH24" s="133">
        <v>1</v>
      </c>
      <c r="CI24" s="136">
        <v>21</v>
      </c>
      <c r="CJ24" s="136">
        <v>46.308706780435202</v>
      </c>
      <c r="CK24" s="136">
        <v>53.325177504743557</v>
      </c>
      <c r="CL24" s="136">
        <v>31.303427396727624</v>
      </c>
      <c r="CM24" s="133">
        <v>1</v>
      </c>
      <c r="CN24" s="133">
        <v>1</v>
      </c>
      <c r="CO24" s="157">
        <v>379.70796326794897</v>
      </c>
      <c r="CP24" s="184">
        <v>6805.4748958425698</v>
      </c>
      <c r="CQ24" s="184">
        <v>6805.4748958425698</v>
      </c>
      <c r="DA24" s="172">
        <v>20</v>
      </c>
      <c r="DB24" s="154">
        <v>1</v>
      </c>
      <c r="DC24" s="154">
        <v>1</v>
      </c>
      <c r="DD24" s="154">
        <v>1</v>
      </c>
      <c r="DE24" s="154">
        <v>1</v>
      </c>
      <c r="DF24" s="192">
        <v>0.99073347237185994</v>
      </c>
      <c r="DG24" s="192">
        <v>0.99073347237185994</v>
      </c>
      <c r="DH24" s="192">
        <v>1.2565210876202233</v>
      </c>
      <c r="DI24" s="192">
        <v>1.2565210876202233</v>
      </c>
      <c r="DJ24" s="192">
        <v>0.49276423712928341</v>
      </c>
      <c r="DK24" s="192">
        <v>0.49276423712928341</v>
      </c>
      <c r="DL24" s="192">
        <v>-1.5157603336924637</v>
      </c>
      <c r="DM24" s="192">
        <v>1.0522362295647918</v>
      </c>
      <c r="DN24" s="192">
        <v>3.5949169973121371E-2</v>
      </c>
      <c r="DO24" s="211">
        <v>982.86207743444629</v>
      </c>
      <c r="EA24" s="103">
        <v>982.86207743444629</v>
      </c>
      <c r="EB24" s="154">
        <v>4.342758451311074E-2</v>
      </c>
      <c r="EC24" s="154">
        <v>2.7142240320694212E-2</v>
      </c>
      <c r="ED24" s="154">
        <v>4.8856032577249589E-2</v>
      </c>
      <c r="EE24" s="192">
        <v>0.88888888888888873</v>
      </c>
      <c r="EF24" s="192">
        <v>0.9340724755501828</v>
      </c>
      <c r="EG24" s="192">
        <v>0.9340724755501828</v>
      </c>
      <c r="EH24" s="192">
        <v>1.1867921827716603</v>
      </c>
      <c r="EI24" s="192">
        <v>1.1867921827716603</v>
      </c>
      <c r="EJ24" s="192">
        <v>0.52113144602035377</v>
      </c>
      <c r="EK24" s="192">
        <v>0.52113144602035377</v>
      </c>
      <c r="EL24" s="192">
        <v>-1.3797739413204386</v>
      </c>
      <c r="EM24" s="192">
        <v>2.0353220160404257</v>
      </c>
      <c r="EN24" s="192">
        <v>3.5462642939300744E-2</v>
      </c>
      <c r="EO24" s="211">
        <v>984.90894105712937</v>
      </c>
      <c r="FA24" s="78">
        <v>984.90894105712937</v>
      </c>
      <c r="FB24" s="78">
        <v>4.3018211788574123E-2</v>
      </c>
      <c r="FC24" s="78">
        <v>2.6886382367858831E-2</v>
      </c>
      <c r="FD24" s="78">
        <v>4.8395488262145889E-2</v>
      </c>
      <c r="FE24" s="78">
        <v>0.88888888888888884</v>
      </c>
      <c r="FF24" s="78">
        <v>0.93407247555018291</v>
      </c>
      <c r="FG24" s="78">
        <v>0.93407247555018291</v>
      </c>
      <c r="FH24" s="78">
        <v>1.1867921827716605</v>
      </c>
      <c r="FI24" s="78">
        <v>1.1867921827716605</v>
      </c>
      <c r="FJ24" s="78">
        <v>0.52113144602035366</v>
      </c>
      <c r="FK24" s="78">
        <v>0.52113144602035366</v>
      </c>
      <c r="FL24" s="78">
        <v>-1.3797739413204386</v>
      </c>
      <c r="FM24" s="78">
        <v>2.0451744152187619</v>
      </c>
      <c r="FN24" s="192">
        <v>3.5476567152960457E-2</v>
      </c>
      <c r="FO24" s="211">
        <v>984.84997126786402</v>
      </c>
      <c r="GA24" s="78">
        <v>984.84997126786402</v>
      </c>
      <c r="GB24" s="78">
        <v>4.3030005746427194E-2</v>
      </c>
      <c r="GC24" s="78">
        <v>2.6893753591516998E-2</v>
      </c>
      <c r="GD24" s="78">
        <v>4.8408756464730598E-2</v>
      </c>
      <c r="GE24" s="78">
        <v>0.88888888888888884</v>
      </c>
      <c r="GF24" s="78">
        <v>0.93407247555018291</v>
      </c>
      <c r="GG24" s="78">
        <v>0.93407247555018291</v>
      </c>
      <c r="GH24" s="78">
        <v>1.1867921827716605</v>
      </c>
      <c r="GI24" s="78">
        <v>1.1867921827716605</v>
      </c>
      <c r="GJ24" s="78">
        <v>0.52113144602035366</v>
      </c>
      <c r="GK24" s="78">
        <v>0.52113144602035366</v>
      </c>
      <c r="GL24" s="78">
        <v>-1.3797739413204386</v>
      </c>
      <c r="GM24" s="78">
        <v>2.0448879466769068</v>
      </c>
      <c r="GN24" s="192">
        <v>3.5476162292264968E-2</v>
      </c>
      <c r="GO24" s="214">
        <v>984.85168554783377</v>
      </c>
      <c r="HA24" s="78">
        <v>984.85168554783377</v>
      </c>
      <c r="HB24" s="78">
        <v>4.3029662890433251E-2</v>
      </c>
      <c r="HC24" s="78">
        <v>2.6893539306520782E-2</v>
      </c>
      <c r="HD24" s="78">
        <v>4.8408370751737401E-2</v>
      </c>
      <c r="HE24" s="78">
        <v>0.88888888888888906</v>
      </c>
      <c r="HF24" s="78">
        <v>0.93407247555018302</v>
      </c>
      <c r="HG24" s="78">
        <v>0.93407247555018302</v>
      </c>
      <c r="HH24" s="78">
        <v>1.1867921827716605</v>
      </c>
      <c r="HI24" s="78">
        <v>1.1867921827716605</v>
      </c>
      <c r="HJ24" s="78">
        <v>0.52113144602035377</v>
      </c>
      <c r="HK24" s="78">
        <v>0.52113144602035377</v>
      </c>
      <c r="HL24" s="78">
        <v>-1.3797739413204391</v>
      </c>
      <c r="HM24" s="78">
        <v>2.0448962722381925</v>
      </c>
      <c r="HN24" s="192">
        <v>3.5476174058626846E-2</v>
      </c>
      <c r="HO24" s="211">
        <v>984.85163572588158</v>
      </c>
      <c r="IA24" s="133">
        <v>20</v>
      </c>
      <c r="IB24" s="192">
        <v>1</v>
      </c>
      <c r="IC24" s="192">
        <v>1</v>
      </c>
      <c r="ID24" s="192">
        <v>1</v>
      </c>
      <c r="IE24" s="192">
        <v>1</v>
      </c>
      <c r="IF24" s="192">
        <v>0.99073347237185994</v>
      </c>
      <c r="IG24" s="192">
        <v>1.2565210876202233</v>
      </c>
      <c r="IH24" s="192">
        <v>0.49276423712928341</v>
      </c>
      <c r="II24" s="192">
        <v>0.20095299506419623</v>
      </c>
      <c r="IJ24" s="192">
        <v>0.57409272400067834</v>
      </c>
      <c r="IK24" s="192">
        <v>0.89938876475694873</v>
      </c>
      <c r="IL24" s="192">
        <v>4.3193027112512689E-2</v>
      </c>
      <c r="IM24" s="192">
        <v>0.99851147913710658</v>
      </c>
      <c r="IN24" s="192">
        <v>3.6031104926281136E-2</v>
      </c>
      <c r="IO24" s="211">
        <v>982.52009704469469</v>
      </c>
      <c r="JA24" s="103">
        <v>982.52009704469469</v>
      </c>
      <c r="JB24" s="192">
        <v>4.3495980591061065E-2</v>
      </c>
      <c r="JC24" s="192">
        <v>2.7184987869413167E-2</v>
      </c>
      <c r="JD24" s="192">
        <v>4.8932978164943693E-2</v>
      </c>
      <c r="JE24" s="192">
        <v>0.88888888888888895</v>
      </c>
      <c r="JF24" s="192">
        <v>0.93407247555018291</v>
      </c>
      <c r="JG24" s="192">
        <v>1.1867921827716605</v>
      </c>
      <c r="JH24" s="192">
        <v>0.52113144602035366</v>
      </c>
      <c r="JI24" s="192">
        <v>0.18946030067951997</v>
      </c>
      <c r="JJ24" s="192">
        <v>0.56876658543641456</v>
      </c>
      <c r="JK24" s="192">
        <v>0.90493618203198423</v>
      </c>
      <c r="JL24" s="192">
        <v>3.2144132732285668E-2</v>
      </c>
      <c r="JM24" s="192">
        <v>0.97591837598535691</v>
      </c>
      <c r="JN24" s="192">
        <v>3.4110297709798496E-2</v>
      </c>
      <c r="JO24" s="211">
        <v>990.74940134144947</v>
      </c>
      <c r="KA24" s="103">
        <v>990.74940134144947</v>
      </c>
      <c r="KB24" s="192">
        <v>4.1850119731710107E-2</v>
      </c>
      <c r="KC24" s="192">
        <v>2.6156324832318816E-2</v>
      </c>
      <c r="KD24" s="192">
        <v>4.708138469817387E-2</v>
      </c>
      <c r="KE24" s="192">
        <v>0.88888888888888895</v>
      </c>
      <c r="KF24" s="192">
        <v>0.93407247555018291</v>
      </c>
      <c r="KG24" s="192">
        <v>1.1867921827716605</v>
      </c>
      <c r="KH24" s="192">
        <v>0.52113144602035366</v>
      </c>
      <c r="KI24" s="192">
        <v>0.18946030067951997</v>
      </c>
      <c r="KJ24" s="192">
        <v>0.56876658543641456</v>
      </c>
      <c r="KK24" s="192">
        <v>0.90493618203198423</v>
      </c>
      <c r="KL24" s="192">
        <v>3.2144132732285668E-2</v>
      </c>
      <c r="KM24" s="192">
        <v>0.97497130575833257</v>
      </c>
      <c r="KN24" s="192">
        <v>3.410881862555587E-2</v>
      </c>
      <c r="KO24" s="211">
        <v>990.75591510364143</v>
      </c>
      <c r="LA24" s="103">
        <v>990.75591510364143</v>
      </c>
      <c r="LB24" s="192">
        <v>4.1848816979271716E-2</v>
      </c>
      <c r="LC24" s="192">
        <v>2.6155510612044824E-2</v>
      </c>
      <c r="LD24" s="192">
        <v>4.7079919101680676E-2</v>
      </c>
      <c r="LE24" s="192">
        <v>0.88888888888888895</v>
      </c>
      <c r="LF24" s="192">
        <v>0.93407247555018291</v>
      </c>
      <c r="LG24" s="192">
        <v>1.1867921827716605</v>
      </c>
      <c r="LH24" s="192">
        <v>0.52113144602035366</v>
      </c>
      <c r="LI24" s="192">
        <v>0.18946030067951997</v>
      </c>
      <c r="LJ24" s="192">
        <v>0.56876658543641456</v>
      </c>
      <c r="LK24" s="192">
        <v>0.90493618203198423</v>
      </c>
      <c r="LL24" s="192">
        <v>3.2144132732285668E-2</v>
      </c>
      <c r="LM24" s="192">
        <v>0.97497052661581896</v>
      </c>
      <c r="LN24" s="192">
        <v>3.4108817408732256E-2</v>
      </c>
      <c r="LO24" s="211">
        <v>990.7559204625461</v>
      </c>
      <c r="MA24" s="103">
        <v>990.7559204625461</v>
      </c>
      <c r="MB24" s="192">
        <v>4.1848815907490775E-2</v>
      </c>
      <c r="MC24" s="192">
        <v>2.6155509942181739E-2</v>
      </c>
      <c r="MD24" s="192">
        <v>4.7079917895927123E-2</v>
      </c>
      <c r="ME24" s="192">
        <v>0.88888888888888884</v>
      </c>
      <c r="MF24" s="192">
        <v>0.93407247555018291</v>
      </c>
      <c r="MG24" s="192">
        <v>1.1867921827716605</v>
      </c>
      <c r="MH24" s="192">
        <v>0.52113144602035366</v>
      </c>
      <c r="MI24" s="192">
        <v>0.18946030067951997</v>
      </c>
      <c r="MJ24" s="192">
        <v>0.56876658543641456</v>
      </c>
      <c r="MK24" s="192">
        <v>0.90493618203198423</v>
      </c>
      <c r="ML24" s="192">
        <v>3.2144132732285668E-2</v>
      </c>
      <c r="MM24" s="192">
        <v>0.97497052597479461</v>
      </c>
      <c r="MN24" s="192">
        <v>3.410881740773114E-2</v>
      </c>
      <c r="MO24" s="211">
        <v>990.7559204669551</v>
      </c>
      <c r="NA24" s="103">
        <v>189.85398163397448</v>
      </c>
      <c r="NB24" s="133">
        <v>984.85163572588158</v>
      </c>
      <c r="NC24" s="133">
        <v>4.3029672854823689E-2</v>
      </c>
      <c r="ND24" s="103">
        <v>1.6272198055898619</v>
      </c>
      <c r="NE24" s="103">
        <v>1.6639490302012137E-2</v>
      </c>
      <c r="NF24" s="133" t="s">
        <v>522</v>
      </c>
    </row>
    <row r="25" spans="2:370" ht="13.5" customHeight="1">
      <c r="P25" s="168" t="s">
        <v>448</v>
      </c>
      <c r="Q25" s="133">
        <f>Q24+ABS(Q22)</f>
        <v>1</v>
      </c>
      <c r="AA25" s="133">
        <v>12</v>
      </c>
      <c r="AB25" s="133" t="s">
        <v>514</v>
      </c>
      <c r="AC25" s="133" t="s">
        <v>503</v>
      </c>
      <c r="AD25" s="133" t="s">
        <v>530</v>
      </c>
      <c r="AE25" s="136">
        <v>0</v>
      </c>
      <c r="AF25" s="103">
        <v>-2.8469239222863933</v>
      </c>
      <c r="AG25" s="103">
        <v>2.248933374720416E-3</v>
      </c>
      <c r="AH25" s="103">
        <v>7.8596620150475707E-3</v>
      </c>
      <c r="AI25" s="133">
        <v>50</v>
      </c>
      <c r="AJ25" s="133">
        <v>50</v>
      </c>
      <c r="AK25" s="133">
        <v>2</v>
      </c>
      <c r="AL25" s="133">
        <v>1.5</v>
      </c>
      <c r="AM25" s="133">
        <v>1.5</v>
      </c>
      <c r="AN25" s="101">
        <v>520.83333333333337</v>
      </c>
      <c r="AO25" s="101">
        <v>937.21509596757392</v>
      </c>
      <c r="AZ25" s="229"/>
      <c r="BA25" s="133">
        <v>3</v>
      </c>
      <c r="BB25" s="103">
        <v>2</v>
      </c>
      <c r="BC25" s="133">
        <v>379.70796326794897</v>
      </c>
      <c r="BD25" s="103">
        <v>42</v>
      </c>
      <c r="BE25" s="103">
        <v>42</v>
      </c>
      <c r="BF25" s="103">
        <v>189.85398163397448</v>
      </c>
      <c r="BG25" s="103">
        <v>189.85398163397448</v>
      </c>
      <c r="BH25" s="185">
        <v>144883.39237205891</v>
      </c>
      <c r="BI25" s="185">
        <v>144883.39237205891</v>
      </c>
      <c r="BJ25" s="185">
        <v>5795.3356948823566</v>
      </c>
      <c r="BK25" s="185">
        <v>5795.3356948823566</v>
      </c>
      <c r="BL25" s="185">
        <v>6805.4748958425698</v>
      </c>
      <c r="BM25" s="185">
        <v>6805.4748958425698</v>
      </c>
      <c r="BN25" s="103">
        <v>19.533697164172423</v>
      </c>
      <c r="BO25" s="103">
        <v>19.533697164172423</v>
      </c>
      <c r="BP25" s="185">
        <v>250000</v>
      </c>
      <c r="BQ25" s="185">
        <v>0</v>
      </c>
      <c r="BR25" s="103">
        <v>76.790378564443657</v>
      </c>
      <c r="BS25" s="103">
        <v>76.790378564443657</v>
      </c>
      <c r="BT25" s="103">
        <v>0.99073347237185994</v>
      </c>
      <c r="BU25" s="103">
        <v>0.99073347237185994</v>
      </c>
      <c r="BV25" s="133">
        <v>58.141812266255499</v>
      </c>
      <c r="BW25" s="133">
        <v>15.575588182859404</v>
      </c>
      <c r="BX25" s="192">
        <v>0.20095299506419623</v>
      </c>
      <c r="BZ25" s="229"/>
      <c r="CA25" s="154">
        <v>0.7015252534010592</v>
      </c>
      <c r="CB25" s="192">
        <v>0.54911877022578315</v>
      </c>
      <c r="CC25" s="192">
        <v>0.69364707388008384</v>
      </c>
      <c r="CD25" s="136">
        <v>21</v>
      </c>
      <c r="CE25" s="136">
        <v>23.150333362234953</v>
      </c>
      <c r="CF25" s="136">
        <v>26.657959629240249</v>
      </c>
      <c r="CG25" s="136">
        <v>29.464060642844487</v>
      </c>
      <c r="CH25" s="133">
        <v>1</v>
      </c>
      <c r="CI25" s="136">
        <v>21</v>
      </c>
      <c r="CJ25" s="136">
        <v>45.255682741938315</v>
      </c>
      <c r="CK25" s="136">
        <v>52.112604369504723</v>
      </c>
      <c r="CL25" s="136">
        <v>32.77777816632203</v>
      </c>
      <c r="CM25" s="133">
        <v>1</v>
      </c>
      <c r="CN25" s="133">
        <v>1</v>
      </c>
      <c r="CO25" s="157">
        <v>379.70796326794897</v>
      </c>
      <c r="CP25" s="184">
        <v>6805.4748958425698</v>
      </c>
      <c r="CQ25" s="184">
        <v>6805.4748958425698</v>
      </c>
      <c r="DA25" s="172">
        <v>20</v>
      </c>
      <c r="DB25" s="154">
        <v>1</v>
      </c>
      <c r="DC25" s="154">
        <v>1</v>
      </c>
      <c r="DD25" s="154">
        <v>1</v>
      </c>
      <c r="DE25" s="154">
        <v>1</v>
      </c>
      <c r="DF25" s="192">
        <v>0.99073347237185994</v>
      </c>
      <c r="DG25" s="192">
        <v>0.99073347237185994</v>
      </c>
      <c r="DH25" s="192">
        <v>1.2565210876202233</v>
      </c>
      <c r="DI25" s="192">
        <v>1.2565210876202233</v>
      </c>
      <c r="DJ25" s="192">
        <v>0.49276423712928341</v>
      </c>
      <c r="DK25" s="192">
        <v>0.49276423712928341</v>
      </c>
      <c r="DL25" s="192">
        <v>-1.5157603336924637</v>
      </c>
      <c r="DM25" s="192">
        <v>1.0668495392289055</v>
      </c>
      <c r="DN25" s="192">
        <v>4.7674300569608009E-2</v>
      </c>
      <c r="DO25" s="211">
        <v>940.45812163482333</v>
      </c>
      <c r="EA25" s="103">
        <v>940.45812163482333</v>
      </c>
      <c r="EB25" s="154">
        <v>5.1908375673035335E-2</v>
      </c>
      <c r="EC25" s="154">
        <v>3.2442734795647084E-2</v>
      </c>
      <c r="ED25" s="154">
        <v>5.8396922632164755E-2</v>
      </c>
      <c r="EE25" s="192">
        <v>0.88888888888888884</v>
      </c>
      <c r="EF25" s="192">
        <v>0.93407247555018291</v>
      </c>
      <c r="EG25" s="192">
        <v>0.93407247555018291</v>
      </c>
      <c r="EH25" s="192">
        <v>1.1867921827716605</v>
      </c>
      <c r="EI25" s="192">
        <v>1.1867921827716605</v>
      </c>
      <c r="EJ25" s="192">
        <v>0.52113144602035366</v>
      </c>
      <c r="EK25" s="192">
        <v>0.52113144602035366</v>
      </c>
      <c r="EL25" s="192">
        <v>-1.3797739413204386</v>
      </c>
      <c r="EM25" s="192">
        <v>2.1084861744255075</v>
      </c>
      <c r="EN25" s="192">
        <v>4.8760529189799451E-2</v>
      </c>
      <c r="EO25" s="211">
        <v>937.07394098425084</v>
      </c>
      <c r="FA25" s="78">
        <v>937.07394098425084</v>
      </c>
      <c r="FB25" s="78">
        <v>5.2585211803149831E-2</v>
      </c>
      <c r="FC25" s="78">
        <v>3.2865757376968646E-2</v>
      </c>
      <c r="FD25" s="78">
        <v>5.9158363278543562E-2</v>
      </c>
      <c r="FE25" s="78">
        <v>0.88888888888888884</v>
      </c>
      <c r="FF25" s="78">
        <v>0.93407247555018291</v>
      </c>
      <c r="FG25" s="78">
        <v>0.93407247555018291</v>
      </c>
      <c r="FH25" s="78">
        <v>1.1867921827716605</v>
      </c>
      <c r="FI25" s="78">
        <v>1.1867921827716605</v>
      </c>
      <c r="FJ25" s="78">
        <v>0.52113144602035366</v>
      </c>
      <c r="FK25" s="78">
        <v>0.52113144602035366</v>
      </c>
      <c r="FL25" s="78">
        <v>-1.3797739413204386</v>
      </c>
      <c r="FM25" s="78">
        <v>2.0942185986783155</v>
      </c>
      <c r="FN25" s="192">
        <v>4.8712767847234509E-2</v>
      </c>
      <c r="FO25" s="211">
        <v>937.22115152534093</v>
      </c>
      <c r="GA25" s="78">
        <v>937.22115152534093</v>
      </c>
      <c r="GB25" s="78">
        <v>5.2555769694931816E-2</v>
      </c>
      <c r="GC25" s="78">
        <v>3.284735605933238E-2</v>
      </c>
      <c r="GD25" s="78">
        <v>5.9125240906798292E-2</v>
      </c>
      <c r="GE25" s="78">
        <v>0.88888888888888895</v>
      </c>
      <c r="GF25" s="78">
        <v>0.93407247555018291</v>
      </c>
      <c r="GG25" s="78">
        <v>0.93407247555018291</v>
      </c>
      <c r="GH25" s="78">
        <v>1.1867921827716605</v>
      </c>
      <c r="GI25" s="78">
        <v>1.1867921827716605</v>
      </c>
      <c r="GJ25" s="78">
        <v>0.52113144602035366</v>
      </c>
      <c r="GK25" s="78">
        <v>0.52113144602035366</v>
      </c>
      <c r="GL25" s="78">
        <v>-1.3797739413204386</v>
      </c>
      <c r="GM25" s="78">
        <v>2.0948315875581938</v>
      </c>
      <c r="GN25" s="192">
        <v>4.8714819854695279E-2</v>
      </c>
      <c r="GO25" s="214">
        <v>937.21482383841897</v>
      </c>
      <c r="HA25" s="78">
        <v>937.21482383841897</v>
      </c>
      <c r="HB25" s="78">
        <v>5.255703523231621E-2</v>
      </c>
      <c r="HC25" s="78">
        <v>3.2848147020197629E-2</v>
      </c>
      <c r="HD25" s="78">
        <v>5.9126664636355734E-2</v>
      </c>
      <c r="HE25" s="78">
        <v>0.88888888888888895</v>
      </c>
      <c r="HF25" s="78">
        <v>0.93407247555018291</v>
      </c>
      <c r="HG25" s="78">
        <v>0.93407247555018291</v>
      </c>
      <c r="HH25" s="78">
        <v>1.1867921827716605</v>
      </c>
      <c r="HI25" s="78">
        <v>1.1867921827716605</v>
      </c>
      <c r="HJ25" s="78">
        <v>0.52113144602035366</v>
      </c>
      <c r="HK25" s="78">
        <v>0.52113144602035366</v>
      </c>
      <c r="HL25" s="78">
        <v>-1.3797739413204386</v>
      </c>
      <c r="HM25" s="78">
        <v>2.0948052247639923</v>
      </c>
      <c r="HN25" s="192">
        <v>4.8714731604072532E-2</v>
      </c>
      <c r="HO25" s="211">
        <v>937.21509596757392</v>
      </c>
      <c r="IA25" s="133">
        <v>20</v>
      </c>
      <c r="IB25" s="192">
        <v>1</v>
      </c>
      <c r="IC25" s="192">
        <v>1</v>
      </c>
      <c r="ID25" s="192">
        <v>1</v>
      </c>
      <c r="IE25" s="192">
        <v>1</v>
      </c>
      <c r="IF25" s="192">
        <v>0.99073347237185994</v>
      </c>
      <c r="IG25" s="192">
        <v>1.2565210876202233</v>
      </c>
      <c r="IH25" s="192">
        <v>0.49276423712928341</v>
      </c>
      <c r="II25" s="192">
        <v>0.20095299506419623</v>
      </c>
      <c r="IJ25" s="192">
        <v>0.57409272400067834</v>
      </c>
      <c r="IK25" s="192">
        <v>0.89938876475694873</v>
      </c>
      <c r="IL25" s="192">
        <v>4.3193027112512689E-2</v>
      </c>
      <c r="IM25" s="192">
        <v>0.99809505902998585</v>
      </c>
      <c r="IN25" s="192">
        <v>4.7817905725055392E-2</v>
      </c>
      <c r="IO25" s="211">
        <v>940.00631756529856</v>
      </c>
      <c r="JA25" s="103">
        <v>940.00631756529856</v>
      </c>
      <c r="JB25" s="192">
        <v>5.1998736486940283E-2</v>
      </c>
      <c r="JC25" s="192">
        <v>3.2499210304337681E-2</v>
      </c>
      <c r="JD25" s="192">
        <v>5.8498578547807822E-2</v>
      </c>
      <c r="JE25" s="192">
        <v>0.88888888888888884</v>
      </c>
      <c r="JF25" s="192">
        <v>0.93407247555018291</v>
      </c>
      <c r="JG25" s="192">
        <v>1.1867921827716605</v>
      </c>
      <c r="JH25" s="192">
        <v>0.52113144602035366</v>
      </c>
      <c r="JI25" s="192">
        <v>0.18946030067951997</v>
      </c>
      <c r="JJ25" s="192">
        <v>0.56876658543641456</v>
      </c>
      <c r="JK25" s="192">
        <v>0.90493618203198423</v>
      </c>
      <c r="JL25" s="192">
        <v>3.2144132732285668E-2</v>
      </c>
      <c r="JM25" s="192">
        <v>0.97422084349264915</v>
      </c>
      <c r="JN25" s="192">
        <v>4.5306120719188124E-2</v>
      </c>
      <c r="JO25" s="211">
        <v>948.11169877408167</v>
      </c>
      <c r="KA25" s="103">
        <v>948.11169877408167</v>
      </c>
      <c r="KB25" s="192">
        <v>5.0377660245183663E-2</v>
      </c>
      <c r="KC25" s="192">
        <v>3.148603765323979E-2</v>
      </c>
      <c r="KD25" s="192">
        <v>5.6674867775831625E-2</v>
      </c>
      <c r="KE25" s="192">
        <v>0.88888888888888884</v>
      </c>
      <c r="KF25" s="192">
        <v>0.93407247555018291</v>
      </c>
      <c r="KG25" s="192">
        <v>1.1867921827716605</v>
      </c>
      <c r="KH25" s="192">
        <v>0.52113144602035366</v>
      </c>
      <c r="KI25" s="192">
        <v>0.18946030067951997</v>
      </c>
      <c r="KJ25" s="192">
        <v>0.56876658543641456</v>
      </c>
      <c r="KK25" s="192">
        <v>0.90493618203198423</v>
      </c>
      <c r="KL25" s="192">
        <v>3.2144132732285668E-2</v>
      </c>
      <c r="KM25" s="192">
        <v>0.97339130956941411</v>
      </c>
      <c r="KN25" s="192">
        <v>4.5303052103243618E-2</v>
      </c>
      <c r="KO25" s="211">
        <v>948.12187337579303</v>
      </c>
      <c r="LA25" s="103">
        <v>948.12187337579303</v>
      </c>
      <c r="LB25" s="192">
        <v>5.0375625324841397E-2</v>
      </c>
      <c r="LC25" s="192">
        <v>3.1484765828025868E-2</v>
      </c>
      <c r="LD25" s="192">
        <v>5.6672578490446573E-2</v>
      </c>
      <c r="LE25" s="192">
        <v>0.88888888888888884</v>
      </c>
      <c r="LF25" s="192">
        <v>0.93407247555018291</v>
      </c>
      <c r="LG25" s="192">
        <v>1.1867921827716605</v>
      </c>
      <c r="LH25" s="192">
        <v>0.52113144602035366</v>
      </c>
      <c r="LI25" s="192">
        <v>0.18946030067951997</v>
      </c>
      <c r="LJ25" s="192">
        <v>0.56876658543641456</v>
      </c>
      <c r="LK25" s="192">
        <v>0.90493618203198423</v>
      </c>
      <c r="LL25" s="192">
        <v>3.2144132732285668E-2</v>
      </c>
      <c r="LM25" s="192">
        <v>0.97339023471297137</v>
      </c>
      <c r="LN25" s="192">
        <v>4.5303048127129417E-2</v>
      </c>
      <c r="LO25" s="211">
        <v>948.12188655983141</v>
      </c>
      <c r="MA25" s="103">
        <v>948.12188655983141</v>
      </c>
      <c r="MB25" s="192">
        <v>5.0375622688033715E-2</v>
      </c>
      <c r="MC25" s="192">
        <v>3.1484764180021073E-2</v>
      </c>
      <c r="MD25" s="192">
        <v>5.6672575524037934E-2</v>
      </c>
      <c r="ME25" s="192">
        <v>0.88888888888888884</v>
      </c>
      <c r="MF25" s="192">
        <v>0.93407247555018291</v>
      </c>
      <c r="MG25" s="192">
        <v>1.1867921827716605</v>
      </c>
      <c r="MH25" s="192">
        <v>0.52113144602035366</v>
      </c>
      <c r="MI25" s="192">
        <v>0.18946030067951997</v>
      </c>
      <c r="MJ25" s="192">
        <v>0.56876658543641456</v>
      </c>
      <c r="MK25" s="192">
        <v>0.90493618203198423</v>
      </c>
      <c r="ML25" s="192">
        <v>3.2144132732285668E-2</v>
      </c>
      <c r="MM25" s="192">
        <v>0.9733902333201383</v>
      </c>
      <c r="MN25" s="192">
        <v>4.5303048121977038E-2</v>
      </c>
      <c r="MO25" s="211">
        <v>948.12188657691559</v>
      </c>
      <c r="NA25" s="103">
        <v>189.85398163397448</v>
      </c>
      <c r="NB25" s="133">
        <v>937.21509596757392</v>
      </c>
      <c r="NC25" s="133">
        <v>5.2556980806485215E-2</v>
      </c>
      <c r="ND25" s="103">
        <v>1.9875066301075039</v>
      </c>
      <c r="NE25" s="103">
        <v>2.248933374720416E-3</v>
      </c>
      <c r="NF25" s="133" t="s">
        <v>522</v>
      </c>
    </row>
    <row r="26" spans="2:370" ht="13.5" customHeight="1">
      <c r="B26" s="13" t="s">
        <v>67</v>
      </c>
      <c r="M26" s="19"/>
      <c r="P26" s="161" t="s">
        <v>452</v>
      </c>
      <c r="Q26" s="136">
        <f>Q24/Q25</f>
        <v>1</v>
      </c>
      <c r="AA26" s="133">
        <v>13</v>
      </c>
      <c r="AB26" s="133" t="s">
        <v>515</v>
      </c>
      <c r="AC26" s="133" t="s">
        <v>503</v>
      </c>
      <c r="AD26" s="133" t="s">
        <v>530</v>
      </c>
      <c r="AE26" s="136">
        <v>2.1749482752470231</v>
      </c>
      <c r="AF26" s="103">
        <v>3.0454832138898169</v>
      </c>
      <c r="AG26" s="103">
        <v>1.4565448660918521E-2</v>
      </c>
      <c r="AH26" s="103">
        <v>5.7954204700105183E-3</v>
      </c>
      <c r="AI26" s="133">
        <v>50</v>
      </c>
      <c r="AJ26" s="133">
        <v>50</v>
      </c>
      <c r="AK26" s="133">
        <v>2</v>
      </c>
      <c r="AL26" s="133">
        <v>2.2000000000000002</v>
      </c>
      <c r="AM26" s="133">
        <v>2.2000000000000002</v>
      </c>
      <c r="AN26" s="101">
        <v>520.83333333333337</v>
      </c>
      <c r="AO26" s="101">
        <v>850.32711116707185</v>
      </c>
      <c r="AZ26" s="229"/>
      <c r="BA26" s="133">
        <v>3</v>
      </c>
      <c r="BB26" s="103">
        <v>2</v>
      </c>
      <c r="BC26" s="133">
        <v>379.70796326794897</v>
      </c>
      <c r="BD26" s="103">
        <v>42</v>
      </c>
      <c r="BE26" s="103">
        <v>42</v>
      </c>
      <c r="BF26" s="103">
        <v>189.85398163397448</v>
      </c>
      <c r="BG26" s="103">
        <v>189.85398163397448</v>
      </c>
      <c r="BH26" s="185">
        <v>144883.39237205891</v>
      </c>
      <c r="BI26" s="185">
        <v>144883.39237205891</v>
      </c>
      <c r="BJ26" s="185">
        <v>5795.3356948823566</v>
      </c>
      <c r="BK26" s="185">
        <v>5795.3356948823566</v>
      </c>
      <c r="BL26" s="185">
        <v>6805.4748958425698</v>
      </c>
      <c r="BM26" s="185">
        <v>6805.4748958425698</v>
      </c>
      <c r="BN26" s="103">
        <v>19.533697164172423</v>
      </c>
      <c r="BO26" s="103">
        <v>19.533697164172423</v>
      </c>
      <c r="BP26" s="185">
        <v>250000</v>
      </c>
      <c r="BQ26" s="185">
        <v>0</v>
      </c>
      <c r="BR26" s="103">
        <v>112.62588856118404</v>
      </c>
      <c r="BS26" s="103">
        <v>112.62588856118404</v>
      </c>
      <c r="BT26" s="103">
        <v>1.453075759478728</v>
      </c>
      <c r="BU26" s="103">
        <v>1.453075759478728</v>
      </c>
      <c r="BV26" s="133">
        <v>39.642144726992399</v>
      </c>
      <c r="BW26" s="133">
        <v>18.862974030844391</v>
      </c>
      <c r="BX26" s="192">
        <v>0.24336616266522607</v>
      </c>
      <c r="BZ26" s="229"/>
      <c r="CA26" s="154">
        <v>0.7015252534010592</v>
      </c>
      <c r="CB26" s="192">
        <v>0.55254456890769177</v>
      </c>
      <c r="CC26" s="192">
        <v>0.77828221415902821</v>
      </c>
      <c r="CD26" s="136">
        <v>21</v>
      </c>
      <c r="CE26" s="136">
        <v>23.150333362234953</v>
      </c>
      <c r="CF26" s="136">
        <v>26.657959629240249</v>
      </c>
      <c r="CG26" s="136">
        <v>29.464060642844487</v>
      </c>
      <c r="CH26" s="133">
        <v>1</v>
      </c>
      <c r="CI26" s="136">
        <v>21</v>
      </c>
      <c r="CJ26" s="136">
        <v>44.929715852512679</v>
      </c>
      <c r="CK26" s="136">
        <v>51.737248557438839</v>
      </c>
      <c r="CL26" s="136">
        <v>31.790038214825515</v>
      </c>
      <c r="CM26" s="133">
        <v>1</v>
      </c>
      <c r="CN26" s="133">
        <v>1</v>
      </c>
      <c r="CO26" s="157">
        <v>379.70796326794897</v>
      </c>
      <c r="CP26" s="184">
        <v>6805.4748958425698</v>
      </c>
      <c r="CQ26" s="184">
        <v>6805.4748958425698</v>
      </c>
      <c r="DA26" s="172">
        <v>20</v>
      </c>
      <c r="DB26" s="154">
        <v>1</v>
      </c>
      <c r="DC26" s="154">
        <v>1</v>
      </c>
      <c r="DD26" s="154">
        <v>1</v>
      </c>
      <c r="DE26" s="154">
        <v>1</v>
      </c>
      <c r="DF26" s="192">
        <v>1.453075759478728</v>
      </c>
      <c r="DG26" s="192">
        <v>1.453075759478728</v>
      </c>
      <c r="DH26" s="192">
        <v>1.9454734468314667</v>
      </c>
      <c r="DI26" s="192">
        <v>1.9454734468314667</v>
      </c>
      <c r="DJ26" s="192">
        <v>0.30872890781266621</v>
      </c>
      <c r="DK26" s="192">
        <v>0.30872890781266621</v>
      </c>
      <c r="DL26" s="192">
        <v>-2.6253818227489472</v>
      </c>
      <c r="DM26" s="192">
        <v>1.1976981417510753</v>
      </c>
      <c r="DN26" s="192">
        <v>7.8258967396732645E-2</v>
      </c>
      <c r="DO26" s="211">
        <v>866.00493524038291</v>
      </c>
      <c r="EA26" s="103">
        <v>866.00493524038291</v>
      </c>
      <c r="EB26" s="154">
        <v>7.6997532379808553E-2</v>
      </c>
      <c r="EC26" s="154">
        <v>4.1749383094952137E-2</v>
      </c>
      <c r="ED26" s="154">
        <v>7.514888957091384E-2</v>
      </c>
      <c r="EE26" s="192">
        <v>1.0245997355310255</v>
      </c>
      <c r="EF26" s="192">
        <v>1.4708398151334086</v>
      </c>
      <c r="EG26" s="192">
        <v>1.4708398151334086</v>
      </c>
      <c r="EH26" s="192">
        <v>1.9762086033117163</v>
      </c>
      <c r="EI26" s="192">
        <v>1.9762086033117163</v>
      </c>
      <c r="EJ26" s="192">
        <v>0.30339173427224086</v>
      </c>
      <c r="EK26" s="192">
        <v>0.30339173427224086</v>
      </c>
      <c r="EL26" s="192">
        <v>-2.6680155563201802</v>
      </c>
      <c r="EM26" s="192">
        <v>3</v>
      </c>
      <c r="EN26" s="192">
        <v>8.4032386616603463E-2</v>
      </c>
      <c r="EO26" s="211">
        <v>855.31210130793033</v>
      </c>
      <c r="FA26" s="78">
        <v>855.31210130793033</v>
      </c>
      <c r="FB26" s="78">
        <v>8.2343949346034839E-2</v>
      </c>
      <c r="FC26" s="78">
        <v>4.3085987336508709E-2</v>
      </c>
      <c r="FD26" s="78">
        <v>7.7554777205715672E-2</v>
      </c>
      <c r="FE26" s="78">
        <v>1.0617521229880629</v>
      </c>
      <c r="FF26" s="78">
        <v>1.4972689792170093</v>
      </c>
      <c r="FG26" s="78">
        <v>1.4972689792170093</v>
      </c>
      <c r="FH26" s="78">
        <v>2.0225200216131212</v>
      </c>
      <c r="FI26" s="78">
        <v>2.0225200216131212</v>
      </c>
      <c r="FJ26" s="78">
        <v>0.29566415448203004</v>
      </c>
      <c r="FK26" s="78">
        <v>0.29566415448203004</v>
      </c>
      <c r="FL26" s="78">
        <v>-2.7314455501208221</v>
      </c>
      <c r="FM26" s="78">
        <v>3</v>
      </c>
      <c r="FN26" s="192">
        <v>8.6035144676519515E-2</v>
      </c>
      <c r="FO26" s="211">
        <v>851.77372195377336</v>
      </c>
      <c r="GA26" s="78">
        <v>851.77372195377336</v>
      </c>
      <c r="GB26" s="78">
        <v>8.411313902311332E-2</v>
      </c>
      <c r="GC26" s="78">
        <v>4.3528284755778329E-2</v>
      </c>
      <c r="GD26" s="78">
        <v>7.8350912560400998E-2</v>
      </c>
      <c r="GE26" s="78">
        <v>1.0735438334335954</v>
      </c>
      <c r="GF26" s="78">
        <v>1.5055602802409989</v>
      </c>
      <c r="GG26" s="78">
        <v>1.5055602802409989</v>
      </c>
      <c r="GH26" s="78">
        <v>2.0371926799663327</v>
      </c>
      <c r="GI26" s="78">
        <v>2.0371926799663327</v>
      </c>
      <c r="GJ26" s="78">
        <v>0.29329140305749068</v>
      </c>
      <c r="GK26" s="78">
        <v>0.29329140305749068</v>
      </c>
      <c r="GL26" s="78">
        <v>-2.751344672578397</v>
      </c>
      <c r="GM26" s="78">
        <v>3</v>
      </c>
      <c r="GN26" s="192">
        <v>8.6671268476128008E-2</v>
      </c>
      <c r="GO26" s="214">
        <v>850.66706149804361</v>
      </c>
      <c r="HA26" s="78">
        <v>850.66706149804361</v>
      </c>
      <c r="HB26" s="78">
        <v>8.4666469250978205E-2</v>
      </c>
      <c r="HC26" s="78">
        <v>4.366661731274455E-2</v>
      </c>
      <c r="HD26" s="78">
        <v>7.8599911162940184E-2</v>
      </c>
      <c r="HE26" s="78">
        <v>1.0771827601110369</v>
      </c>
      <c r="HF26" s="78">
        <v>1.5081097749657812</v>
      </c>
      <c r="HG26" s="78">
        <v>1.5081097749657812</v>
      </c>
      <c r="HH26" s="78">
        <v>2.0417181995122959</v>
      </c>
      <c r="HI26" s="78">
        <v>2.0417181995122959</v>
      </c>
      <c r="HJ26" s="78">
        <v>0.29256668516338924</v>
      </c>
      <c r="HK26" s="78">
        <v>0.29256668516338924</v>
      </c>
      <c r="HL26" s="78">
        <v>-2.7574634599178749</v>
      </c>
      <c r="HM26" s="78">
        <v>3</v>
      </c>
      <c r="HN26" s="192">
        <v>8.6867619056889417E-2</v>
      </c>
      <c r="HO26" s="211">
        <v>850.32711116707185</v>
      </c>
      <c r="IA26" s="133">
        <v>20</v>
      </c>
      <c r="IB26" s="192">
        <v>1</v>
      </c>
      <c r="IC26" s="192">
        <v>1</v>
      </c>
      <c r="ID26" s="192">
        <v>1</v>
      </c>
      <c r="IE26" s="192">
        <v>1</v>
      </c>
      <c r="IF26" s="192">
        <v>1.453075759478728</v>
      </c>
      <c r="IG26" s="192">
        <v>1.9454734468314667</v>
      </c>
      <c r="IH26" s="192">
        <v>0.30872890781266621</v>
      </c>
      <c r="II26" s="192">
        <v>0.24336616266522607</v>
      </c>
      <c r="IJ26" s="192">
        <v>0.59489170974545036</v>
      </c>
      <c r="IK26" s="192">
        <v>0.87894625566884443</v>
      </c>
      <c r="IL26" s="192">
        <v>0.13334977309835197</v>
      </c>
      <c r="IM26" s="192">
        <v>0.98995841209989488</v>
      </c>
      <c r="IN26" s="192">
        <v>7.8082735012703672E-2</v>
      </c>
      <c r="IO26" s="211">
        <v>866.34360713302226</v>
      </c>
      <c r="JA26" s="103">
        <v>866.34360713302226</v>
      </c>
      <c r="JB26" s="192">
        <v>7.6828196433488871E-2</v>
      </c>
      <c r="JC26" s="192">
        <v>4.1707049108372217E-2</v>
      </c>
      <c r="JD26" s="192">
        <v>7.5072688395069989E-2</v>
      </c>
      <c r="JE26" s="192">
        <v>1.0233841104661194</v>
      </c>
      <c r="JF26" s="192">
        <v>1.4699670253337744</v>
      </c>
      <c r="JG26" s="192">
        <v>1.9746911415843187</v>
      </c>
      <c r="JH26" s="192">
        <v>0.30365124783952457</v>
      </c>
      <c r="JI26" s="192">
        <v>0.24619517039375324</v>
      </c>
      <c r="JJ26" s="192">
        <v>0.59634302157600849</v>
      </c>
      <c r="JK26" s="192">
        <v>0.87758253988283652</v>
      </c>
      <c r="JL26" s="192">
        <v>0.136643569940086</v>
      </c>
      <c r="JM26" s="192">
        <v>0.86383016811365554</v>
      </c>
      <c r="JN26" s="192">
        <v>7.8991508915620803E-2</v>
      </c>
      <c r="JO26" s="211">
        <v>864.60530909204363</v>
      </c>
      <c r="KA26" s="103">
        <v>864.60530909204363</v>
      </c>
      <c r="KB26" s="192">
        <v>7.7697345453978189E-2</v>
      </c>
      <c r="KC26" s="192">
        <v>4.1924336363494547E-2</v>
      </c>
      <c r="KD26" s="192">
        <v>7.5463805454290184E-2</v>
      </c>
      <c r="KE26" s="192">
        <v>1.0295975002352737</v>
      </c>
      <c r="KF26" s="192">
        <v>1.4744226625791419</v>
      </c>
      <c r="KG26" s="192">
        <v>1.9824458444287554</v>
      </c>
      <c r="KH26" s="192">
        <v>0.30232933513893606</v>
      </c>
      <c r="KI26" s="192">
        <v>0.24694141595704192</v>
      </c>
      <c r="KJ26" s="192">
        <v>0.59672718770032396</v>
      </c>
      <c r="KK26" s="192">
        <v>0.87722278108315122</v>
      </c>
      <c r="KL26" s="192">
        <v>0.13751241920293264</v>
      </c>
      <c r="KM26" s="192">
        <v>0.86390478314064023</v>
      </c>
      <c r="KN26" s="192">
        <v>7.9327476281577256E-2</v>
      </c>
      <c r="KO26" s="211">
        <v>863.96773006109652</v>
      </c>
      <c r="LA26" s="103">
        <v>863.96773006109652</v>
      </c>
      <c r="LB26" s="192">
        <v>7.8016134969451742E-2</v>
      </c>
      <c r="LC26" s="192">
        <v>4.2004033742362938E-2</v>
      </c>
      <c r="LD26" s="192">
        <v>7.560726073625329E-2</v>
      </c>
      <c r="LE26" s="192">
        <v>1.0318603558671635</v>
      </c>
      <c r="LF26" s="192">
        <v>1.4760420208447014</v>
      </c>
      <c r="LG26" s="192">
        <v>1.9852691349775367</v>
      </c>
      <c r="LH26" s="192">
        <v>0.30185069338878495</v>
      </c>
      <c r="LI26" s="192">
        <v>0.24721263168994409</v>
      </c>
      <c r="LJ26" s="192">
        <v>0.59686694713862221</v>
      </c>
      <c r="LK26" s="192">
        <v>0.87709202656436314</v>
      </c>
      <c r="LL26" s="192">
        <v>0.13782819406471677</v>
      </c>
      <c r="LM26" s="192">
        <v>0.86393423532847691</v>
      </c>
      <c r="LN26" s="192">
        <v>7.9449855752751361E-2</v>
      </c>
      <c r="LO26" s="211">
        <v>863.73615610490117</v>
      </c>
      <c r="MA26" s="103">
        <v>863.73615610490117</v>
      </c>
      <c r="MB26" s="192">
        <v>7.8131921947549421E-2</v>
      </c>
      <c r="MC26" s="192">
        <v>4.2032980486887354E-2</v>
      </c>
      <c r="MD26" s="192">
        <v>7.5659364876397239E-2</v>
      </c>
      <c r="ME26" s="192">
        <v>1.0326801193109609</v>
      </c>
      <c r="MF26" s="192">
        <v>1.4766282266505431</v>
      </c>
      <c r="MG26" s="192">
        <v>1.9862918093247499</v>
      </c>
      <c r="MH26" s="192">
        <v>0.3016776609435507</v>
      </c>
      <c r="MI26" s="192">
        <v>0.24731081146933218</v>
      </c>
      <c r="MJ26" s="192">
        <v>0.59691755802607394</v>
      </c>
      <c r="MK26" s="192">
        <v>0.8770446930903838</v>
      </c>
      <c r="ML26" s="192">
        <v>0.13794250419685591</v>
      </c>
      <c r="MM26" s="192">
        <v>0.86394520385534879</v>
      </c>
      <c r="MN26" s="192">
        <v>7.9494193151350562E-2</v>
      </c>
      <c r="MO26" s="211">
        <v>863.65234614992005</v>
      </c>
      <c r="NA26" s="103">
        <v>189.85398163397448</v>
      </c>
      <c r="NB26" s="133">
        <v>850.32711116707185</v>
      </c>
      <c r="NC26" s="133">
        <v>8.4836444416464069E-2</v>
      </c>
      <c r="ND26" s="103">
        <v>3.2081941002909216</v>
      </c>
      <c r="NE26" s="103">
        <v>1.4565448660918521E-2</v>
      </c>
      <c r="NF26" s="133" t="s">
        <v>522</v>
      </c>
    </row>
    <row r="27" spans="2:370" ht="13.5" customHeight="1">
      <c r="C27" s="29" t="s">
        <v>24</v>
      </c>
      <c r="D27" s="29" t="s">
        <v>25</v>
      </c>
      <c r="E27" s="29" t="s">
        <v>68</v>
      </c>
      <c r="F27" s="29" t="s">
        <v>73</v>
      </c>
      <c r="G27" s="30" t="s">
        <v>65</v>
      </c>
      <c r="H27" s="30" t="s">
        <v>66</v>
      </c>
      <c r="I27" s="31" t="s">
        <v>95</v>
      </c>
      <c r="J27" s="31" t="s">
        <v>96</v>
      </c>
      <c r="K27" s="31" t="s">
        <v>97</v>
      </c>
      <c r="P27" s="168" t="s">
        <v>453</v>
      </c>
      <c r="Q27" s="143">
        <f>$K$123</f>
        <v>1.3</v>
      </c>
      <c r="AA27" s="133">
        <v>14</v>
      </c>
      <c r="AB27" s="133" t="s">
        <v>516</v>
      </c>
      <c r="AC27" s="133" t="s">
        <v>503</v>
      </c>
      <c r="AD27" s="133" t="s">
        <v>530</v>
      </c>
      <c r="AE27" s="136">
        <v>2.1749482752470231</v>
      </c>
      <c r="AF27" s="103">
        <v>3.0454832138898276</v>
      </c>
      <c r="AG27" s="103">
        <v>1.4565448660918481E-2</v>
      </c>
      <c r="AH27" s="103">
        <v>5.7954204700104784E-3</v>
      </c>
      <c r="AI27" s="133">
        <v>50</v>
      </c>
      <c r="AJ27" s="133">
        <v>50</v>
      </c>
      <c r="AK27" s="133">
        <v>2</v>
      </c>
      <c r="AL27" s="133">
        <v>2.2000000000000002</v>
      </c>
      <c r="AM27" s="133">
        <v>2.2000000000000002</v>
      </c>
      <c r="AN27" s="101">
        <v>520.83333333333337</v>
      </c>
      <c r="AO27" s="101">
        <v>850.32711116707128</v>
      </c>
      <c r="AZ27" s="229"/>
      <c r="BA27" s="133">
        <v>3</v>
      </c>
      <c r="BB27" s="103">
        <v>2</v>
      </c>
      <c r="BC27" s="133">
        <v>379.70796326794897</v>
      </c>
      <c r="BD27" s="103">
        <v>42</v>
      </c>
      <c r="BE27" s="103">
        <v>42</v>
      </c>
      <c r="BF27" s="103">
        <v>189.85398163397448</v>
      </c>
      <c r="BG27" s="103">
        <v>189.85398163397448</v>
      </c>
      <c r="BH27" s="185">
        <v>144883.39237205891</v>
      </c>
      <c r="BI27" s="185">
        <v>144883.39237205891</v>
      </c>
      <c r="BJ27" s="185">
        <v>5795.3356948823566</v>
      </c>
      <c r="BK27" s="185">
        <v>5795.3356948823566</v>
      </c>
      <c r="BL27" s="185">
        <v>6805.4748958425698</v>
      </c>
      <c r="BM27" s="185">
        <v>6805.4748958425698</v>
      </c>
      <c r="BN27" s="103">
        <v>19.533697164172423</v>
      </c>
      <c r="BO27" s="103">
        <v>19.533697164172423</v>
      </c>
      <c r="BP27" s="185">
        <v>250000</v>
      </c>
      <c r="BQ27" s="185">
        <v>0</v>
      </c>
      <c r="BR27" s="103">
        <v>112.62588856118404</v>
      </c>
      <c r="BS27" s="103">
        <v>112.62588856118404</v>
      </c>
      <c r="BT27" s="103">
        <v>1.453075759478728</v>
      </c>
      <c r="BU27" s="103">
        <v>1.453075759478728</v>
      </c>
      <c r="BV27" s="133">
        <v>39.642144726992399</v>
      </c>
      <c r="BW27" s="133">
        <v>18.862974030844391</v>
      </c>
      <c r="BX27" s="192">
        <v>0.24336616266522607</v>
      </c>
      <c r="BZ27" s="229"/>
      <c r="CA27" s="154">
        <v>0.7015252534010592</v>
      </c>
      <c r="CB27" s="192">
        <v>0.55254456890769199</v>
      </c>
      <c r="CC27" s="192">
        <v>0.77828221415903032</v>
      </c>
      <c r="CD27" s="136">
        <v>21</v>
      </c>
      <c r="CE27" s="136">
        <v>23.150333362234953</v>
      </c>
      <c r="CF27" s="136">
        <v>26.657959629240249</v>
      </c>
      <c r="CG27" s="136">
        <v>29.464060642844487</v>
      </c>
      <c r="CH27" s="133">
        <v>1</v>
      </c>
      <c r="CI27" s="136">
        <v>21</v>
      </c>
      <c r="CJ27" s="136">
        <v>44.929715852512658</v>
      </c>
      <c r="CK27" s="136">
        <v>51.737248557438811</v>
      </c>
      <c r="CL27" s="136">
        <v>31.79003821482549</v>
      </c>
      <c r="CM27" s="133">
        <v>1</v>
      </c>
      <c r="CN27" s="133">
        <v>1</v>
      </c>
      <c r="CO27" s="157">
        <v>379.70796326794897</v>
      </c>
      <c r="CP27" s="184">
        <v>6805.4748958425698</v>
      </c>
      <c r="CQ27" s="184">
        <v>6805.4748958425698</v>
      </c>
      <c r="DA27" s="172">
        <v>20</v>
      </c>
      <c r="DB27" s="154">
        <v>1</v>
      </c>
      <c r="DC27" s="154">
        <v>1</v>
      </c>
      <c r="DD27" s="154">
        <v>1</v>
      </c>
      <c r="DE27" s="154">
        <v>1</v>
      </c>
      <c r="DF27" s="192">
        <v>1.453075759478728</v>
      </c>
      <c r="DG27" s="192">
        <v>1.453075759478728</v>
      </c>
      <c r="DH27" s="192">
        <v>1.9454734468314667</v>
      </c>
      <c r="DI27" s="192">
        <v>1.9454734468314667</v>
      </c>
      <c r="DJ27" s="192">
        <v>0.30872890781266621</v>
      </c>
      <c r="DK27" s="192">
        <v>0.30872890781266621</v>
      </c>
      <c r="DL27" s="192">
        <v>-2.6253818227489472</v>
      </c>
      <c r="DM27" s="192">
        <v>1.1976981417510759</v>
      </c>
      <c r="DN27" s="192">
        <v>7.8258967396732881E-2</v>
      </c>
      <c r="DO27" s="211">
        <v>866.00493524038234</v>
      </c>
      <c r="EA27" s="103">
        <v>866.00493524038234</v>
      </c>
      <c r="EB27" s="154">
        <v>7.6997532379808831E-2</v>
      </c>
      <c r="EC27" s="154">
        <v>4.1749383094952207E-2</v>
      </c>
      <c r="ED27" s="154">
        <v>7.5148889570913979E-2</v>
      </c>
      <c r="EE27" s="192">
        <v>1.0245997355310272</v>
      </c>
      <c r="EF27" s="192">
        <v>1.4708398151334099</v>
      </c>
      <c r="EG27" s="192">
        <v>1.4708398151334099</v>
      </c>
      <c r="EH27" s="192">
        <v>1.9762086033117188</v>
      </c>
      <c r="EI27" s="192">
        <v>1.9762086033117188</v>
      </c>
      <c r="EJ27" s="192">
        <v>0.30339173427224042</v>
      </c>
      <c r="EK27" s="192">
        <v>0.30339173427224042</v>
      </c>
      <c r="EL27" s="192">
        <v>-2.6680155563201837</v>
      </c>
      <c r="EM27" s="192">
        <v>3</v>
      </c>
      <c r="EN27" s="192">
        <v>8.4032386616603783E-2</v>
      </c>
      <c r="EO27" s="211">
        <v>855.31210130792977</v>
      </c>
      <c r="FA27" s="78">
        <v>855.31210130792977</v>
      </c>
      <c r="FB27" s="78">
        <v>8.2343949346035117E-2</v>
      </c>
      <c r="FC27" s="78">
        <v>4.3085987336508778E-2</v>
      </c>
      <c r="FD27" s="78">
        <v>7.7554777205715797E-2</v>
      </c>
      <c r="FE27" s="78">
        <v>1.0617521229880647</v>
      </c>
      <c r="FF27" s="78">
        <v>1.4972689792170106</v>
      </c>
      <c r="FG27" s="78">
        <v>1.4972689792170106</v>
      </c>
      <c r="FH27" s="78">
        <v>2.0225200216131234</v>
      </c>
      <c r="FI27" s="78">
        <v>2.0225200216131234</v>
      </c>
      <c r="FJ27" s="78">
        <v>0.29566415448202965</v>
      </c>
      <c r="FK27" s="78">
        <v>0.29566415448202965</v>
      </c>
      <c r="FL27" s="78">
        <v>-2.7314455501208252</v>
      </c>
      <c r="FM27" s="78">
        <v>3</v>
      </c>
      <c r="FN27" s="192">
        <v>8.6035144676519848E-2</v>
      </c>
      <c r="FO27" s="211">
        <v>851.77372195377279</v>
      </c>
      <c r="GA27" s="78">
        <v>851.77372195377279</v>
      </c>
      <c r="GB27" s="78">
        <v>8.4113139023113598E-2</v>
      </c>
      <c r="GC27" s="78">
        <v>4.3528284755778399E-2</v>
      </c>
      <c r="GD27" s="78">
        <v>7.8350912560401123E-2</v>
      </c>
      <c r="GE27" s="78">
        <v>1.0735438334335972</v>
      </c>
      <c r="GF27" s="78">
        <v>1.5055602802409997</v>
      </c>
      <c r="GG27" s="78">
        <v>1.5055602802409997</v>
      </c>
      <c r="GH27" s="78">
        <v>2.037192679966334</v>
      </c>
      <c r="GI27" s="78">
        <v>2.037192679966334</v>
      </c>
      <c r="GJ27" s="78">
        <v>0.29329140305749046</v>
      </c>
      <c r="GK27" s="78">
        <v>0.29329140305749046</v>
      </c>
      <c r="GL27" s="78">
        <v>-2.7513446725783992</v>
      </c>
      <c r="GM27" s="78">
        <v>3</v>
      </c>
      <c r="GN27" s="192">
        <v>8.6671268476128299E-2</v>
      </c>
      <c r="GO27" s="214">
        <v>850.66706149804304</v>
      </c>
      <c r="HA27" s="78">
        <v>850.66706149804304</v>
      </c>
      <c r="HB27" s="78">
        <v>8.4666469250978482E-2</v>
      </c>
      <c r="HC27" s="78">
        <v>4.366661731274462E-2</v>
      </c>
      <c r="HD27" s="78">
        <v>7.8599911162940322E-2</v>
      </c>
      <c r="HE27" s="78">
        <v>1.0771827601110384</v>
      </c>
      <c r="HF27" s="78">
        <v>1.5081097749657826</v>
      </c>
      <c r="HG27" s="78">
        <v>1.5081097749657826</v>
      </c>
      <c r="HH27" s="78">
        <v>2.0417181995122982</v>
      </c>
      <c r="HI27" s="78">
        <v>2.0417181995122982</v>
      </c>
      <c r="HJ27" s="78">
        <v>0.29256668516338891</v>
      </c>
      <c r="HK27" s="78">
        <v>0.29256668516338891</v>
      </c>
      <c r="HL27" s="78">
        <v>-2.757463459917878</v>
      </c>
      <c r="HM27" s="78">
        <v>3</v>
      </c>
      <c r="HN27" s="192">
        <v>8.6867619056889736E-2</v>
      </c>
      <c r="HO27" s="211">
        <v>850.32711116707128</v>
      </c>
      <c r="IA27" s="133">
        <v>20</v>
      </c>
      <c r="IB27" s="192">
        <v>1</v>
      </c>
      <c r="IC27" s="192">
        <v>1</v>
      </c>
      <c r="ID27" s="192">
        <v>1</v>
      </c>
      <c r="IE27" s="192">
        <v>1</v>
      </c>
      <c r="IF27" s="192">
        <v>1.453075759478728</v>
      </c>
      <c r="IG27" s="192">
        <v>1.9454734468314667</v>
      </c>
      <c r="IH27" s="192">
        <v>0.30872890781266621</v>
      </c>
      <c r="II27" s="192">
        <v>0.24336616266522607</v>
      </c>
      <c r="IJ27" s="192">
        <v>0.59489170974545036</v>
      </c>
      <c r="IK27" s="192">
        <v>0.87894625566884443</v>
      </c>
      <c r="IL27" s="192">
        <v>0.13334977309835197</v>
      </c>
      <c r="IM27" s="192">
        <v>0.98995841209989488</v>
      </c>
      <c r="IN27" s="192">
        <v>7.8082735012703922E-2</v>
      </c>
      <c r="IO27" s="211">
        <v>866.34360713302181</v>
      </c>
      <c r="JA27" s="103">
        <v>866.34360713302181</v>
      </c>
      <c r="JB27" s="192">
        <v>7.6828196433489093E-2</v>
      </c>
      <c r="JC27" s="192">
        <v>4.1707049108372272E-2</v>
      </c>
      <c r="JD27" s="192">
        <v>7.50726883950701E-2</v>
      </c>
      <c r="JE27" s="192">
        <v>1.023384110466121</v>
      </c>
      <c r="JF27" s="192">
        <v>1.4699670253337753</v>
      </c>
      <c r="JG27" s="192">
        <v>1.9746911415843202</v>
      </c>
      <c r="JH27" s="192">
        <v>0.3036512478395243</v>
      </c>
      <c r="JI27" s="192">
        <v>0.24619517039375341</v>
      </c>
      <c r="JJ27" s="192">
        <v>0.5963430215760086</v>
      </c>
      <c r="JK27" s="192">
        <v>0.87758253988283652</v>
      </c>
      <c r="JL27" s="192">
        <v>0.13664356994008617</v>
      </c>
      <c r="JM27" s="192">
        <v>0.86383016811365509</v>
      </c>
      <c r="JN27" s="192">
        <v>7.8991508915621123E-2</v>
      </c>
      <c r="JO27" s="211">
        <v>864.60530909204294</v>
      </c>
      <c r="KA27" s="103">
        <v>864.60530909204294</v>
      </c>
      <c r="KB27" s="192">
        <v>7.7697345453978522E-2</v>
      </c>
      <c r="KC27" s="192">
        <v>4.192433636349463E-2</v>
      </c>
      <c r="KD27" s="192">
        <v>7.5463805454290336E-2</v>
      </c>
      <c r="KE27" s="192">
        <v>1.029597500235276</v>
      </c>
      <c r="KF27" s="192">
        <v>1.4744226625791435</v>
      </c>
      <c r="KG27" s="192">
        <v>1.982445844428758</v>
      </c>
      <c r="KH27" s="192">
        <v>0.30232933513893562</v>
      </c>
      <c r="KI27" s="192">
        <v>0.24694141595704219</v>
      </c>
      <c r="KJ27" s="192">
        <v>0.59672718770032407</v>
      </c>
      <c r="KK27" s="192">
        <v>0.87722278108315122</v>
      </c>
      <c r="KL27" s="192">
        <v>0.13751241920293297</v>
      </c>
      <c r="KM27" s="192">
        <v>0.8639047831406399</v>
      </c>
      <c r="KN27" s="192">
        <v>7.932747628157763E-2</v>
      </c>
      <c r="KO27" s="211">
        <v>863.96773006109584</v>
      </c>
      <c r="LA27" s="103">
        <v>863.96773006109584</v>
      </c>
      <c r="LB27" s="192">
        <v>7.8016134969452089E-2</v>
      </c>
      <c r="LC27" s="192">
        <v>4.2004033742363021E-2</v>
      </c>
      <c r="LD27" s="192">
        <v>7.5607260736253443E-2</v>
      </c>
      <c r="LE27" s="192">
        <v>1.031860355867166</v>
      </c>
      <c r="LF27" s="192">
        <v>1.4760420208447029</v>
      </c>
      <c r="LG27" s="192">
        <v>1.9852691349775393</v>
      </c>
      <c r="LH27" s="192">
        <v>0.30185069338878451</v>
      </c>
      <c r="LI27" s="192">
        <v>0.24721263168994437</v>
      </c>
      <c r="LJ27" s="192">
        <v>0.59686694713862243</v>
      </c>
      <c r="LK27" s="192">
        <v>0.87709202656436303</v>
      </c>
      <c r="LL27" s="192">
        <v>0.13782819406471705</v>
      </c>
      <c r="LM27" s="192">
        <v>0.86393423532847657</v>
      </c>
      <c r="LN27" s="192">
        <v>7.9449855752751736E-2</v>
      </c>
      <c r="LO27" s="211">
        <v>863.73615610490049</v>
      </c>
      <c r="MA27" s="103">
        <v>863.73615610490049</v>
      </c>
      <c r="MB27" s="192">
        <v>7.8131921947549754E-2</v>
      </c>
      <c r="MC27" s="192">
        <v>4.2032980486887438E-2</v>
      </c>
      <c r="MD27" s="192">
        <v>7.5659364876397392E-2</v>
      </c>
      <c r="ME27" s="192">
        <v>1.0326801193109632</v>
      </c>
      <c r="MF27" s="192">
        <v>1.4766282266505446</v>
      </c>
      <c r="MG27" s="192">
        <v>1.9862918093247526</v>
      </c>
      <c r="MH27" s="192">
        <v>0.30167766094355025</v>
      </c>
      <c r="MI27" s="192">
        <v>0.24731081146933245</v>
      </c>
      <c r="MJ27" s="192">
        <v>0.59691755802607416</v>
      </c>
      <c r="MK27" s="192">
        <v>0.87704469309038369</v>
      </c>
      <c r="ML27" s="192">
        <v>0.13794250419685625</v>
      </c>
      <c r="MM27" s="192">
        <v>0.86394520385534834</v>
      </c>
      <c r="MN27" s="192">
        <v>7.949419315135095E-2</v>
      </c>
      <c r="MO27" s="211">
        <v>863.65234614991925</v>
      </c>
      <c r="NA27" s="103">
        <v>189.85398163397448</v>
      </c>
      <c r="NB27" s="133">
        <v>850.32711116707128</v>
      </c>
      <c r="NC27" s="133">
        <v>8.483644441646436E-2</v>
      </c>
      <c r="ND27" s="103">
        <v>3.2081941002909322</v>
      </c>
      <c r="NE27" s="103">
        <v>1.4565448660918481E-2</v>
      </c>
      <c r="NF27" s="133" t="s">
        <v>522</v>
      </c>
    </row>
    <row r="28" spans="2:370" ht="13.5" customHeight="1">
      <c r="C28" s="32"/>
      <c r="D28" s="32" t="s">
        <v>26</v>
      </c>
      <c r="E28" s="32" t="s">
        <v>37</v>
      </c>
      <c r="F28" s="32" t="s">
        <v>26</v>
      </c>
      <c r="G28" s="32"/>
      <c r="H28" s="32"/>
      <c r="I28" s="32"/>
      <c r="J28" s="32"/>
      <c r="K28" s="32"/>
      <c r="P28" s="161" t="s">
        <v>455</v>
      </c>
      <c r="Q28" s="169">
        <f>1.8-0.7*Q23</f>
        <v>1.1000000000000001</v>
      </c>
      <c r="AA28" s="133">
        <v>15</v>
      </c>
      <c r="AB28" s="133" t="s">
        <v>517</v>
      </c>
      <c r="AC28" s="133" t="s">
        <v>503</v>
      </c>
      <c r="AD28" s="133" t="s">
        <v>530</v>
      </c>
      <c r="AE28" s="136">
        <v>0</v>
      </c>
      <c r="AF28" s="103">
        <v>-2.8469239222863933</v>
      </c>
      <c r="AG28" s="103">
        <v>2.2489333747204368E-3</v>
      </c>
      <c r="AH28" s="103">
        <v>7.8596620150475673E-3</v>
      </c>
      <c r="AI28" s="133">
        <v>50</v>
      </c>
      <c r="AJ28" s="133">
        <v>50</v>
      </c>
      <c r="AK28" s="133">
        <v>2</v>
      </c>
      <c r="AL28" s="133">
        <v>1.5</v>
      </c>
      <c r="AM28" s="133">
        <v>1.5</v>
      </c>
      <c r="AN28" s="101">
        <v>520.83333333333337</v>
      </c>
      <c r="AO28" s="101">
        <v>937.21509596757403</v>
      </c>
      <c r="AZ28" s="229"/>
      <c r="BA28" s="133">
        <v>3</v>
      </c>
      <c r="BB28" s="103">
        <v>2</v>
      </c>
      <c r="BC28" s="133">
        <v>379.70796326794897</v>
      </c>
      <c r="BD28" s="103">
        <v>42</v>
      </c>
      <c r="BE28" s="103">
        <v>42</v>
      </c>
      <c r="BF28" s="103">
        <v>189.85398163397448</v>
      </c>
      <c r="BG28" s="103">
        <v>189.85398163397448</v>
      </c>
      <c r="BH28" s="185">
        <v>144883.39237205891</v>
      </c>
      <c r="BI28" s="185">
        <v>144883.39237205891</v>
      </c>
      <c r="BJ28" s="185">
        <v>5795.3356948823566</v>
      </c>
      <c r="BK28" s="185">
        <v>5795.3356948823566</v>
      </c>
      <c r="BL28" s="185">
        <v>6805.4748958425698</v>
      </c>
      <c r="BM28" s="185">
        <v>6805.4748958425698</v>
      </c>
      <c r="BN28" s="103">
        <v>19.533697164172423</v>
      </c>
      <c r="BO28" s="103">
        <v>19.533697164172423</v>
      </c>
      <c r="BP28" s="185">
        <v>250000</v>
      </c>
      <c r="BQ28" s="185">
        <v>0</v>
      </c>
      <c r="BR28" s="103">
        <v>76.790378564443657</v>
      </c>
      <c r="BS28" s="103">
        <v>76.790378564443657</v>
      </c>
      <c r="BT28" s="103">
        <v>0.99073347237185994</v>
      </c>
      <c r="BU28" s="103">
        <v>0.99073347237185994</v>
      </c>
      <c r="BV28" s="133">
        <v>58.141812266255499</v>
      </c>
      <c r="BW28" s="133">
        <v>15.575588182859404</v>
      </c>
      <c r="BX28" s="192">
        <v>0.20095299506419623</v>
      </c>
      <c r="BZ28" s="229"/>
      <c r="CA28" s="154">
        <v>0.7015252534010592</v>
      </c>
      <c r="CB28" s="192">
        <v>0.54911877022578315</v>
      </c>
      <c r="CC28" s="192">
        <v>0.69364707388008384</v>
      </c>
      <c r="CD28" s="136">
        <v>21</v>
      </c>
      <c r="CE28" s="136">
        <v>23.150333362234953</v>
      </c>
      <c r="CF28" s="136">
        <v>26.657959629240249</v>
      </c>
      <c r="CG28" s="136">
        <v>29.464060642844487</v>
      </c>
      <c r="CH28" s="133">
        <v>1</v>
      </c>
      <c r="CI28" s="136">
        <v>21</v>
      </c>
      <c r="CJ28" s="136">
        <v>45.255682741938315</v>
      </c>
      <c r="CK28" s="136">
        <v>52.112604369504723</v>
      </c>
      <c r="CL28" s="136">
        <v>32.77777816632203</v>
      </c>
      <c r="CM28" s="133">
        <v>1</v>
      </c>
      <c r="CN28" s="133">
        <v>1</v>
      </c>
      <c r="CO28" s="157">
        <v>379.70796326794897</v>
      </c>
      <c r="CP28" s="184">
        <v>6805.4748958425698</v>
      </c>
      <c r="CQ28" s="184">
        <v>6805.4748958425698</v>
      </c>
      <c r="DA28" s="172">
        <v>20</v>
      </c>
      <c r="DB28" s="154">
        <v>1</v>
      </c>
      <c r="DC28" s="154">
        <v>1</v>
      </c>
      <c r="DD28" s="154">
        <v>1</v>
      </c>
      <c r="DE28" s="154">
        <v>1</v>
      </c>
      <c r="DF28" s="192">
        <v>0.99073347237185994</v>
      </c>
      <c r="DG28" s="192">
        <v>0.99073347237185994</v>
      </c>
      <c r="DH28" s="192">
        <v>1.2565210876202233</v>
      </c>
      <c r="DI28" s="192">
        <v>1.2565210876202233</v>
      </c>
      <c r="DJ28" s="192">
        <v>0.49276423712928341</v>
      </c>
      <c r="DK28" s="192">
        <v>0.49276423712928341</v>
      </c>
      <c r="DL28" s="192">
        <v>-1.5157603336924637</v>
      </c>
      <c r="DM28" s="192">
        <v>1.0668495392289055</v>
      </c>
      <c r="DN28" s="192">
        <v>4.7674300569608002E-2</v>
      </c>
      <c r="DO28" s="211">
        <v>940.45812163482333</v>
      </c>
      <c r="EA28" s="103">
        <v>940.45812163482333</v>
      </c>
      <c r="EB28" s="154">
        <v>5.1908375673035335E-2</v>
      </c>
      <c r="EC28" s="154">
        <v>3.2442734795647084E-2</v>
      </c>
      <c r="ED28" s="154">
        <v>5.8396922632164755E-2</v>
      </c>
      <c r="EE28" s="192">
        <v>0.88888888888888884</v>
      </c>
      <c r="EF28" s="192">
        <v>0.93407247555018291</v>
      </c>
      <c r="EG28" s="192">
        <v>0.93407247555018291</v>
      </c>
      <c r="EH28" s="192">
        <v>1.1867921827716605</v>
      </c>
      <c r="EI28" s="192">
        <v>1.1867921827716605</v>
      </c>
      <c r="EJ28" s="192">
        <v>0.52113144602035366</v>
      </c>
      <c r="EK28" s="192">
        <v>0.52113144602035366</v>
      </c>
      <c r="EL28" s="192">
        <v>-1.3797739413204386</v>
      </c>
      <c r="EM28" s="192">
        <v>2.1084861744255075</v>
      </c>
      <c r="EN28" s="192">
        <v>4.8760529189799451E-2</v>
      </c>
      <c r="EO28" s="211">
        <v>937.07394098425084</v>
      </c>
      <c r="FA28" s="78">
        <v>937.07394098425084</v>
      </c>
      <c r="FB28" s="78">
        <v>5.2585211803149831E-2</v>
      </c>
      <c r="FC28" s="78">
        <v>3.2865757376968646E-2</v>
      </c>
      <c r="FD28" s="78">
        <v>5.9158363278543562E-2</v>
      </c>
      <c r="FE28" s="78">
        <v>0.88888888888888884</v>
      </c>
      <c r="FF28" s="78">
        <v>0.93407247555018291</v>
      </c>
      <c r="FG28" s="78">
        <v>0.93407247555018291</v>
      </c>
      <c r="FH28" s="78">
        <v>1.1867921827716605</v>
      </c>
      <c r="FI28" s="78">
        <v>1.1867921827716605</v>
      </c>
      <c r="FJ28" s="78">
        <v>0.52113144602035366</v>
      </c>
      <c r="FK28" s="78">
        <v>0.52113144602035366</v>
      </c>
      <c r="FL28" s="78">
        <v>-1.3797739413204386</v>
      </c>
      <c r="FM28" s="78">
        <v>2.0942185986783155</v>
      </c>
      <c r="FN28" s="192">
        <v>4.8712767847234509E-2</v>
      </c>
      <c r="FO28" s="211">
        <v>937.22115152534093</v>
      </c>
      <c r="GA28" s="78">
        <v>937.22115152534093</v>
      </c>
      <c r="GB28" s="78">
        <v>5.2555769694931816E-2</v>
      </c>
      <c r="GC28" s="78">
        <v>3.284735605933238E-2</v>
      </c>
      <c r="GD28" s="78">
        <v>5.9125240906798292E-2</v>
      </c>
      <c r="GE28" s="78">
        <v>0.88888888888888895</v>
      </c>
      <c r="GF28" s="78">
        <v>0.93407247555018291</v>
      </c>
      <c r="GG28" s="78">
        <v>0.93407247555018291</v>
      </c>
      <c r="GH28" s="78">
        <v>1.1867921827716605</v>
      </c>
      <c r="GI28" s="78">
        <v>1.1867921827716605</v>
      </c>
      <c r="GJ28" s="78">
        <v>0.52113144602035366</v>
      </c>
      <c r="GK28" s="78">
        <v>0.52113144602035366</v>
      </c>
      <c r="GL28" s="78">
        <v>-1.3797739413204386</v>
      </c>
      <c r="GM28" s="78">
        <v>2.0948315875581938</v>
      </c>
      <c r="GN28" s="192">
        <v>4.8714819854695279E-2</v>
      </c>
      <c r="GO28" s="214">
        <v>937.21482383841897</v>
      </c>
      <c r="HA28" s="78">
        <v>937.21482383841897</v>
      </c>
      <c r="HB28" s="78">
        <v>5.255703523231621E-2</v>
      </c>
      <c r="HC28" s="78">
        <v>3.2848147020197629E-2</v>
      </c>
      <c r="HD28" s="78">
        <v>5.9126664636355734E-2</v>
      </c>
      <c r="HE28" s="78">
        <v>0.88888888888888895</v>
      </c>
      <c r="HF28" s="78">
        <v>0.93407247555018291</v>
      </c>
      <c r="HG28" s="78">
        <v>0.93407247555018291</v>
      </c>
      <c r="HH28" s="78">
        <v>1.1867921827716605</v>
      </c>
      <c r="HI28" s="78">
        <v>1.1867921827716605</v>
      </c>
      <c r="HJ28" s="78">
        <v>0.52113144602035366</v>
      </c>
      <c r="HK28" s="78">
        <v>0.52113144602035366</v>
      </c>
      <c r="HL28" s="78">
        <v>-1.3797739413204386</v>
      </c>
      <c r="HM28" s="78">
        <v>2.0948052247639923</v>
      </c>
      <c r="HN28" s="192">
        <v>4.8714731604072525E-2</v>
      </c>
      <c r="HO28" s="211">
        <v>937.21509596757403</v>
      </c>
      <c r="IA28" s="133">
        <v>20</v>
      </c>
      <c r="IB28" s="192">
        <v>1</v>
      </c>
      <c r="IC28" s="192">
        <v>1</v>
      </c>
      <c r="ID28" s="192">
        <v>1</v>
      </c>
      <c r="IE28" s="192">
        <v>1</v>
      </c>
      <c r="IF28" s="192">
        <v>0.99073347237185994</v>
      </c>
      <c r="IG28" s="192">
        <v>1.2565210876202233</v>
      </c>
      <c r="IH28" s="192">
        <v>0.49276423712928341</v>
      </c>
      <c r="II28" s="192">
        <v>0.20095299506419623</v>
      </c>
      <c r="IJ28" s="192">
        <v>0.57409272400067834</v>
      </c>
      <c r="IK28" s="192">
        <v>0.89938876475694873</v>
      </c>
      <c r="IL28" s="192">
        <v>4.3193027112512689E-2</v>
      </c>
      <c r="IM28" s="192">
        <v>0.99809505902998585</v>
      </c>
      <c r="IN28" s="192">
        <v>4.7817905725055385E-2</v>
      </c>
      <c r="IO28" s="211">
        <v>940.00631756529856</v>
      </c>
      <c r="JA28" s="103">
        <v>940.00631756529856</v>
      </c>
      <c r="JB28" s="192">
        <v>5.1998736486940283E-2</v>
      </c>
      <c r="JC28" s="192">
        <v>3.2499210304337681E-2</v>
      </c>
      <c r="JD28" s="192">
        <v>5.8498578547807822E-2</v>
      </c>
      <c r="JE28" s="192">
        <v>0.88888888888888884</v>
      </c>
      <c r="JF28" s="192">
        <v>0.93407247555018291</v>
      </c>
      <c r="JG28" s="192">
        <v>1.1867921827716605</v>
      </c>
      <c r="JH28" s="192">
        <v>0.52113144602035366</v>
      </c>
      <c r="JI28" s="192">
        <v>0.18946030067951997</v>
      </c>
      <c r="JJ28" s="192">
        <v>0.56876658543641456</v>
      </c>
      <c r="JK28" s="192">
        <v>0.90493618203198423</v>
      </c>
      <c r="JL28" s="192">
        <v>3.2144132732285668E-2</v>
      </c>
      <c r="JM28" s="192">
        <v>0.97422084349264915</v>
      </c>
      <c r="JN28" s="192">
        <v>4.5306120719188124E-2</v>
      </c>
      <c r="JO28" s="211">
        <v>948.11169877408167</v>
      </c>
      <c r="KA28" s="103">
        <v>948.11169877408167</v>
      </c>
      <c r="KB28" s="192">
        <v>5.0377660245183663E-2</v>
      </c>
      <c r="KC28" s="192">
        <v>3.148603765323979E-2</v>
      </c>
      <c r="KD28" s="192">
        <v>5.6674867775831625E-2</v>
      </c>
      <c r="KE28" s="192">
        <v>0.88888888888888884</v>
      </c>
      <c r="KF28" s="192">
        <v>0.93407247555018291</v>
      </c>
      <c r="KG28" s="192">
        <v>1.1867921827716605</v>
      </c>
      <c r="KH28" s="192">
        <v>0.52113144602035366</v>
      </c>
      <c r="KI28" s="192">
        <v>0.18946030067951997</v>
      </c>
      <c r="KJ28" s="192">
        <v>0.56876658543641456</v>
      </c>
      <c r="KK28" s="192">
        <v>0.90493618203198423</v>
      </c>
      <c r="KL28" s="192">
        <v>3.2144132732285668E-2</v>
      </c>
      <c r="KM28" s="192">
        <v>0.97339130956941411</v>
      </c>
      <c r="KN28" s="192">
        <v>4.5303052103243618E-2</v>
      </c>
      <c r="KO28" s="211">
        <v>948.12187337579303</v>
      </c>
      <c r="LA28" s="103">
        <v>948.12187337579303</v>
      </c>
      <c r="LB28" s="192">
        <v>5.0375625324841397E-2</v>
      </c>
      <c r="LC28" s="192">
        <v>3.1484765828025868E-2</v>
      </c>
      <c r="LD28" s="192">
        <v>5.6672578490446573E-2</v>
      </c>
      <c r="LE28" s="192">
        <v>0.88888888888888884</v>
      </c>
      <c r="LF28" s="192">
        <v>0.93407247555018291</v>
      </c>
      <c r="LG28" s="192">
        <v>1.1867921827716605</v>
      </c>
      <c r="LH28" s="192">
        <v>0.52113144602035366</v>
      </c>
      <c r="LI28" s="192">
        <v>0.18946030067951997</v>
      </c>
      <c r="LJ28" s="192">
        <v>0.56876658543641456</v>
      </c>
      <c r="LK28" s="192">
        <v>0.90493618203198423</v>
      </c>
      <c r="LL28" s="192">
        <v>3.2144132732285668E-2</v>
      </c>
      <c r="LM28" s="192">
        <v>0.97339023471297137</v>
      </c>
      <c r="LN28" s="192">
        <v>4.530304812712941E-2</v>
      </c>
      <c r="LO28" s="211">
        <v>948.12188655983141</v>
      </c>
      <c r="MA28" s="103">
        <v>948.12188655983141</v>
      </c>
      <c r="MB28" s="192">
        <v>5.0375622688033715E-2</v>
      </c>
      <c r="MC28" s="192">
        <v>3.1484764180021073E-2</v>
      </c>
      <c r="MD28" s="192">
        <v>5.6672575524037934E-2</v>
      </c>
      <c r="ME28" s="192">
        <v>0.88888888888888884</v>
      </c>
      <c r="MF28" s="192">
        <v>0.93407247555018291</v>
      </c>
      <c r="MG28" s="192">
        <v>1.1867921827716605</v>
      </c>
      <c r="MH28" s="192">
        <v>0.52113144602035366</v>
      </c>
      <c r="MI28" s="192">
        <v>0.18946030067951997</v>
      </c>
      <c r="MJ28" s="192">
        <v>0.56876658543641456</v>
      </c>
      <c r="MK28" s="192">
        <v>0.90493618203198423</v>
      </c>
      <c r="ML28" s="192">
        <v>3.2144132732285668E-2</v>
      </c>
      <c r="MM28" s="192">
        <v>0.9733902333201383</v>
      </c>
      <c r="MN28" s="192">
        <v>4.5303048121977038E-2</v>
      </c>
      <c r="MO28" s="211">
        <v>948.12188657691559</v>
      </c>
      <c r="NA28" s="103">
        <v>189.85398163397448</v>
      </c>
      <c r="NB28" s="133">
        <v>937.21509596757403</v>
      </c>
      <c r="NC28" s="133">
        <v>5.2556980806485194E-2</v>
      </c>
      <c r="ND28" s="103">
        <v>1.9875066301075031</v>
      </c>
      <c r="NE28" s="103">
        <v>2.2489333747204368E-3</v>
      </c>
      <c r="NF28" s="133" t="s">
        <v>522</v>
      </c>
    </row>
    <row r="29" spans="2:370" ht="13.5" customHeight="1">
      <c r="C29" s="20" t="s">
        <v>27</v>
      </c>
      <c r="D29" s="21">
        <v>210000</v>
      </c>
      <c r="E29" s="22">
        <f>D29/(2*(1+G29))</f>
        <v>80769.230769230766</v>
      </c>
      <c r="F29" s="21">
        <f>INDEX(Data!$C$3:$C$99,MATCH(Cal!$C$29,Data!$A$3:$A$99,0))</f>
        <v>345</v>
      </c>
      <c r="G29" s="21">
        <v>0.3</v>
      </c>
      <c r="H29" s="23">
        <f>0.85*SQRT(235/F29)</f>
        <v>0.7015252534010592</v>
      </c>
      <c r="I29" s="21">
        <v>1</v>
      </c>
      <c r="J29" s="21">
        <v>1</v>
      </c>
      <c r="K29" s="21">
        <v>1</v>
      </c>
      <c r="P29" s="161" t="s">
        <v>454</v>
      </c>
      <c r="Q29" s="151">
        <f>Q28+Q26*(Q27-Q28)</f>
        <v>1.3</v>
      </c>
      <c r="AA29" s="133">
        <v>16</v>
      </c>
      <c r="AB29" s="133" t="s">
        <v>518</v>
      </c>
      <c r="AC29" s="133" t="s">
        <v>503</v>
      </c>
      <c r="AD29" s="133" t="s">
        <v>530</v>
      </c>
      <c r="AE29" s="136">
        <v>1.4524684104920202</v>
      </c>
      <c r="AF29" s="103">
        <v>2.2245863363220657</v>
      </c>
      <c r="AG29" s="103">
        <v>1.6639490302012144E-2</v>
      </c>
      <c r="AH29" s="103">
        <v>3.3182279009028419E-3</v>
      </c>
      <c r="AI29" s="133">
        <v>50</v>
      </c>
      <c r="AJ29" s="133">
        <v>50</v>
      </c>
      <c r="AK29" s="133">
        <v>2</v>
      </c>
      <c r="AL29" s="133">
        <v>1.5</v>
      </c>
      <c r="AM29" s="133">
        <v>1.5</v>
      </c>
      <c r="AN29" s="101">
        <v>520.83333333333337</v>
      </c>
      <c r="AO29" s="101">
        <v>984.85163572588226</v>
      </c>
      <c r="AZ29" s="229"/>
      <c r="BA29" s="133">
        <v>3</v>
      </c>
      <c r="BB29" s="103">
        <v>2</v>
      </c>
      <c r="BC29" s="133">
        <v>379.70796326794897</v>
      </c>
      <c r="BD29" s="103">
        <v>42</v>
      </c>
      <c r="BE29" s="103">
        <v>42</v>
      </c>
      <c r="BF29" s="103">
        <v>189.85398163397448</v>
      </c>
      <c r="BG29" s="103">
        <v>189.85398163397448</v>
      </c>
      <c r="BH29" s="185">
        <v>144883.39237205891</v>
      </c>
      <c r="BI29" s="185">
        <v>144883.39237205891</v>
      </c>
      <c r="BJ29" s="185">
        <v>5795.3356948823566</v>
      </c>
      <c r="BK29" s="185">
        <v>5795.3356948823566</v>
      </c>
      <c r="BL29" s="185">
        <v>6805.4748958425698</v>
      </c>
      <c r="BM29" s="185">
        <v>6805.4748958425698</v>
      </c>
      <c r="BN29" s="103">
        <v>19.533697164172423</v>
      </c>
      <c r="BO29" s="103">
        <v>19.533697164172423</v>
      </c>
      <c r="BP29" s="185">
        <v>250000</v>
      </c>
      <c r="BQ29" s="185">
        <v>0</v>
      </c>
      <c r="BR29" s="103">
        <v>76.790378564443657</v>
      </c>
      <c r="BS29" s="103">
        <v>76.790378564443657</v>
      </c>
      <c r="BT29" s="103">
        <v>0.99073347237185994</v>
      </c>
      <c r="BU29" s="103">
        <v>0.99073347237185994</v>
      </c>
      <c r="BV29" s="133">
        <v>58.141812266255499</v>
      </c>
      <c r="BW29" s="133">
        <v>15.575588182859404</v>
      </c>
      <c r="BX29" s="192">
        <v>0.20095299506419623</v>
      </c>
      <c r="BZ29" s="229"/>
      <c r="CA29" s="154">
        <v>0.7015252534010592</v>
      </c>
      <c r="CB29" s="192">
        <v>0.53838140676884172</v>
      </c>
      <c r="CC29" s="192">
        <v>0.82194158558134733</v>
      </c>
      <c r="CD29" s="136">
        <v>21</v>
      </c>
      <c r="CE29" s="136">
        <v>23.150333362234953</v>
      </c>
      <c r="CF29" s="136">
        <v>26.657959629240249</v>
      </c>
      <c r="CG29" s="136">
        <v>29.464060642844487</v>
      </c>
      <c r="CH29" s="133">
        <v>1</v>
      </c>
      <c r="CI29" s="136">
        <v>21</v>
      </c>
      <c r="CJ29" s="136">
        <v>46.308706780435223</v>
      </c>
      <c r="CK29" s="136">
        <v>53.325177504743579</v>
      </c>
      <c r="CL29" s="136">
        <v>31.303427396727624</v>
      </c>
      <c r="CM29" s="133">
        <v>1</v>
      </c>
      <c r="CN29" s="133">
        <v>1</v>
      </c>
      <c r="CO29" s="157">
        <v>379.70796326794897</v>
      </c>
      <c r="CP29" s="184">
        <v>6805.4748958425698</v>
      </c>
      <c r="CQ29" s="184">
        <v>6805.4748958425698</v>
      </c>
      <c r="DA29" s="172">
        <v>20</v>
      </c>
      <c r="DB29" s="154">
        <v>1</v>
      </c>
      <c r="DC29" s="154">
        <v>1</v>
      </c>
      <c r="DD29" s="154">
        <v>1</v>
      </c>
      <c r="DE29" s="154">
        <v>1</v>
      </c>
      <c r="DF29" s="192">
        <v>0.99073347237185994</v>
      </c>
      <c r="DG29" s="192">
        <v>0.99073347237185994</v>
      </c>
      <c r="DH29" s="192">
        <v>1.2565210876202233</v>
      </c>
      <c r="DI29" s="192">
        <v>1.2565210876202233</v>
      </c>
      <c r="DJ29" s="192">
        <v>0.49276423712928341</v>
      </c>
      <c r="DK29" s="192">
        <v>0.49276423712928341</v>
      </c>
      <c r="DL29" s="192">
        <v>-1.5157603336924637</v>
      </c>
      <c r="DM29" s="192">
        <v>1.0522362295647916</v>
      </c>
      <c r="DN29" s="192">
        <v>3.5949169973121198E-2</v>
      </c>
      <c r="DO29" s="211">
        <v>982.86207743444697</v>
      </c>
      <c r="EA29" s="103">
        <v>982.86207743444697</v>
      </c>
      <c r="EB29" s="154">
        <v>4.3427584513110608E-2</v>
      </c>
      <c r="EC29" s="154">
        <v>2.7142240320694129E-2</v>
      </c>
      <c r="ED29" s="154">
        <v>4.8856032577249429E-2</v>
      </c>
      <c r="EE29" s="192">
        <v>0.88888888888888895</v>
      </c>
      <c r="EF29" s="192">
        <v>0.93407247555018291</v>
      </c>
      <c r="EG29" s="192">
        <v>0.93407247555018291</v>
      </c>
      <c r="EH29" s="192">
        <v>1.1867921827716605</v>
      </c>
      <c r="EI29" s="192">
        <v>1.1867921827716605</v>
      </c>
      <c r="EJ29" s="192">
        <v>0.52113144602035366</v>
      </c>
      <c r="EK29" s="192">
        <v>0.52113144602035366</v>
      </c>
      <c r="EL29" s="192">
        <v>-1.3797739413204386</v>
      </c>
      <c r="EM29" s="192">
        <v>2.0353220160404244</v>
      </c>
      <c r="EN29" s="192">
        <v>3.5462642939300577E-2</v>
      </c>
      <c r="EO29" s="211">
        <v>984.90894105713005</v>
      </c>
      <c r="FA29" s="78">
        <v>984.90894105713005</v>
      </c>
      <c r="FB29" s="78">
        <v>4.3018211788573991E-2</v>
      </c>
      <c r="FC29" s="78">
        <v>2.6886382367858744E-2</v>
      </c>
      <c r="FD29" s="78">
        <v>4.8395488262145736E-2</v>
      </c>
      <c r="FE29" s="78">
        <v>0.88888888888888895</v>
      </c>
      <c r="FF29" s="78">
        <v>0.93407247555018291</v>
      </c>
      <c r="FG29" s="78">
        <v>0.93407247555018291</v>
      </c>
      <c r="FH29" s="78">
        <v>1.1867921827716605</v>
      </c>
      <c r="FI29" s="78">
        <v>1.1867921827716605</v>
      </c>
      <c r="FJ29" s="78">
        <v>0.52113144602035366</v>
      </c>
      <c r="FK29" s="78">
        <v>0.52113144602035366</v>
      </c>
      <c r="FL29" s="78">
        <v>-1.3797739413204386</v>
      </c>
      <c r="FM29" s="78">
        <v>2.0451744152187601</v>
      </c>
      <c r="FN29" s="192">
        <v>3.5476567152960284E-2</v>
      </c>
      <c r="FO29" s="211">
        <v>984.8499712678647</v>
      </c>
      <c r="GA29" s="78">
        <v>984.8499712678647</v>
      </c>
      <c r="GB29" s="78">
        <v>4.3030005746427055E-2</v>
      </c>
      <c r="GC29" s="78">
        <v>2.6893753591516911E-2</v>
      </c>
      <c r="GD29" s="78">
        <v>4.8408756464730439E-2</v>
      </c>
      <c r="GE29" s="78">
        <v>0.88888888888888884</v>
      </c>
      <c r="GF29" s="78">
        <v>0.93407247555018291</v>
      </c>
      <c r="GG29" s="78">
        <v>0.93407247555018291</v>
      </c>
      <c r="GH29" s="78">
        <v>1.1867921827716605</v>
      </c>
      <c r="GI29" s="78">
        <v>1.1867921827716605</v>
      </c>
      <c r="GJ29" s="78">
        <v>0.52113144602035366</v>
      </c>
      <c r="GK29" s="78">
        <v>0.52113144602035366</v>
      </c>
      <c r="GL29" s="78">
        <v>-1.3797739413204386</v>
      </c>
      <c r="GM29" s="78">
        <v>2.044887946676905</v>
      </c>
      <c r="GN29" s="192">
        <v>3.5476162292264794E-2</v>
      </c>
      <c r="GO29" s="214">
        <v>984.85168554783445</v>
      </c>
      <c r="HA29" s="78">
        <v>984.85168554783445</v>
      </c>
      <c r="HB29" s="78">
        <v>4.3029662890433112E-2</v>
      </c>
      <c r="HC29" s="78">
        <v>2.6893539306520692E-2</v>
      </c>
      <c r="HD29" s="78">
        <v>4.8408370751737248E-2</v>
      </c>
      <c r="HE29" s="78">
        <v>0.88888888888888895</v>
      </c>
      <c r="HF29" s="78">
        <v>0.93407247555018291</v>
      </c>
      <c r="HG29" s="78">
        <v>0.93407247555018291</v>
      </c>
      <c r="HH29" s="78">
        <v>1.1867921827716605</v>
      </c>
      <c r="HI29" s="78">
        <v>1.1867921827716605</v>
      </c>
      <c r="HJ29" s="78">
        <v>0.52113144602035366</v>
      </c>
      <c r="HK29" s="78">
        <v>0.52113144602035366</v>
      </c>
      <c r="HL29" s="78">
        <v>-1.3797739413204386</v>
      </c>
      <c r="HM29" s="78">
        <v>2.0448962722381911</v>
      </c>
      <c r="HN29" s="192">
        <v>3.5476174058626679E-2</v>
      </c>
      <c r="HO29" s="211">
        <v>984.85163572588226</v>
      </c>
      <c r="IA29" s="133">
        <v>20</v>
      </c>
      <c r="IB29" s="192">
        <v>1</v>
      </c>
      <c r="IC29" s="192">
        <v>1</v>
      </c>
      <c r="ID29" s="192">
        <v>1</v>
      </c>
      <c r="IE29" s="192">
        <v>1</v>
      </c>
      <c r="IF29" s="192">
        <v>0.99073347237185994</v>
      </c>
      <c r="IG29" s="192">
        <v>1.2565210876202233</v>
      </c>
      <c r="IH29" s="192">
        <v>0.49276423712928341</v>
      </c>
      <c r="II29" s="192">
        <v>0.20095299506419623</v>
      </c>
      <c r="IJ29" s="192">
        <v>0.57409272400067834</v>
      </c>
      <c r="IK29" s="192">
        <v>0.89938876475694873</v>
      </c>
      <c r="IL29" s="192">
        <v>4.3193027112512689E-2</v>
      </c>
      <c r="IM29" s="192">
        <v>0.99851147913710658</v>
      </c>
      <c r="IN29" s="192">
        <v>3.6031104926280963E-2</v>
      </c>
      <c r="IO29" s="211">
        <v>982.52009704469538</v>
      </c>
      <c r="JA29" s="103">
        <v>982.52009704469538</v>
      </c>
      <c r="JB29" s="192">
        <v>4.3495980591060926E-2</v>
      </c>
      <c r="JC29" s="192">
        <v>2.7184987869413077E-2</v>
      </c>
      <c r="JD29" s="192">
        <v>4.893297816494354E-2</v>
      </c>
      <c r="JE29" s="192">
        <v>0.88888888888888895</v>
      </c>
      <c r="JF29" s="192">
        <v>0.93407247555018291</v>
      </c>
      <c r="JG29" s="192">
        <v>1.1867921827716605</v>
      </c>
      <c r="JH29" s="192">
        <v>0.52113144602035366</v>
      </c>
      <c r="JI29" s="192">
        <v>0.18946030067951997</v>
      </c>
      <c r="JJ29" s="192">
        <v>0.56876658543641456</v>
      </c>
      <c r="JK29" s="192">
        <v>0.90493618203198423</v>
      </c>
      <c r="JL29" s="192">
        <v>3.2144132732285668E-2</v>
      </c>
      <c r="JM29" s="192">
        <v>0.97591837598535702</v>
      </c>
      <c r="JN29" s="192">
        <v>3.4110297709798329E-2</v>
      </c>
      <c r="JO29" s="211">
        <v>990.74940134145027</v>
      </c>
      <c r="KA29" s="103">
        <v>990.74940134145027</v>
      </c>
      <c r="KB29" s="192">
        <v>4.1850119731709948E-2</v>
      </c>
      <c r="KC29" s="192">
        <v>2.6156324832318719E-2</v>
      </c>
      <c r="KD29" s="192">
        <v>4.7081384698173689E-2</v>
      </c>
      <c r="KE29" s="192">
        <v>0.88888888888888895</v>
      </c>
      <c r="KF29" s="192">
        <v>0.93407247555018291</v>
      </c>
      <c r="KG29" s="192">
        <v>1.1867921827716605</v>
      </c>
      <c r="KH29" s="192">
        <v>0.52113144602035366</v>
      </c>
      <c r="KI29" s="192">
        <v>0.18946030067951997</v>
      </c>
      <c r="KJ29" s="192">
        <v>0.56876658543641456</v>
      </c>
      <c r="KK29" s="192">
        <v>0.90493618203198423</v>
      </c>
      <c r="KL29" s="192">
        <v>3.2144132732285668E-2</v>
      </c>
      <c r="KM29" s="192">
        <v>0.97497130575833268</v>
      </c>
      <c r="KN29" s="192">
        <v>3.4108818625555697E-2</v>
      </c>
      <c r="KO29" s="211">
        <v>990.75591510364211</v>
      </c>
      <c r="LA29" s="103">
        <v>990.75591510364211</v>
      </c>
      <c r="LB29" s="192">
        <v>4.1848816979271578E-2</v>
      </c>
      <c r="LC29" s="192">
        <v>2.6155510612044738E-2</v>
      </c>
      <c r="LD29" s="192">
        <v>4.7079919101680523E-2</v>
      </c>
      <c r="LE29" s="192">
        <v>0.88888888888888895</v>
      </c>
      <c r="LF29" s="192">
        <v>0.93407247555018291</v>
      </c>
      <c r="LG29" s="192">
        <v>1.1867921827716605</v>
      </c>
      <c r="LH29" s="192">
        <v>0.52113144602035366</v>
      </c>
      <c r="LI29" s="192">
        <v>0.18946030067951997</v>
      </c>
      <c r="LJ29" s="192">
        <v>0.56876658543641456</v>
      </c>
      <c r="LK29" s="192">
        <v>0.90493618203198423</v>
      </c>
      <c r="LL29" s="192">
        <v>3.2144132732285668E-2</v>
      </c>
      <c r="LM29" s="192">
        <v>0.97497052661581907</v>
      </c>
      <c r="LN29" s="192">
        <v>3.4108817408732089E-2</v>
      </c>
      <c r="LO29" s="211">
        <v>990.7559204625469</v>
      </c>
      <c r="MA29" s="103">
        <v>990.7559204625469</v>
      </c>
      <c r="MB29" s="192">
        <v>4.1848815907490622E-2</v>
      </c>
      <c r="MC29" s="192">
        <v>2.6155509942181639E-2</v>
      </c>
      <c r="MD29" s="192">
        <v>4.7079917895926943E-2</v>
      </c>
      <c r="ME29" s="192">
        <v>0.88888888888888906</v>
      </c>
      <c r="MF29" s="192">
        <v>0.93407247555018302</v>
      </c>
      <c r="MG29" s="192">
        <v>1.1867921827716605</v>
      </c>
      <c r="MH29" s="192">
        <v>0.52113144602035377</v>
      </c>
      <c r="MI29" s="192">
        <v>0.18946030067951997</v>
      </c>
      <c r="MJ29" s="192">
        <v>0.56876658543641456</v>
      </c>
      <c r="MK29" s="192">
        <v>0.90493618203198423</v>
      </c>
      <c r="ML29" s="192">
        <v>3.2144132732285696E-2</v>
      </c>
      <c r="MM29" s="192">
        <v>0.97497052597479461</v>
      </c>
      <c r="MN29" s="192">
        <v>3.410881740773096E-2</v>
      </c>
      <c r="MO29" s="211">
        <v>990.75592046695579</v>
      </c>
      <c r="NA29" s="103">
        <v>189.85398163397448</v>
      </c>
      <c r="NB29" s="133">
        <v>984.85163572588226</v>
      </c>
      <c r="NC29" s="133">
        <v>4.302967285482355E-2</v>
      </c>
      <c r="ND29" s="103">
        <v>1.6272198055898566</v>
      </c>
      <c r="NE29" s="103">
        <v>1.6639490302012144E-2</v>
      </c>
      <c r="NF29" s="133" t="s">
        <v>522</v>
      </c>
    </row>
    <row r="30" spans="2:370" ht="13.5" customHeight="1">
      <c r="B30" s="13" t="s">
        <v>28</v>
      </c>
      <c r="AA30" s="133"/>
      <c r="AB30" s="133"/>
      <c r="AC30" s="133"/>
      <c r="AD30" s="291"/>
      <c r="AE30" s="136"/>
      <c r="AF30" s="103"/>
      <c r="AG30" s="103"/>
      <c r="AH30" s="103"/>
      <c r="AI30" s="133"/>
      <c r="AJ30" s="133"/>
      <c r="AK30" s="133"/>
      <c r="AL30" s="133"/>
      <c r="AM30" s="133"/>
      <c r="AZ30" s="229"/>
      <c r="BZ30" s="229"/>
    </row>
    <row r="31" spans="2:370" ht="13.5" customHeight="1">
      <c r="C31" s="227" t="s">
        <v>480</v>
      </c>
      <c r="D31" s="227" t="s">
        <v>481</v>
      </c>
      <c r="E31" s="227" t="s">
        <v>374</v>
      </c>
      <c r="F31" s="227" t="s">
        <v>292</v>
      </c>
      <c r="G31" s="227" t="s">
        <v>150</v>
      </c>
      <c r="H31" s="227" t="s">
        <v>149</v>
      </c>
      <c r="I31" s="227" t="s">
        <v>492</v>
      </c>
      <c r="J31" s="227" t="s">
        <v>491</v>
      </c>
      <c r="K31" s="227" t="s">
        <v>520</v>
      </c>
      <c r="L31" s="227" t="s">
        <v>521</v>
      </c>
      <c r="AA31" s="133"/>
      <c r="AB31" s="133"/>
      <c r="AC31" s="133"/>
      <c r="AD31" s="291"/>
      <c r="AE31" s="136"/>
      <c r="AF31" s="103"/>
      <c r="AG31" s="103"/>
      <c r="AH31" s="103"/>
      <c r="AI31" s="133"/>
      <c r="AJ31" s="133"/>
      <c r="AK31" s="133"/>
      <c r="AL31" s="133"/>
      <c r="AM31" s="133"/>
      <c r="AZ31" s="229"/>
      <c r="BZ31" s="229"/>
    </row>
    <row r="32" spans="2:370" ht="13.5" customHeight="1">
      <c r="C32" s="227" t="s">
        <v>0</v>
      </c>
      <c r="D32" s="227" t="s">
        <v>0</v>
      </c>
      <c r="E32" s="227" t="s">
        <v>76</v>
      </c>
      <c r="F32" s="227" t="s">
        <v>482</v>
      </c>
      <c r="G32" s="227" t="s">
        <v>0</v>
      </c>
      <c r="H32" s="227" t="s">
        <v>0</v>
      </c>
      <c r="I32" s="227" t="s">
        <v>76</v>
      </c>
      <c r="J32" s="227" t="s">
        <v>76</v>
      </c>
      <c r="K32" s="227" t="s">
        <v>519</v>
      </c>
      <c r="L32" s="227" t="s">
        <v>77</v>
      </c>
      <c r="AA32" s="133"/>
      <c r="AB32" s="133"/>
      <c r="AC32" s="133"/>
      <c r="AD32" s="291"/>
      <c r="AE32" s="136"/>
      <c r="AF32" s="103"/>
      <c r="AG32" s="103"/>
      <c r="AH32" s="103"/>
      <c r="AI32" s="133"/>
      <c r="AJ32" s="133"/>
      <c r="AK32" s="133"/>
      <c r="AL32" s="133"/>
      <c r="AM32" s="133"/>
      <c r="AZ32" s="229"/>
      <c r="BZ32" s="229"/>
    </row>
    <row r="33" spans="2:78" ht="13.5" customHeight="1">
      <c r="C33" s="153">
        <v>3</v>
      </c>
      <c r="D33" s="153">
        <v>2</v>
      </c>
      <c r="E33" s="22">
        <v>379.70796326794897</v>
      </c>
      <c r="F33" s="22">
        <v>520.83333333333337</v>
      </c>
      <c r="G33" s="22">
        <v>42</v>
      </c>
      <c r="H33" s="22">
        <v>42</v>
      </c>
      <c r="I33" s="22">
        <v>189.85398163397448</v>
      </c>
      <c r="J33" s="22">
        <v>189.85398163397448</v>
      </c>
      <c r="K33" s="282">
        <v>0</v>
      </c>
      <c r="L33" s="282">
        <v>250000</v>
      </c>
      <c r="AA33" s="133"/>
      <c r="AB33" s="133"/>
      <c r="AC33" s="133"/>
      <c r="AD33" s="291"/>
      <c r="AE33" s="136"/>
      <c r="AF33" s="103"/>
      <c r="AG33" s="103"/>
      <c r="AH33" s="103"/>
      <c r="AI33" s="133"/>
      <c r="AJ33" s="133"/>
      <c r="AK33" s="133"/>
      <c r="AL33" s="133"/>
      <c r="AM33" s="133"/>
      <c r="AZ33" s="229"/>
      <c r="BZ33" s="229"/>
    </row>
    <row r="34" spans="2:78" ht="13.5" customHeight="1">
      <c r="C34" s="266"/>
      <c r="D34" s="270"/>
      <c r="E34" s="235"/>
      <c r="F34" s="235"/>
      <c r="G34" s="240"/>
      <c r="H34" s="270"/>
      <c r="I34" s="270"/>
      <c r="J34" s="270"/>
      <c r="K34" s="220"/>
      <c r="L34" s="220"/>
      <c r="M34" s="272"/>
      <c r="AA34" s="133"/>
      <c r="AB34" s="133"/>
      <c r="AC34" s="133"/>
      <c r="AD34" s="291"/>
      <c r="AE34" s="136"/>
      <c r="AF34" s="103"/>
      <c r="AG34" s="103"/>
      <c r="AH34" s="103"/>
      <c r="AI34" s="133"/>
      <c r="AJ34" s="133"/>
      <c r="AK34" s="133"/>
      <c r="AL34" s="133"/>
      <c r="AM34" s="133"/>
      <c r="AZ34" s="229"/>
      <c r="BZ34" s="229"/>
    </row>
    <row r="35" spans="2:78" ht="13.5" customHeight="1">
      <c r="C35" s="227" t="s">
        <v>74</v>
      </c>
      <c r="D35" s="227" t="s">
        <v>75</v>
      </c>
      <c r="E35" s="227" t="s">
        <v>80</v>
      </c>
      <c r="F35" s="227" t="s">
        <v>478</v>
      </c>
      <c r="G35" s="227" t="s">
        <v>79</v>
      </c>
      <c r="H35" s="227" t="s">
        <v>479</v>
      </c>
      <c r="I35" s="227" t="s">
        <v>483</v>
      </c>
      <c r="J35" s="227" t="s">
        <v>484</v>
      </c>
      <c r="K35" s="258" t="s">
        <v>489</v>
      </c>
      <c r="L35" s="258" t="s">
        <v>490</v>
      </c>
      <c r="AA35" s="133"/>
      <c r="AB35" s="133"/>
      <c r="AC35" s="133"/>
      <c r="AD35" s="291"/>
      <c r="AE35" s="136"/>
      <c r="AF35" s="103"/>
      <c r="AG35" s="103"/>
      <c r="AH35" s="103"/>
      <c r="AI35" s="133"/>
      <c r="AJ35" s="133"/>
      <c r="AK35" s="133"/>
      <c r="AL35" s="133"/>
      <c r="AM35" s="133"/>
      <c r="AZ35" s="229"/>
      <c r="BZ35" s="229"/>
    </row>
    <row r="36" spans="2:78" ht="13.5" customHeight="1">
      <c r="C36" s="227" t="s">
        <v>77</v>
      </c>
      <c r="D36" s="227" t="s">
        <v>77</v>
      </c>
      <c r="E36" s="227" t="s">
        <v>78</v>
      </c>
      <c r="F36" s="227" t="s">
        <v>78</v>
      </c>
      <c r="G36" s="227" t="s">
        <v>78</v>
      </c>
      <c r="H36" s="227" t="s">
        <v>78</v>
      </c>
      <c r="I36" s="227" t="s">
        <v>0</v>
      </c>
      <c r="J36" s="227" t="s">
        <v>0</v>
      </c>
      <c r="K36" s="32"/>
      <c r="L36" s="32"/>
      <c r="AA36" s="133"/>
      <c r="AB36" s="133"/>
      <c r="AC36" s="133"/>
      <c r="AD36" s="291"/>
      <c r="AE36" s="136"/>
      <c r="AF36" s="103"/>
      <c r="AG36" s="103"/>
      <c r="AH36" s="103"/>
      <c r="AI36" s="133"/>
      <c r="AJ36" s="133"/>
      <c r="AK36" s="133"/>
      <c r="AL36" s="133"/>
      <c r="AM36" s="133"/>
      <c r="AZ36" s="229"/>
      <c r="BZ36" s="229"/>
    </row>
    <row r="37" spans="2:78" ht="13.5" customHeight="1">
      <c r="C37" s="22">
        <v>144883.39237205891</v>
      </c>
      <c r="D37" s="22">
        <v>144883.39237205891</v>
      </c>
      <c r="E37" s="22">
        <v>5795.3356948823566</v>
      </c>
      <c r="F37" s="22">
        <v>5795.3356948823566</v>
      </c>
      <c r="G37" s="22">
        <v>6805.4748958425698</v>
      </c>
      <c r="H37" s="22">
        <v>6805.4748958425698</v>
      </c>
      <c r="I37" s="22">
        <f>SQRT(C37/E33)</f>
        <v>19.533697164172423</v>
      </c>
      <c r="J37" s="22">
        <f>SQRT(D37/E33)</f>
        <v>19.533697164172423</v>
      </c>
      <c r="K37" s="34">
        <f>F22*1000/I37</f>
        <v>76.790378564443657</v>
      </c>
      <c r="L37" s="151">
        <f>F23*1000/J37</f>
        <v>76.790378564443657</v>
      </c>
      <c r="AA37" s="133"/>
      <c r="AB37" s="133"/>
      <c r="AC37" s="133"/>
      <c r="AD37" s="291"/>
      <c r="AE37" s="136"/>
      <c r="AF37" s="103"/>
      <c r="AG37" s="103"/>
      <c r="AH37" s="103"/>
      <c r="AI37" s="133"/>
      <c r="AJ37" s="133"/>
      <c r="AK37" s="133"/>
      <c r="AL37" s="133"/>
      <c r="AM37" s="133"/>
      <c r="AZ37" s="229"/>
      <c r="BZ37" s="229"/>
    </row>
    <row r="38" spans="2:78" ht="13.5" customHeight="1">
      <c r="B38" s="13" t="s">
        <v>29</v>
      </c>
      <c r="K38" s="235"/>
      <c r="L38" s="235"/>
      <c r="AA38" s="133"/>
      <c r="AB38" s="133"/>
      <c r="AC38" s="133"/>
      <c r="AD38" s="291"/>
      <c r="AE38" s="136"/>
      <c r="AF38" s="103"/>
      <c r="AG38" s="103"/>
      <c r="AH38" s="103"/>
      <c r="AI38" s="133"/>
      <c r="AJ38" s="133"/>
      <c r="AK38" s="133"/>
      <c r="AL38" s="133"/>
      <c r="AM38" s="133"/>
      <c r="AZ38" s="229"/>
      <c r="BZ38" s="229"/>
    </row>
    <row r="39" spans="2:78" ht="13.5" customHeight="1">
      <c r="C39" s="462" t="s">
        <v>30</v>
      </c>
      <c r="D39" s="462"/>
      <c r="E39" s="29" t="s">
        <v>31</v>
      </c>
      <c r="F39" s="29" t="s">
        <v>33</v>
      </c>
      <c r="G39" s="29" t="s">
        <v>81</v>
      </c>
      <c r="H39" s="29" t="s">
        <v>82</v>
      </c>
      <c r="I39" s="405" t="s">
        <v>111</v>
      </c>
      <c r="J39" s="405"/>
      <c r="AA39" s="133"/>
      <c r="AB39" s="133"/>
      <c r="AC39" s="133"/>
      <c r="AD39" s="291"/>
      <c r="AE39" s="136"/>
      <c r="AF39" s="103"/>
      <c r="AG39" s="103"/>
      <c r="AH39" s="103"/>
      <c r="AI39" s="133"/>
      <c r="AJ39" s="133"/>
      <c r="AK39" s="133"/>
      <c r="AL39" s="133"/>
      <c r="AM39" s="133"/>
      <c r="AZ39" s="229"/>
      <c r="BZ39" s="229"/>
    </row>
    <row r="40" spans="2:78" ht="13.5" customHeight="1">
      <c r="C40" s="227" t="s">
        <v>303</v>
      </c>
      <c r="D40" s="227" t="s">
        <v>372</v>
      </c>
      <c r="E40" s="32" t="s">
        <v>2</v>
      </c>
      <c r="F40" s="32" t="s">
        <v>1</v>
      </c>
      <c r="G40" s="32" t="s">
        <v>1</v>
      </c>
      <c r="H40" s="32" t="s">
        <v>13</v>
      </c>
      <c r="I40" s="405"/>
      <c r="J40" s="405"/>
      <c r="AA40" s="133"/>
      <c r="AB40" s="133"/>
      <c r="AC40" s="133"/>
      <c r="AD40" s="291"/>
      <c r="AE40" s="136"/>
      <c r="AF40" s="103"/>
      <c r="AG40" s="103"/>
      <c r="AH40" s="103"/>
      <c r="AI40" s="133"/>
      <c r="AJ40" s="133"/>
      <c r="AK40" s="133"/>
      <c r="AL40" s="133"/>
      <c r="AM40" s="133"/>
      <c r="AZ40" s="229"/>
      <c r="BZ40" s="229"/>
    </row>
    <row r="41" spans="2:78" ht="13.5" customHeight="1">
      <c r="C41" s="20">
        <v>21</v>
      </c>
      <c r="D41" s="20" t="s">
        <v>503</v>
      </c>
      <c r="E41" s="27">
        <v>1.4524684104920202</v>
      </c>
      <c r="F41" s="28">
        <v>2.2245863363220657</v>
      </c>
      <c r="G41" s="28">
        <v>1.6639490302012144E-2</v>
      </c>
      <c r="H41" s="28">
        <v>3.3182279009028419E-3</v>
      </c>
      <c r="I41" s="406" t="str">
        <f>IF(F41=0,"Chịu uốn","Chịu nén uốn")</f>
        <v>Chịu nén uốn</v>
      </c>
      <c r="J41" s="406"/>
      <c r="AA41" s="133"/>
      <c r="AB41" s="133"/>
      <c r="AC41" s="133"/>
      <c r="AD41" s="291"/>
      <c r="AE41" s="136"/>
      <c r="AF41" s="103"/>
      <c r="AG41" s="103"/>
      <c r="AH41" s="103"/>
      <c r="AI41" s="133"/>
      <c r="AJ41" s="133"/>
      <c r="AK41" s="133"/>
      <c r="AL41" s="133"/>
      <c r="AM41" s="133"/>
      <c r="AZ41" s="229"/>
      <c r="BZ41" s="229"/>
    </row>
    <row r="42" spans="2:78" ht="13.5" customHeight="1">
      <c r="O42" s="413" t="s">
        <v>304</v>
      </c>
      <c r="P42" s="413"/>
      <c r="Q42" s="413"/>
      <c r="R42" s="413"/>
      <c r="S42" s="424" t="s">
        <v>33</v>
      </c>
      <c r="AA42" s="133"/>
      <c r="AB42" s="133"/>
      <c r="AC42" s="133"/>
      <c r="AD42" s="291"/>
      <c r="AE42" s="136"/>
      <c r="AF42" s="103"/>
      <c r="AG42" s="103"/>
      <c r="AH42" s="103"/>
      <c r="AI42" s="133"/>
      <c r="AJ42" s="133"/>
      <c r="AK42" s="133"/>
      <c r="AL42" s="133"/>
      <c r="AM42" s="133"/>
      <c r="AZ42" s="229"/>
      <c r="BZ42" s="229"/>
    </row>
    <row r="43" spans="2:78" ht="13.5" customHeight="1">
      <c r="B43" s="408" t="s">
        <v>222</v>
      </c>
      <c r="C43" s="409"/>
      <c r="D43" s="409"/>
      <c r="O43" s="413"/>
      <c r="P43" s="413"/>
      <c r="Q43" s="413"/>
      <c r="R43" s="413"/>
      <c r="S43" s="424"/>
      <c r="AA43" s="133"/>
      <c r="AB43" s="133"/>
      <c r="AC43" s="133"/>
      <c r="AD43" s="291"/>
      <c r="AE43" s="136"/>
      <c r="AF43" s="103"/>
      <c r="AG43" s="103"/>
      <c r="AH43" s="103"/>
      <c r="AI43" s="133"/>
      <c r="AJ43" s="133"/>
      <c r="AK43" s="133"/>
      <c r="AL43" s="133"/>
      <c r="AM43" s="133"/>
      <c r="AZ43" s="229"/>
      <c r="BZ43" s="229"/>
    </row>
    <row r="44" spans="2:78" ht="13.5" customHeight="1">
      <c r="B44" s="39" t="s">
        <v>456</v>
      </c>
      <c r="J44" s="233" t="s">
        <v>223</v>
      </c>
      <c r="K44" s="234">
        <f>MAX(K100,K148)</f>
        <v>3.5476174058626679E-2</v>
      </c>
      <c r="O44" s="21" t="s">
        <v>292</v>
      </c>
      <c r="P44" s="24">
        <f>K45</f>
        <v>520.83333333333337</v>
      </c>
      <c r="Q44" s="425" t="s">
        <v>278</v>
      </c>
      <c r="R44" s="426"/>
      <c r="S44" s="21">
        <f>MIN(MAX(P56,500),750)</f>
        <v>500</v>
      </c>
      <c r="AA44" s="133"/>
      <c r="AB44" s="133"/>
      <c r="AC44" s="133"/>
      <c r="AD44" s="291"/>
      <c r="AE44" s="136"/>
      <c r="AF44" s="103"/>
      <c r="AG44" s="103"/>
      <c r="AH44" s="103"/>
      <c r="AI44" s="133"/>
      <c r="AJ44" s="133"/>
      <c r="AK44" s="133"/>
      <c r="AL44" s="133"/>
      <c r="AM44" s="133"/>
      <c r="AZ44" s="229"/>
      <c r="BZ44" s="229"/>
    </row>
    <row r="45" spans="2:78" ht="13.5" customHeight="1">
      <c r="B45" s="39" t="s">
        <v>224</v>
      </c>
      <c r="J45" s="111" t="s">
        <v>227</v>
      </c>
      <c r="K45" s="235">
        <f>F33</f>
        <v>520.83333333333337</v>
      </c>
      <c r="L45" s="3" t="str">
        <f>IF(K45&lt;250,"&lt;","&gt;") &amp; " 250"</f>
        <v>&gt; 250</v>
      </c>
      <c r="O45" s="21"/>
      <c r="P45" s="102">
        <v>45</v>
      </c>
      <c r="Q45" s="102">
        <v>60</v>
      </c>
      <c r="R45" s="102">
        <v>90</v>
      </c>
      <c r="S45" s="102">
        <v>120</v>
      </c>
      <c r="AA45" s="133"/>
      <c r="AB45" s="133"/>
      <c r="AC45" s="133"/>
      <c r="AD45" s="291"/>
      <c r="AE45" s="136"/>
      <c r="AF45" s="103"/>
      <c r="AG45" s="103"/>
      <c r="AH45" s="103"/>
      <c r="AI45" s="133"/>
      <c r="AJ45" s="133"/>
      <c r="AK45" s="133"/>
      <c r="AL45" s="133"/>
      <c r="AM45" s="133"/>
      <c r="AZ45" s="229"/>
      <c r="BZ45" s="229"/>
    </row>
    <row r="46" spans="2:78" ht="13.5" customHeight="1">
      <c r="B46" s="39" t="s">
        <v>225</v>
      </c>
      <c r="G46" s="241" t="s">
        <v>485</v>
      </c>
      <c r="H46" s="273">
        <f>K152</f>
        <v>78.539772033691406</v>
      </c>
      <c r="I46" s="3" t="s">
        <v>15</v>
      </c>
      <c r="J46" s="236" t="s">
        <v>528</v>
      </c>
      <c r="K46" s="235">
        <f>IF(AND($K$45&lt;=250,S42="Y"),"-",MIN(K101,K149))</f>
        <v>984.85163572588226</v>
      </c>
      <c r="L46" s="237" t="s">
        <v>178</v>
      </c>
      <c r="O46" s="104" t="s">
        <v>287</v>
      </c>
      <c r="P46" s="24" cm="1">
        <f t="array" ref="P46">IF(P44&gt;180,noisuy1chieu(S44,Paint!E7:J7,Paint!E35:J35),noisuy2chieu(S44,P44,NTS_R45))</f>
        <v>445</v>
      </c>
      <c r="Q46" s="24" t="str" cm="1">
        <f t="array" ref="Q46">IF(P44&gt;300,"-",noisuy2chieu(S44,P44,NTS_R60))</f>
        <v>-</v>
      </c>
      <c r="R46" s="24" t="str" cm="1">
        <f t="array" ref="R46">IF(P44&gt;300,"-",noisuy2chieu(S44,P44,NTS_R90))</f>
        <v>-</v>
      </c>
      <c r="S46" s="24" t="str" cm="1">
        <f t="array" ref="S46">IF(P44&gt;300,"-",noisuy2chieu(S44,P44,NTS_R120))</f>
        <v>-</v>
      </c>
      <c r="AA46" s="133"/>
      <c r="AB46" s="133"/>
      <c r="AC46" s="133"/>
      <c r="AD46" s="291"/>
      <c r="AE46" s="136"/>
      <c r="AF46" s="103"/>
      <c r="AG46" s="103"/>
      <c r="AH46" s="103"/>
      <c r="AI46" s="133"/>
      <c r="AJ46" s="133"/>
      <c r="AK46" s="133"/>
      <c r="AL46" s="133"/>
      <c r="AM46" s="133"/>
      <c r="AZ46" s="229"/>
      <c r="BZ46" s="229"/>
    </row>
    <row r="47" spans="2:78" ht="13.5" customHeight="1">
      <c r="B47" s="39" t="s">
        <v>228</v>
      </c>
      <c r="J47" s="236"/>
      <c r="K47" s="274">
        <v>8</v>
      </c>
      <c r="L47" s="237"/>
      <c r="O47" s="105" t="s">
        <v>293</v>
      </c>
      <c r="P47" s="24" cm="1">
        <f t="array" ref="P47">IF(P44&gt;300,noisuy1chieu($S$44,Paint!$E$40:$J$40,Paint!$E$68:$J$68),noisuy2chieu(P44,S44,DESAM_R45))</f>
        <v>445</v>
      </c>
      <c r="Q47" s="24" t="str" cm="1">
        <f t="array" ref="Q47">IF(P44&gt;300,"-",noisuy2chieu(S44,P44,DESAM_R60))</f>
        <v>-</v>
      </c>
      <c r="R47" s="24" t="str" cm="1">
        <f t="array" ref="R47">IF(P44&gt;300,"-",noisuy2chieu(S44,P44,DESAM_R90))</f>
        <v>-</v>
      </c>
      <c r="S47" s="24" t="str" cm="1">
        <f t="array" ref="S47">IF(P44&gt;300,"-",noisuy2chieu(S44,P44,DESAM_R120))</f>
        <v>-</v>
      </c>
      <c r="AA47" s="133"/>
      <c r="AB47" s="133"/>
      <c r="AC47" s="133"/>
      <c r="AD47" s="291"/>
      <c r="AE47" s="136"/>
      <c r="AF47" s="103"/>
      <c r="AG47" s="103"/>
      <c r="AH47" s="103"/>
      <c r="AI47" s="133"/>
      <c r="AJ47" s="133"/>
      <c r="AK47" s="133"/>
      <c r="AL47" s="133"/>
      <c r="AM47" s="133"/>
      <c r="AZ47" s="229"/>
      <c r="BZ47" s="229"/>
    </row>
    <row r="48" spans="2:78" ht="13.5" customHeight="1">
      <c r="B48" s="39" t="str">
        <f>"- Nhiệt độ của cấu kiện ở thời điểm "&amp;K47 &amp; " phút"</f>
        <v>- Nhiệt độ của cấu kiện ở thời điểm 8 phút</v>
      </c>
      <c r="J48" s="236" t="s">
        <v>285</v>
      </c>
      <c r="K48" s="235">
        <f>IF(AND($K$45&lt;=250,S42="Y"),"-",K166)</f>
        <v>609.54669189453125</v>
      </c>
      <c r="L48" s="3" t="s">
        <v>86</v>
      </c>
      <c r="O48" s="105" t="s">
        <v>294</v>
      </c>
      <c r="P48" s="24" cm="1">
        <f t="array" ref="P48">IF(P44&gt;300,noisuy1chieu(S44,Paint!E73:J73,Paint!E101:J101),noisuy2chieu(S44,P44,SEIKO_R45))</f>
        <v>445</v>
      </c>
      <c r="Q48" s="24" t="str" cm="1">
        <f t="array" ref="Q48">IF(P44&gt;300,"-",noisuy2chieu(S44,P44,SEIKO_R60))</f>
        <v>-</v>
      </c>
      <c r="R48" s="24" t="str" cm="1">
        <f t="array" ref="R48">IF(P44&gt;300,"-",noisuy2chieu(S44,P44,SEIKO_R90))</f>
        <v>-</v>
      </c>
      <c r="S48" s="24" t="str" cm="1">
        <f t="array" ref="S48">IF(P44&gt;300,"-",noisuy2chieu(S44,P44,SEIKO_R120))</f>
        <v>-</v>
      </c>
      <c r="AA48" s="133"/>
      <c r="AB48" s="133"/>
      <c r="AC48" s="133"/>
      <c r="AD48" s="291"/>
      <c r="AE48" s="136"/>
      <c r="AF48" s="103"/>
      <c r="AG48" s="103"/>
      <c r="AH48" s="103"/>
      <c r="AI48" s="133"/>
      <c r="AJ48" s="133"/>
      <c r="AK48" s="133"/>
      <c r="AL48" s="133"/>
      <c r="AM48" s="133"/>
      <c r="AZ48" s="229"/>
      <c r="BZ48" s="229"/>
    </row>
    <row r="49" spans="2:78" ht="13.5" customHeight="1">
      <c r="B49" s="39" t="str">
        <f>"- Tỷ số huy động cấu kiện tại thời điểm yêu cầu chống cháy:"</f>
        <v>- Tỷ số huy động cấu kiện tại thời điểm yêu cầu chống cháy:</v>
      </c>
      <c r="J49" s="236" t="s">
        <v>296</v>
      </c>
      <c r="K49" s="88">
        <f>IF(AND($K$45&lt;=250,S42="Y"),"-",K48/K46)</f>
        <v>0.61892235315755606</v>
      </c>
      <c r="L49" s="271" t="str">
        <f>IF(AND($K$45&lt;=250,S42="Y"),"-",IF(K49&gt;1,"&gt;","&lt;")&amp; " 1")</f>
        <v>&lt; 1</v>
      </c>
      <c r="O49" s="427" t="s">
        <v>371</v>
      </c>
      <c r="P49" s="428"/>
      <c r="Q49" s="428"/>
      <c r="R49" s="428"/>
      <c r="S49" s="428"/>
      <c r="T49" s="113"/>
      <c r="AA49" s="133"/>
      <c r="AB49" s="133"/>
      <c r="AC49" s="133"/>
      <c r="AD49" s="291"/>
      <c r="AE49" s="136"/>
      <c r="AF49" s="103"/>
      <c r="AG49" s="103"/>
      <c r="AH49" s="103"/>
      <c r="AI49" s="133"/>
      <c r="AJ49" s="133"/>
      <c r="AK49" s="133"/>
      <c r="AL49" s="133"/>
      <c r="AM49" s="133"/>
      <c r="AZ49" s="229"/>
      <c r="BZ49" s="229"/>
    </row>
    <row r="50" spans="2:78" ht="13.5" customHeight="1">
      <c r="B50" s="56" t="s">
        <v>229</v>
      </c>
      <c r="D50" s="275" t="str">
        <f>IF(OR(K49&lt;=1,AND(K45&lt;=250,S42="Y")),"Kết cấu đủ khả năng chịu lửa, không cần biện pháp bảo vệ","Kết cấu cần biện pháp bảo vệ")</f>
        <v>Kết cấu đủ khả năng chịu lửa, không cần biện pháp bảo vệ</v>
      </c>
      <c r="E50" s="276"/>
      <c r="F50" s="276"/>
      <c r="G50" s="276"/>
      <c r="H50" s="276"/>
      <c r="I50" s="276"/>
      <c r="K50" s="271"/>
      <c r="O50" s="428"/>
      <c r="P50" s="428"/>
      <c r="Q50" s="428"/>
      <c r="R50" s="428"/>
      <c r="S50" s="428"/>
      <c r="T50" s="113"/>
      <c r="AA50" s="133"/>
      <c r="AB50" s="133"/>
      <c r="AC50" s="133"/>
      <c r="AD50" s="291"/>
      <c r="AE50" s="136"/>
      <c r="AF50" s="103"/>
      <c r="AG50" s="103"/>
      <c r="AH50" s="103"/>
      <c r="AI50" s="133"/>
      <c r="AJ50" s="133"/>
      <c r="AK50" s="133"/>
      <c r="AL50" s="133"/>
      <c r="AM50" s="133"/>
      <c r="AZ50" s="229"/>
      <c r="BZ50" s="229"/>
    </row>
    <row r="51" spans="2:78" ht="13.5" customHeight="1">
      <c r="B51" s="39" t="s">
        <v>284</v>
      </c>
      <c r="H51" s="111" t="s">
        <v>279</v>
      </c>
      <c r="I51" s="266" t="str">
        <f>IF(K49&lt;=1,"-",P54)</f>
        <v>-</v>
      </c>
      <c r="J51" s="111" t="s">
        <v>276</v>
      </c>
      <c r="K51" s="277" t="str">
        <f>IF(AND($K$45&lt;=250,S42="Y"),"-",IF(K49&lt;=1,"-",P55))</f>
        <v>-</v>
      </c>
      <c r="L51" s="278" t="s">
        <v>282</v>
      </c>
      <c r="O51" s="428"/>
      <c r="P51" s="428"/>
      <c r="Q51" s="428"/>
      <c r="R51" s="428"/>
      <c r="S51" s="428"/>
      <c r="AA51" s="133"/>
      <c r="AB51" s="133"/>
      <c r="AC51" s="133"/>
      <c r="AD51" s="291"/>
      <c r="AE51" s="136"/>
      <c r="AF51" s="103"/>
      <c r="AG51" s="103"/>
      <c r="AH51" s="103"/>
      <c r="AI51" s="133"/>
      <c r="AJ51" s="133"/>
      <c r="AK51" s="133"/>
      <c r="AL51" s="133"/>
      <c r="AM51" s="133"/>
      <c r="AZ51" s="229"/>
      <c r="BZ51" s="229"/>
    </row>
    <row r="52" spans="2:78" ht="13.5" customHeight="1">
      <c r="B52" s="39" t="s">
        <v>494</v>
      </c>
      <c r="J52" s="111" t="s">
        <v>14</v>
      </c>
      <c r="K52" s="270" t="str">
        <f>IF(AND($K$45&lt;=250,S42="Y"),"-",IF(K49&lt;=1,"-",K47))</f>
        <v>-</v>
      </c>
      <c r="L52" s="3" t="s">
        <v>15</v>
      </c>
      <c r="O52" s="428"/>
      <c r="P52" s="428"/>
      <c r="Q52" s="428"/>
      <c r="R52" s="428"/>
      <c r="S52" s="428"/>
      <c r="AA52" s="133"/>
      <c r="AB52" s="133"/>
      <c r="AC52" s="133"/>
      <c r="AD52" s="291"/>
      <c r="AE52" s="136"/>
      <c r="AF52" s="103"/>
      <c r="AG52" s="103"/>
      <c r="AH52" s="103"/>
      <c r="AI52" s="133"/>
      <c r="AJ52" s="133"/>
      <c r="AK52" s="133"/>
      <c r="AL52" s="133"/>
      <c r="AM52" s="133"/>
      <c r="AZ52" s="229"/>
      <c r="BZ52" s="229"/>
    </row>
    <row r="53" spans="2:78" ht="13.5" customHeight="1">
      <c r="B53" s="39" t="s">
        <v>281</v>
      </c>
      <c r="J53" s="236" t="s">
        <v>285</v>
      </c>
      <c r="K53" s="277" t="str">
        <f>IF(AND($K$45&lt;=250,S42="Y"),"-",IF(K49&lt;=1,"-",P56))</f>
        <v>-</v>
      </c>
      <c r="L53" s="3" t="s">
        <v>253</v>
      </c>
      <c r="O53" s="413" t="s">
        <v>280</v>
      </c>
      <c r="P53" s="413"/>
      <c r="R53" s="78"/>
      <c r="S53" s="110">
        <f>K47</f>
        <v>8</v>
      </c>
      <c r="AA53" s="133"/>
      <c r="AB53" s="133"/>
      <c r="AC53" s="133"/>
      <c r="AD53" s="291"/>
      <c r="AE53" s="136"/>
      <c r="AF53" s="103"/>
      <c r="AG53" s="103"/>
      <c r="AH53" s="103"/>
      <c r="AI53" s="133"/>
      <c r="AJ53" s="133"/>
      <c r="AK53" s="133"/>
      <c r="AL53" s="133"/>
      <c r="AM53" s="133"/>
      <c r="AZ53" s="229"/>
      <c r="BZ53" s="229"/>
    </row>
    <row r="54" spans="2:78" ht="13.5" customHeight="1">
      <c r="B54" s="39" t="s">
        <v>495</v>
      </c>
      <c r="J54" s="236" t="s">
        <v>295</v>
      </c>
      <c r="K54" s="270" t="str">
        <f>IF(AND($K$45&lt;=250,S42="Y"),"-",IF(K49&lt;=1,"-",K46))</f>
        <v>-</v>
      </c>
      <c r="L54" s="3" t="s">
        <v>253</v>
      </c>
      <c r="O54" s="78" t="s">
        <v>279</v>
      </c>
      <c r="P54" s="101" t="s">
        <v>287</v>
      </c>
      <c r="R54" s="104" t="s">
        <v>287</v>
      </c>
      <c r="S54" s="103">
        <f>IF(K47&lt;45,P46,INDEX(P46:S46,MATCH($S$53,$P$45:$S$45)))</f>
        <v>445</v>
      </c>
      <c r="AA54" s="133"/>
      <c r="AB54" s="133"/>
      <c r="AC54" s="133"/>
      <c r="AD54" s="291"/>
      <c r="AE54" s="136"/>
      <c r="AF54" s="103"/>
      <c r="AG54" s="103"/>
      <c r="AH54" s="103"/>
      <c r="AI54" s="133"/>
      <c r="AJ54" s="133"/>
      <c r="AK54" s="133"/>
      <c r="AL54" s="133"/>
      <c r="AM54" s="133"/>
      <c r="AZ54" s="229"/>
      <c r="BZ54" s="229"/>
    </row>
    <row r="55" spans="2:78" ht="13.5" customHeight="1">
      <c r="B55" s="39" t="str">
        <f>"- Tỷ số huy động cấu kiện tại thời điểm yêu cầu chống cháy:"</f>
        <v>- Tỷ số huy động cấu kiện tại thời điểm yêu cầu chống cháy:</v>
      </c>
      <c r="J55" s="236" t="s">
        <v>286</v>
      </c>
      <c r="K55" s="88" t="str">
        <f>IF(AND($K$45&lt;=250,S42="Y"),"-",IF(K49&lt;=1,"-",K53/K54))</f>
        <v>-</v>
      </c>
      <c r="L55" s="271" t="str">
        <f>IF(AND($K$45&lt;=250,S42="Y"),"-",IF(K49&lt;=1,"",IF(K55&gt;1,"&gt;","&lt;")&amp; " 1"))</f>
        <v/>
      </c>
      <c r="O55" s="78" t="s">
        <v>277</v>
      </c>
      <c r="P55" s="109">
        <f>IFERROR(INDEX($S$54:$S$56,MATCH(P54,O46:O48,0)),"-")</f>
        <v>445</v>
      </c>
      <c r="R55" s="105" t="s">
        <v>293</v>
      </c>
      <c r="S55" s="103">
        <f>IF(K47&lt;45,P47,INDEX(P47:S47,MATCH($S$53,$P$45:$S$45)))</f>
        <v>445</v>
      </c>
      <c r="AA55" s="133"/>
      <c r="AB55" s="133"/>
      <c r="AC55" s="133"/>
      <c r="AD55" s="291"/>
      <c r="AE55" s="136"/>
      <c r="AF55" s="103"/>
      <c r="AG55" s="103"/>
      <c r="AH55" s="103"/>
      <c r="AI55" s="133"/>
      <c r="AJ55" s="133"/>
      <c r="AK55" s="133"/>
      <c r="AL55" s="133"/>
      <c r="AM55" s="133"/>
      <c r="AZ55" s="229"/>
      <c r="BZ55" s="229"/>
    </row>
    <row r="56" spans="2:78" ht="13.5" customHeight="1">
      <c r="B56" s="91" t="str">
        <f>IF(K49&lt;=1,"","Kết luận:")</f>
        <v/>
      </c>
      <c r="C56" s="57"/>
      <c r="D56" s="92" t="str">
        <f>IF(K55="-","",IF(K55&lt;1,"Cấu kiện đảm bảo điều kiện nhiệt độ giới hạn","Cần tăng chiều dày lớp bọc chống cháy cho cấu kiện"))</f>
        <v/>
      </c>
      <c r="E56" s="57"/>
      <c r="F56" s="57"/>
      <c r="G56" s="57"/>
      <c r="H56" s="57"/>
      <c r="I56" s="57"/>
      <c r="J56" s="93"/>
      <c r="K56" s="94"/>
      <c r="L56" s="57"/>
      <c r="M56" s="279"/>
      <c r="O56" s="78" t="s">
        <v>278</v>
      </c>
      <c r="P56" s="101" t="str">
        <f>IFERROR(FLOOR(K54,50),"-")</f>
        <v>-</v>
      </c>
      <c r="R56" s="105" t="s">
        <v>294</v>
      </c>
      <c r="S56" s="103">
        <f>IF(K47&lt;45,P48,INDEX(P48:S48,MATCH($S$53,$P$45:$S$45)))</f>
        <v>445</v>
      </c>
      <c r="AA56" s="133"/>
      <c r="AB56" s="133"/>
      <c r="AC56" s="133"/>
      <c r="AD56" s="291"/>
      <c r="AE56" s="136"/>
      <c r="AF56" s="103"/>
      <c r="AG56" s="103"/>
      <c r="AH56" s="103"/>
      <c r="AI56" s="133"/>
      <c r="AJ56" s="133"/>
      <c r="AK56" s="133"/>
      <c r="AL56" s="133"/>
      <c r="AM56" s="133"/>
      <c r="AZ56" s="229"/>
      <c r="BZ56" s="229"/>
    </row>
    <row r="57" spans="2:78" ht="17.100000000000001" customHeight="1">
      <c r="B57" s="410" t="s">
        <v>221</v>
      </c>
      <c r="C57" s="411"/>
      <c r="D57" s="411"/>
      <c r="E57" s="17"/>
      <c r="F57" s="17"/>
      <c r="G57" s="17"/>
      <c r="H57" s="17"/>
      <c r="I57" s="17"/>
      <c r="J57" s="17"/>
      <c r="K57" s="17"/>
      <c r="L57" s="17"/>
      <c r="M57" s="18"/>
      <c r="AA57" s="133"/>
      <c r="AB57" s="133"/>
      <c r="AC57" s="133"/>
      <c r="AD57" s="291"/>
      <c r="AE57" s="136"/>
      <c r="AF57" s="103"/>
      <c r="AG57" s="103"/>
      <c r="AH57" s="103"/>
      <c r="AI57" s="133"/>
      <c r="AJ57" s="133"/>
      <c r="AK57" s="133"/>
      <c r="AL57" s="133"/>
      <c r="AM57" s="133"/>
      <c r="AZ57" s="229"/>
      <c r="BZ57" s="229"/>
    </row>
    <row r="58" spans="2:78" ht="17.100000000000001" customHeight="1">
      <c r="B58" s="13" t="s">
        <v>98</v>
      </c>
      <c r="AA58" s="133"/>
      <c r="AB58" s="133"/>
      <c r="AC58" s="133"/>
      <c r="AD58" s="291"/>
      <c r="AE58" s="136"/>
      <c r="AF58" s="103"/>
      <c r="AG58" s="103"/>
      <c r="AH58" s="103"/>
      <c r="AI58" s="133"/>
      <c r="AJ58" s="133"/>
      <c r="AK58" s="133"/>
      <c r="AL58" s="133"/>
      <c r="AM58" s="133"/>
      <c r="AZ58" s="229"/>
      <c r="BZ58" s="229"/>
    </row>
    <row r="59" spans="2:78" ht="17.100000000000001" customHeight="1">
      <c r="B59" s="38" t="str">
        <f>"- Bảng phân loại tiết diện trong điều kiện chịu lửa:"</f>
        <v>- Bảng phân loại tiết diện trong điều kiện chịu lửa:</v>
      </c>
      <c r="L59" s="1"/>
      <c r="AA59" s="133"/>
      <c r="AB59" s="133"/>
      <c r="AC59" s="133"/>
      <c r="AD59" s="291"/>
      <c r="AE59" s="136"/>
      <c r="AF59" s="103"/>
      <c r="AG59" s="103"/>
      <c r="AH59" s="103"/>
      <c r="AI59" s="133"/>
      <c r="AJ59" s="133"/>
      <c r="AK59" s="133"/>
      <c r="AL59" s="133"/>
      <c r="AM59" s="133"/>
      <c r="AZ59" s="229"/>
      <c r="BZ59" s="229"/>
    </row>
    <row r="60" spans="2:78" ht="17.100000000000001" customHeight="1">
      <c r="B60" s="407" t="s">
        <v>31</v>
      </c>
      <c r="C60" s="407" t="s">
        <v>99</v>
      </c>
      <c r="D60" s="412" t="s">
        <v>106</v>
      </c>
      <c r="E60" s="412"/>
      <c r="F60" s="412"/>
      <c r="G60" s="412"/>
      <c r="H60" s="407" t="s">
        <v>100</v>
      </c>
      <c r="I60" s="407" t="s">
        <v>101</v>
      </c>
      <c r="J60" s="233" t="s">
        <v>112</v>
      </c>
      <c r="K60" s="299">
        <v>0.53838140676884172</v>
      </c>
      <c r="M60" s="43"/>
      <c r="AA60" s="133"/>
      <c r="AB60" s="133"/>
      <c r="AC60" s="133"/>
      <c r="AD60" s="291"/>
      <c r="AE60" s="136"/>
      <c r="AF60" s="103"/>
      <c r="AG60" s="103"/>
      <c r="AH60" s="103"/>
      <c r="AI60" s="133"/>
      <c r="AJ60" s="133"/>
      <c r="AK60" s="133"/>
      <c r="AL60" s="133"/>
      <c r="AM60" s="133"/>
      <c r="AZ60" s="229"/>
      <c r="BZ60" s="229"/>
    </row>
    <row r="61" spans="2:78" ht="17.100000000000001" customHeight="1">
      <c r="B61" s="407"/>
      <c r="C61" s="407"/>
      <c r="D61" s="33" t="s">
        <v>107</v>
      </c>
      <c r="E61" s="33" t="s">
        <v>108</v>
      </c>
      <c r="F61" s="33" t="s">
        <v>109</v>
      </c>
      <c r="G61" s="33" t="s">
        <v>110</v>
      </c>
      <c r="H61" s="407"/>
      <c r="I61" s="407"/>
      <c r="J61" s="300" t="s">
        <v>486</v>
      </c>
      <c r="K61" s="299">
        <v>0.82194158558134733</v>
      </c>
      <c r="M61" s="43"/>
      <c r="S61" s="25"/>
      <c r="AA61" s="133"/>
      <c r="AB61" s="133"/>
      <c r="AC61" s="133"/>
      <c r="AD61" s="291"/>
      <c r="AE61" s="136"/>
      <c r="AF61" s="103"/>
      <c r="AG61" s="103"/>
      <c r="AH61" s="103"/>
      <c r="AI61" s="133"/>
      <c r="AJ61" s="133"/>
      <c r="AK61" s="133"/>
      <c r="AL61" s="133"/>
      <c r="AM61" s="133"/>
      <c r="AZ61" s="229"/>
      <c r="BZ61" s="229"/>
    </row>
    <row r="62" spans="2:78" ht="17.100000000000001" customHeight="1">
      <c r="B62" s="21" t="s">
        <v>104</v>
      </c>
      <c r="C62" s="21" t="s">
        <v>102</v>
      </c>
      <c r="D62" s="253">
        <v>46.308706780435223</v>
      </c>
      <c r="E62" s="253">
        <v>53.325177504743579</v>
      </c>
      <c r="F62" s="253">
        <v>31.303427396727624</v>
      </c>
      <c r="G62" s="35" t="str">
        <f>"&gt; " &amp; ROUND(F62,2)</f>
        <v>&gt; 31.3</v>
      </c>
      <c r="H62" s="34">
        <f>G33/F21</f>
        <v>21</v>
      </c>
      <c r="I62" s="36">
        <f>IF($H$62&lt;=D62,1,IF($H$62&lt;=E62,2,IF($H$62&lt;=F62,3,4)))</f>
        <v>1</v>
      </c>
      <c r="J62" s="111" t="s">
        <v>151</v>
      </c>
      <c r="K62" s="301">
        <f>E33</f>
        <v>379.70796326794897</v>
      </c>
      <c r="L62" s="3" t="s">
        <v>153</v>
      </c>
      <c r="M62" s="257"/>
      <c r="S62" s="3"/>
      <c r="AA62" s="133"/>
      <c r="AB62" s="133"/>
      <c r="AC62" s="133"/>
      <c r="AD62" s="291"/>
      <c r="AE62" s="136"/>
      <c r="AF62" s="103"/>
      <c r="AG62" s="103"/>
      <c r="AH62" s="103"/>
      <c r="AI62" s="133"/>
      <c r="AJ62" s="133"/>
      <c r="AK62" s="133"/>
      <c r="AL62" s="133"/>
      <c r="AM62" s="133"/>
      <c r="AZ62" s="229"/>
      <c r="BZ62" s="229"/>
    </row>
    <row r="63" spans="2:78" ht="17.100000000000001" customHeight="1">
      <c r="B63" s="21" t="s">
        <v>105</v>
      </c>
      <c r="C63" s="21" t="s">
        <v>103</v>
      </c>
      <c r="D63" s="253">
        <v>23.150333362234953</v>
      </c>
      <c r="E63" s="253">
        <v>26.657959629240249</v>
      </c>
      <c r="F63" s="253">
        <v>29.464060642844487</v>
      </c>
      <c r="G63" s="35" t="str">
        <f>"&gt; " &amp; ROUND(F63,2)</f>
        <v>&gt; 29.46</v>
      </c>
      <c r="H63" s="35">
        <f>H33/F21</f>
        <v>21</v>
      </c>
      <c r="I63" s="36">
        <f>IF($H$63&lt;=D63,1,IF($H$63&lt;=E63,2,IF($H$63&lt;=F63,3,4)))</f>
        <v>1</v>
      </c>
      <c r="J63" s="111" t="s">
        <v>152</v>
      </c>
      <c r="K63" s="302">
        <f>IF(I64&lt;3,G37,E37)</f>
        <v>6805.4748958425698</v>
      </c>
      <c r="L63" s="3" t="s">
        <v>154</v>
      </c>
      <c r="M63" s="43"/>
      <c r="S63" s="3"/>
      <c r="AA63" s="133"/>
      <c r="AB63" s="133"/>
      <c r="AC63" s="133"/>
      <c r="AD63" s="291"/>
      <c r="AE63" s="136"/>
      <c r="AF63" s="103"/>
      <c r="AG63" s="103"/>
      <c r="AH63" s="103"/>
      <c r="AI63" s="133"/>
      <c r="AJ63" s="133"/>
      <c r="AK63" s="133"/>
      <c r="AL63" s="133"/>
      <c r="AM63" s="133"/>
      <c r="AZ63" s="229"/>
      <c r="BZ63" s="229"/>
    </row>
    <row r="64" spans="2:78" ht="17.100000000000001" customHeight="1">
      <c r="B64" s="44"/>
      <c r="C64" s="303" t="s">
        <v>113</v>
      </c>
      <c r="D64" s="304"/>
      <c r="E64" s="304"/>
      <c r="F64" s="304"/>
      <c r="G64" s="304"/>
      <c r="H64" s="304"/>
      <c r="I64" s="305">
        <f>MAX(I62,I63)</f>
        <v>1</v>
      </c>
      <c r="J64" s="111" t="s">
        <v>487</v>
      </c>
      <c r="K64" s="302">
        <f>IF(I64&lt;3,H37,F37)</f>
        <v>6805.4748958425698</v>
      </c>
      <c r="L64" s="3" t="s">
        <v>154</v>
      </c>
      <c r="S64" s="3"/>
      <c r="AA64" s="133"/>
      <c r="AB64" s="133"/>
      <c r="AC64" s="133"/>
      <c r="AD64" s="291"/>
      <c r="AE64" s="136"/>
      <c r="AF64" s="103"/>
      <c r="AG64" s="103"/>
      <c r="AH64" s="103"/>
      <c r="AI64" s="133"/>
      <c r="AJ64" s="133"/>
      <c r="AK64" s="133"/>
      <c r="AL64" s="133"/>
      <c r="AM64" s="133"/>
      <c r="AZ64" s="229"/>
      <c r="BZ64" s="229"/>
    </row>
    <row r="65" spans="2:78" ht="17.100000000000001" customHeight="1">
      <c r="B65" s="13" t="s">
        <v>114</v>
      </c>
      <c r="I65" s="306"/>
      <c r="R65" s="3"/>
      <c r="S65" s="3"/>
      <c r="AA65" s="133"/>
      <c r="AB65" s="133"/>
      <c r="AC65" s="133"/>
      <c r="AD65" s="291"/>
      <c r="AE65" s="136"/>
      <c r="AF65" s="103"/>
      <c r="AG65" s="103"/>
      <c r="AH65" s="103"/>
      <c r="AI65" s="133"/>
      <c r="AJ65" s="133"/>
      <c r="AK65" s="133"/>
      <c r="AL65" s="133"/>
      <c r="AM65" s="133"/>
      <c r="AZ65" s="229"/>
      <c r="BZ65" s="229"/>
    </row>
    <row r="66" spans="2:78" ht="17.100000000000001" customHeight="1">
      <c r="B66" s="13" t="s">
        <v>115</v>
      </c>
      <c r="K66" s="37"/>
      <c r="S66" s="37"/>
      <c r="AA66" s="133"/>
      <c r="AB66" s="133"/>
      <c r="AC66" s="133"/>
      <c r="AD66" s="291"/>
      <c r="AE66" s="136"/>
      <c r="AF66" s="103"/>
      <c r="AG66" s="103"/>
      <c r="AH66" s="103"/>
      <c r="AI66" s="133"/>
      <c r="AJ66" s="133"/>
      <c r="AK66" s="133"/>
      <c r="AL66" s="133"/>
      <c r="AM66" s="133"/>
      <c r="AZ66" s="229"/>
      <c r="BZ66" s="229"/>
    </row>
    <row r="67" spans="2:78" ht="17.100000000000001" customHeight="1">
      <c r="B67" s="13"/>
      <c r="S67" s="37"/>
      <c r="AA67" s="133"/>
      <c r="AB67" s="133"/>
      <c r="AC67" s="133"/>
      <c r="AD67" s="291"/>
      <c r="AE67" s="136"/>
      <c r="AF67" s="103"/>
      <c r="AG67" s="103"/>
      <c r="AH67" s="103"/>
      <c r="AI67" s="133"/>
      <c r="AJ67" s="133"/>
      <c r="AK67" s="133"/>
      <c r="AL67" s="133"/>
      <c r="AM67" s="133"/>
      <c r="AZ67" s="229"/>
      <c r="BZ67" s="229"/>
    </row>
    <row r="68" spans="2:78" ht="17.100000000000001" customHeight="1">
      <c r="B68" s="13"/>
      <c r="S68" s="37"/>
      <c r="AA68" s="133"/>
      <c r="AB68" s="133"/>
      <c r="AC68" s="133"/>
      <c r="AD68" s="291"/>
      <c r="AE68" s="136"/>
      <c r="AF68" s="103"/>
      <c r="AG68" s="103"/>
      <c r="AH68" s="103"/>
      <c r="AI68" s="133"/>
      <c r="AJ68" s="133"/>
      <c r="AK68" s="133"/>
      <c r="AL68" s="133"/>
      <c r="AM68" s="133"/>
      <c r="AZ68" s="229"/>
      <c r="BZ68" s="229"/>
    </row>
    <row r="69" spans="2:78" ht="17.100000000000001" customHeight="1">
      <c r="B69" s="13"/>
      <c r="S69" s="37"/>
      <c r="AA69" s="133"/>
      <c r="AB69" s="133"/>
      <c r="AC69" s="133"/>
      <c r="AD69" s="291"/>
      <c r="AE69" s="136"/>
      <c r="AF69" s="103"/>
      <c r="AG69" s="103"/>
      <c r="AH69" s="103"/>
      <c r="AI69" s="133"/>
      <c r="AJ69" s="133"/>
      <c r="AK69" s="133"/>
      <c r="AL69" s="133"/>
      <c r="AM69" s="133"/>
      <c r="AZ69" s="229"/>
      <c r="BZ69" s="229"/>
    </row>
    <row r="70" spans="2:78" ht="18.75">
      <c r="B70" s="39" t="s">
        <v>132</v>
      </c>
      <c r="C70" s="237"/>
      <c r="D70" s="307"/>
      <c r="E70" s="308"/>
      <c r="F70" s="309"/>
      <c r="G70" s="236" t="s">
        <v>116</v>
      </c>
      <c r="H70" s="25">
        <f>PI()*SQRT(D29/F29)</f>
        <v>77.508614280088949</v>
      </c>
      <c r="I70" s="237"/>
      <c r="J70" s="236" t="s">
        <v>488</v>
      </c>
      <c r="K70" s="242">
        <f>0.65*SQRT(235/F29)</f>
        <v>0.53646048789492762</v>
      </c>
      <c r="AA70" s="133"/>
      <c r="AB70" s="133"/>
      <c r="AC70" s="133"/>
      <c r="AD70" s="291"/>
      <c r="AE70" s="136"/>
      <c r="AF70" s="103"/>
      <c r="AG70" s="103"/>
      <c r="AH70" s="103"/>
      <c r="AI70" s="133"/>
      <c r="AJ70" s="133"/>
      <c r="AK70" s="133"/>
      <c r="AL70" s="133"/>
      <c r="AM70" s="133"/>
      <c r="AZ70" s="229"/>
      <c r="BZ70" s="229"/>
    </row>
    <row r="71" spans="2:78" ht="15.75">
      <c r="B71" s="39" t="s">
        <v>469</v>
      </c>
      <c r="C71" s="237"/>
      <c r="D71" s="307"/>
      <c r="E71" s="308"/>
      <c r="F71" s="309"/>
      <c r="G71" s="310" t="s">
        <v>117</v>
      </c>
      <c r="H71" s="242">
        <f>D91</f>
        <v>0.99073347237185994</v>
      </c>
      <c r="I71" s="237"/>
      <c r="J71" s="310" t="s">
        <v>118</v>
      </c>
      <c r="K71" s="242">
        <f>D92</f>
        <v>0.99073347237185994</v>
      </c>
      <c r="AA71" s="133"/>
      <c r="AB71" s="133"/>
      <c r="AC71" s="133"/>
      <c r="AD71" s="291"/>
      <c r="AE71" s="136"/>
      <c r="AF71" s="103"/>
      <c r="AG71" s="103"/>
      <c r="AH71" s="103"/>
      <c r="AI71" s="133"/>
      <c r="AJ71" s="133"/>
      <c r="AK71" s="133"/>
      <c r="AL71" s="133"/>
      <c r="AM71" s="133"/>
      <c r="AZ71" s="229"/>
      <c r="BZ71" s="229"/>
    </row>
    <row r="72" spans="2:78" ht="15.75">
      <c r="B72" s="39" t="s">
        <v>119</v>
      </c>
      <c r="C72" s="237"/>
      <c r="D72" s="307"/>
      <c r="E72" s="308"/>
      <c r="F72" s="309"/>
      <c r="G72" s="3" t="s">
        <v>124</v>
      </c>
      <c r="H72" s="112"/>
      <c r="I72" s="237"/>
      <c r="J72" s="310"/>
      <c r="K72" s="37"/>
      <c r="AA72" s="133"/>
      <c r="AB72" s="133"/>
      <c r="AC72" s="133"/>
      <c r="AD72" s="291"/>
      <c r="AE72" s="136"/>
      <c r="AF72" s="103"/>
      <c r="AG72" s="103"/>
      <c r="AH72" s="103"/>
      <c r="AI72" s="133"/>
      <c r="AJ72" s="133"/>
      <c r="AK72" s="133"/>
      <c r="AL72" s="133"/>
      <c r="AM72" s="133"/>
      <c r="AZ72" s="229"/>
      <c r="BZ72" s="229"/>
    </row>
    <row r="73" spans="2:78" ht="15" customHeight="1">
      <c r="B73" s="40"/>
      <c r="G73" s="236" t="s">
        <v>120</v>
      </c>
      <c r="H73" s="242">
        <f>D93</f>
        <v>1.2565210876202233</v>
      </c>
      <c r="J73" s="236" t="s">
        <v>121</v>
      </c>
      <c r="K73" s="242">
        <f>D94</f>
        <v>1.2565210876202233</v>
      </c>
      <c r="L73" s="238"/>
      <c r="AA73" s="133"/>
      <c r="AB73" s="133"/>
      <c r="AC73" s="133"/>
      <c r="AD73" s="291"/>
      <c r="AE73" s="136"/>
      <c r="AF73" s="103"/>
      <c r="AG73" s="103"/>
      <c r="AH73" s="103"/>
      <c r="AI73" s="133"/>
      <c r="AJ73" s="133"/>
      <c r="AK73" s="133"/>
      <c r="AL73" s="133"/>
      <c r="AM73" s="133"/>
      <c r="AZ73" s="229"/>
      <c r="BZ73" s="229"/>
    </row>
    <row r="74" spans="2:78" ht="15" customHeight="1">
      <c r="B74" s="40"/>
      <c r="G74" s="236" t="s">
        <v>122</v>
      </c>
      <c r="H74" s="242">
        <f>D95</f>
        <v>0.49276423712928341</v>
      </c>
      <c r="J74" s="236" t="s">
        <v>123</v>
      </c>
      <c r="K74" s="242">
        <f>1/(K73+SQRT(K73^2-K71^2))</f>
        <v>0.49276423712928341</v>
      </c>
      <c r="L74" s="238"/>
      <c r="AA74" s="133"/>
      <c r="AB74" s="133"/>
      <c r="AC74" s="133"/>
      <c r="AD74" s="291"/>
      <c r="AE74" s="136"/>
      <c r="AF74" s="103"/>
      <c r="AG74" s="103"/>
      <c r="AH74" s="103"/>
      <c r="AI74" s="133"/>
      <c r="AJ74" s="133"/>
      <c r="AK74" s="133"/>
      <c r="AL74" s="133"/>
      <c r="AM74" s="133"/>
      <c r="AZ74" s="229"/>
      <c r="BZ74" s="229"/>
    </row>
    <row r="75" spans="2:78">
      <c r="B75" s="39" t="s">
        <v>125</v>
      </c>
      <c r="J75" s="111" t="s">
        <v>127</v>
      </c>
      <c r="K75" s="311">
        <f>K77+K76*(H77-K77)</f>
        <v>1.3</v>
      </c>
      <c r="L75" s="238"/>
      <c r="AA75" s="133"/>
      <c r="AB75" s="133"/>
      <c r="AC75" s="133"/>
      <c r="AD75" s="291"/>
      <c r="AE75" s="136"/>
      <c r="AF75" s="103"/>
      <c r="AG75" s="103"/>
      <c r="AH75" s="103"/>
      <c r="AI75" s="133"/>
      <c r="AJ75" s="133"/>
      <c r="AK75" s="133"/>
      <c r="AL75" s="133"/>
      <c r="AM75" s="133"/>
      <c r="AZ75" s="229"/>
      <c r="BZ75" s="229"/>
    </row>
    <row r="76" spans="2:78" ht="15" customHeight="1">
      <c r="B76" s="39"/>
      <c r="G76" s="236" t="s">
        <v>126</v>
      </c>
      <c r="H76" s="311">
        <f>Q23</f>
        <v>1</v>
      </c>
      <c r="J76" s="111" t="s">
        <v>297</v>
      </c>
      <c r="K76" s="311">
        <f>Q26</f>
        <v>1</v>
      </c>
      <c r="L76" s="238"/>
      <c r="AA76" s="133"/>
      <c r="AB76" s="133"/>
      <c r="AC76" s="133"/>
      <c r="AD76" s="291"/>
      <c r="AE76" s="136"/>
      <c r="AF76" s="103"/>
      <c r="AG76" s="103"/>
      <c r="AH76" s="103"/>
      <c r="AI76" s="133"/>
      <c r="AJ76" s="133"/>
      <c r="AK76" s="133"/>
      <c r="AL76" s="133"/>
      <c r="AM76" s="133"/>
      <c r="AZ76" s="229"/>
      <c r="BZ76" s="229"/>
    </row>
    <row r="77" spans="2:78" ht="15" customHeight="1">
      <c r="B77" s="40" t="s">
        <v>129</v>
      </c>
      <c r="C77" s="312"/>
      <c r="G77" s="111" t="s">
        <v>83</v>
      </c>
      <c r="H77" s="239">
        <v>1.3</v>
      </c>
      <c r="J77" s="111" t="s">
        <v>128</v>
      </c>
      <c r="K77" s="37">
        <f>1.8-0.7*H76</f>
        <v>1.1000000000000001</v>
      </c>
      <c r="L77" s="238"/>
      <c r="AA77" s="133"/>
      <c r="AB77" s="133"/>
      <c r="AC77" s="133"/>
      <c r="AD77" s="291"/>
      <c r="AE77" s="136"/>
      <c r="AF77" s="103"/>
      <c r="AG77" s="103"/>
      <c r="AH77" s="103"/>
      <c r="AI77" s="133"/>
      <c r="AJ77" s="133"/>
      <c r="AK77" s="133"/>
      <c r="AL77" s="133"/>
      <c r="AM77" s="133"/>
      <c r="AZ77" s="229"/>
      <c r="BZ77" s="229"/>
    </row>
    <row r="78" spans="2:78">
      <c r="B78" s="39" t="s">
        <v>130</v>
      </c>
      <c r="J78" s="1"/>
      <c r="K78" s="1"/>
      <c r="AA78" s="133"/>
      <c r="AB78" s="133"/>
      <c r="AC78" s="133"/>
      <c r="AD78" s="291"/>
      <c r="AE78" s="136"/>
      <c r="AF78" s="103"/>
      <c r="AG78" s="103"/>
      <c r="AH78" s="103"/>
      <c r="AI78" s="133"/>
      <c r="AJ78" s="133"/>
      <c r="AK78" s="133"/>
      <c r="AL78" s="133"/>
      <c r="AM78" s="133"/>
      <c r="AZ78" s="229"/>
      <c r="BZ78" s="229"/>
    </row>
    <row r="79" spans="2:78">
      <c r="B79" s="39"/>
      <c r="C79" s="111" t="s">
        <v>84</v>
      </c>
      <c r="D79" s="313">
        <f>IF(F24=4,1,0.85)</f>
        <v>1</v>
      </c>
      <c r="E79" s="3" t="str">
        <f>VLOOKUP(D79,Data!$K$21:$L$23,2,FALSE)</f>
        <v>(Đối với cấu kiện tiếp xúc với cả bốn mặt)</v>
      </c>
      <c r="J79" s="111"/>
      <c r="K79" s="314"/>
      <c r="AA79" s="133"/>
      <c r="AB79" s="133"/>
      <c r="AC79" s="133"/>
      <c r="AD79" s="291"/>
      <c r="AE79" s="136"/>
      <c r="AF79" s="103"/>
      <c r="AG79" s="103"/>
      <c r="AH79" s="103"/>
      <c r="AI79" s="133"/>
      <c r="AJ79" s="133"/>
      <c r="AK79" s="133"/>
      <c r="AL79" s="133"/>
      <c r="AM79" s="133"/>
      <c r="AZ79" s="229"/>
      <c r="BZ79" s="229"/>
    </row>
    <row r="80" spans="2:78">
      <c r="B80" s="39" t="s">
        <v>131</v>
      </c>
      <c r="J80" s="1"/>
      <c r="K80" s="420"/>
      <c r="L80" s="420"/>
      <c r="AA80" s="133"/>
      <c r="AB80" s="133"/>
      <c r="AC80" s="133"/>
      <c r="AD80" s="291"/>
      <c r="AE80" s="136"/>
      <c r="AF80" s="103"/>
      <c r="AG80" s="103"/>
      <c r="AH80" s="103"/>
      <c r="AI80" s="133"/>
      <c r="AJ80" s="133"/>
      <c r="AK80" s="133"/>
      <c r="AL80" s="133"/>
      <c r="AM80" s="133"/>
      <c r="AZ80" s="229"/>
      <c r="BZ80" s="229"/>
    </row>
    <row r="81" spans="2:78">
      <c r="B81" s="39"/>
      <c r="C81" s="111" t="s">
        <v>85</v>
      </c>
      <c r="D81" s="313">
        <v>1</v>
      </c>
      <c r="E81" s="3" t="str">
        <f>VLOOKUP(D81,Data!$K$24:$L$25,2,FALSE)</f>
        <v>(Tại các vị trí khác ngoại trừ tại gối đỡ của cấu kiện siêu tĩnh)</v>
      </c>
      <c r="J81" s="111"/>
      <c r="K81" s="314"/>
      <c r="AA81" s="133"/>
      <c r="AB81" s="133"/>
      <c r="AC81" s="133"/>
      <c r="AD81" s="291"/>
      <c r="AE81" s="136"/>
      <c r="AF81" s="103"/>
      <c r="AG81" s="103"/>
      <c r="AH81" s="103"/>
      <c r="AI81" s="133"/>
      <c r="AJ81" s="133"/>
      <c r="AK81" s="133"/>
      <c r="AL81" s="133"/>
      <c r="AM81" s="133"/>
      <c r="AZ81" s="229"/>
      <c r="BZ81" s="229"/>
    </row>
    <row r="82" spans="2:78">
      <c r="C82" s="111" t="s">
        <v>298</v>
      </c>
      <c r="D82" s="234">
        <f>D96</f>
        <v>-1.5157603336924637</v>
      </c>
      <c r="E82" s="111" t="s">
        <v>134</v>
      </c>
      <c r="F82" s="240">
        <v>1</v>
      </c>
      <c r="G82" s="315"/>
      <c r="J82" s="111" t="s">
        <v>133</v>
      </c>
      <c r="K82" s="234">
        <f>D97</f>
        <v>1.0522362295647916</v>
      </c>
      <c r="AA82" s="133"/>
      <c r="AB82" s="133"/>
      <c r="AC82" s="133"/>
      <c r="AD82" s="291"/>
      <c r="AE82" s="136"/>
      <c r="AF82" s="103"/>
      <c r="AG82" s="103"/>
      <c r="AH82" s="103"/>
      <c r="AI82" s="133"/>
      <c r="AJ82" s="133"/>
      <c r="AK82" s="133"/>
      <c r="AL82" s="133"/>
      <c r="AM82" s="133"/>
      <c r="AZ82" s="229"/>
      <c r="BZ82" s="229"/>
    </row>
    <row r="83" spans="2:78">
      <c r="B83" s="39" t="s">
        <v>135</v>
      </c>
      <c r="J83" s="316" t="s">
        <v>136</v>
      </c>
      <c r="K83" s="234">
        <f>D98</f>
        <v>3.5949169973121198E-2</v>
      </c>
      <c r="AA83" s="133"/>
      <c r="AB83" s="133"/>
      <c r="AC83" s="133"/>
      <c r="AD83" s="291"/>
      <c r="AE83" s="136"/>
      <c r="AF83" s="103"/>
      <c r="AG83" s="103"/>
      <c r="AH83" s="103"/>
      <c r="AI83" s="133"/>
      <c r="AJ83" s="133"/>
      <c r="AK83" s="133"/>
      <c r="AL83" s="133"/>
      <c r="AM83" s="133"/>
      <c r="AZ83" s="229"/>
      <c r="BZ83" s="229"/>
    </row>
    <row r="84" spans="2:78" ht="15.75">
      <c r="B84" s="39" t="s">
        <v>138</v>
      </c>
      <c r="E84" s="317"/>
      <c r="G84" s="111"/>
      <c r="J84" s="236" t="s">
        <v>139</v>
      </c>
      <c r="K84" s="235">
        <f>39.19*LN(1/(0.9674*MAX(K83,0.013)^3.833)-1)+482</f>
        <v>982.86207743444697</v>
      </c>
      <c r="L84" s="3" t="s">
        <v>86</v>
      </c>
      <c r="AA84" s="133"/>
      <c r="AB84" s="133"/>
      <c r="AC84" s="133"/>
      <c r="AD84" s="291"/>
      <c r="AE84" s="136"/>
      <c r="AF84" s="103"/>
      <c r="AG84" s="103"/>
      <c r="AH84" s="103"/>
      <c r="AI84" s="133"/>
      <c r="AJ84" s="133"/>
      <c r="AK84" s="133"/>
      <c r="AL84" s="133"/>
      <c r="AM84" s="133"/>
      <c r="AZ84" s="229"/>
      <c r="BZ84" s="229"/>
    </row>
    <row r="85" spans="2:78">
      <c r="B85" s="39" t="s">
        <v>167</v>
      </c>
      <c r="E85" s="317"/>
      <c r="G85" s="111"/>
      <c r="J85" s="236"/>
      <c r="K85" s="235"/>
      <c r="AA85" s="133"/>
      <c r="AB85" s="133"/>
      <c r="AC85" s="133"/>
      <c r="AD85" s="291"/>
      <c r="AE85" s="136"/>
      <c r="AF85" s="103"/>
      <c r="AG85" s="103"/>
      <c r="AH85" s="103"/>
      <c r="AI85" s="133"/>
      <c r="AJ85" s="133"/>
      <c r="AK85" s="133"/>
      <c r="AL85" s="133"/>
      <c r="AM85" s="133"/>
      <c r="AZ85" s="229"/>
      <c r="BZ85" s="229"/>
    </row>
    <row r="86" spans="2:78">
      <c r="B86" s="39" t="s">
        <v>141</v>
      </c>
      <c r="E86" s="317"/>
      <c r="G86" s="111"/>
      <c r="J86" s="236"/>
      <c r="K86" s="235"/>
      <c r="P86" s="256"/>
      <c r="AA86" s="133"/>
      <c r="AB86" s="133"/>
      <c r="AC86" s="133"/>
      <c r="AD86" s="291"/>
      <c r="AE86" s="136"/>
      <c r="AF86" s="103"/>
      <c r="AG86" s="103"/>
      <c r="AH86" s="103"/>
      <c r="AI86" s="133"/>
      <c r="AJ86" s="133"/>
      <c r="AK86" s="133"/>
      <c r="AL86" s="133"/>
      <c r="AM86" s="133"/>
      <c r="AZ86" s="229"/>
      <c r="BZ86" s="229"/>
    </row>
    <row r="87" spans="2:78">
      <c r="B87" s="39" t="s">
        <v>142</v>
      </c>
      <c r="P87" s="256"/>
      <c r="AA87" s="133"/>
      <c r="AB87" s="133"/>
      <c r="AC87" s="133"/>
      <c r="AD87" s="291"/>
      <c r="AE87" s="136"/>
      <c r="AF87" s="103"/>
      <c r="AG87" s="103"/>
      <c r="AH87" s="103"/>
      <c r="AI87" s="133"/>
      <c r="AJ87" s="133"/>
      <c r="AK87" s="133"/>
      <c r="AL87" s="133"/>
      <c r="AM87" s="133"/>
      <c r="AZ87" s="229"/>
      <c r="BZ87" s="229"/>
    </row>
    <row r="88" spans="2:78">
      <c r="C88" s="52" t="s">
        <v>140</v>
      </c>
      <c r="D88" s="41" t="s">
        <v>3</v>
      </c>
      <c r="E88" s="41" t="s">
        <v>4</v>
      </c>
      <c r="F88" s="41" t="s">
        <v>5</v>
      </c>
      <c r="G88" s="41" t="s">
        <v>6</v>
      </c>
      <c r="H88" s="41" t="s">
        <v>7</v>
      </c>
      <c r="I88" s="41" t="s">
        <v>8</v>
      </c>
      <c r="J88" s="41" t="s">
        <v>9</v>
      </c>
      <c r="K88" s="41" t="s">
        <v>10</v>
      </c>
      <c r="L88" s="41" t="s">
        <v>11</v>
      </c>
      <c r="P88" s="256"/>
      <c r="AA88" s="133"/>
      <c r="AB88" s="133"/>
      <c r="AC88" s="133"/>
      <c r="AD88" s="291"/>
      <c r="AE88" s="136"/>
      <c r="AF88" s="103"/>
      <c r="AG88" s="103"/>
      <c r="AH88" s="103"/>
      <c r="AI88" s="133"/>
      <c r="AJ88" s="133"/>
      <c r="AK88" s="133"/>
      <c r="AL88" s="133"/>
      <c r="AM88" s="133"/>
      <c r="AZ88" s="229"/>
      <c r="BZ88" s="229"/>
    </row>
    <row r="89" spans="2:78" ht="15.75">
      <c r="C89" s="55" t="s">
        <v>143</v>
      </c>
      <c r="D89" s="42">
        <v>20</v>
      </c>
      <c r="E89" s="51">
        <v>982.86207743444697</v>
      </c>
      <c r="F89" s="51">
        <v>984.90894105713005</v>
      </c>
      <c r="G89" s="51">
        <v>984.8499712678647</v>
      </c>
      <c r="H89" s="51">
        <v>984.85168554783445</v>
      </c>
      <c r="I89" s="51">
        <v>984.85168554783445</v>
      </c>
      <c r="J89" s="51">
        <v>984.85168554783445</v>
      </c>
      <c r="K89" s="51">
        <v>984.85168554783445</v>
      </c>
      <c r="L89" s="51">
        <v>984.85168554783445</v>
      </c>
      <c r="P89" s="259"/>
      <c r="Q89" s="259"/>
      <c r="R89" s="259"/>
      <c r="AA89" s="133"/>
      <c r="AB89" s="133"/>
      <c r="AC89" s="133"/>
      <c r="AD89" s="291"/>
      <c r="AE89" s="136"/>
      <c r="AF89" s="103"/>
      <c r="AG89" s="103"/>
      <c r="AH89" s="103"/>
      <c r="AI89" s="133"/>
      <c r="AJ89" s="133"/>
      <c r="AK89" s="133"/>
      <c r="AL89" s="133"/>
      <c r="AM89" s="133"/>
      <c r="AZ89" s="229"/>
      <c r="BZ89" s="229"/>
    </row>
    <row r="90" spans="2:78">
      <c r="C90" s="54" t="s">
        <v>299</v>
      </c>
      <c r="D90" s="50">
        <v>1</v>
      </c>
      <c r="E90" s="50">
        <v>0.88888888888888895</v>
      </c>
      <c r="F90" s="50">
        <v>0.88888888888888895</v>
      </c>
      <c r="G90" s="50">
        <v>0.88888888888888884</v>
      </c>
      <c r="H90" s="50">
        <v>0.88888888888888895</v>
      </c>
      <c r="I90" s="50">
        <v>0.88888888888888895</v>
      </c>
      <c r="J90" s="50">
        <v>0.88888888888888895</v>
      </c>
      <c r="K90" s="50">
        <v>0.88888888888888895</v>
      </c>
      <c r="L90" s="50">
        <v>0.88888888888888895</v>
      </c>
      <c r="AA90" s="133"/>
      <c r="AB90" s="133"/>
      <c r="AC90" s="133"/>
      <c r="AD90" s="291"/>
      <c r="AE90" s="136"/>
      <c r="AF90" s="103"/>
      <c r="AG90" s="103"/>
      <c r="AH90" s="103"/>
      <c r="AI90" s="133"/>
      <c r="AJ90" s="133"/>
      <c r="AK90" s="133"/>
      <c r="AL90" s="133"/>
      <c r="AM90" s="133"/>
      <c r="AZ90" s="229"/>
      <c r="BZ90" s="229"/>
    </row>
    <row r="91" spans="2:78">
      <c r="C91" s="54" t="s">
        <v>156</v>
      </c>
      <c r="D91" s="50">
        <v>0.99073347237185994</v>
      </c>
      <c r="E91" s="50">
        <v>0.93407247555018291</v>
      </c>
      <c r="F91" s="50">
        <v>0.93407247555018291</v>
      </c>
      <c r="G91" s="50">
        <v>0.93407247555018291</v>
      </c>
      <c r="H91" s="50">
        <v>0.93407247555018291</v>
      </c>
      <c r="I91" s="50">
        <v>0.93407247555018291</v>
      </c>
      <c r="J91" s="50">
        <v>0.93407247555018291</v>
      </c>
      <c r="K91" s="50">
        <v>0.93407247555018291</v>
      </c>
      <c r="L91" s="50">
        <v>0.93407247555018291</v>
      </c>
      <c r="AA91" s="133"/>
      <c r="AB91" s="133"/>
      <c r="AC91" s="133"/>
      <c r="AD91" s="291"/>
      <c r="AE91" s="136"/>
      <c r="AF91" s="103"/>
      <c r="AG91" s="103"/>
      <c r="AH91" s="103"/>
      <c r="AI91" s="133"/>
      <c r="AJ91" s="133"/>
      <c r="AK91" s="133"/>
      <c r="AL91" s="133"/>
      <c r="AM91" s="133"/>
      <c r="AZ91" s="229"/>
      <c r="BZ91" s="229"/>
    </row>
    <row r="92" spans="2:78">
      <c r="C92" s="54" t="s">
        <v>157</v>
      </c>
      <c r="D92" s="50">
        <v>0.99073347237185994</v>
      </c>
      <c r="E92" s="50">
        <v>0.93407247555018291</v>
      </c>
      <c r="F92" s="50">
        <v>0.93407247555018291</v>
      </c>
      <c r="G92" s="50">
        <v>0.93407247555018291</v>
      </c>
      <c r="H92" s="50">
        <v>0.93407247555018291</v>
      </c>
      <c r="I92" s="50">
        <v>0.93407247555018291</v>
      </c>
      <c r="J92" s="50">
        <v>0.93407247555018291</v>
      </c>
      <c r="K92" s="50">
        <v>0.93407247555018291</v>
      </c>
      <c r="L92" s="50">
        <v>0.93407247555018291</v>
      </c>
      <c r="AA92" s="133"/>
      <c r="AB92" s="133"/>
      <c r="AC92" s="133"/>
      <c r="AD92" s="291"/>
      <c r="AE92" s="136"/>
      <c r="AF92" s="103"/>
      <c r="AG92" s="103"/>
      <c r="AH92" s="103"/>
      <c r="AI92" s="133"/>
      <c r="AJ92" s="133"/>
      <c r="AK92" s="133"/>
      <c r="AL92" s="133"/>
      <c r="AM92" s="133"/>
      <c r="AZ92" s="229"/>
      <c r="BZ92" s="229"/>
    </row>
    <row r="93" spans="2:78">
      <c r="C93" s="54" t="s">
        <v>158</v>
      </c>
      <c r="D93" s="50">
        <v>1.2565210876202233</v>
      </c>
      <c r="E93" s="50">
        <v>1.1867921827716605</v>
      </c>
      <c r="F93" s="50">
        <v>1.1867921827716605</v>
      </c>
      <c r="G93" s="50">
        <v>1.1867921827716605</v>
      </c>
      <c r="H93" s="50">
        <v>1.1867921827716605</v>
      </c>
      <c r="I93" s="50">
        <v>1.1867921827716605</v>
      </c>
      <c r="J93" s="50">
        <v>1.1867921827716605</v>
      </c>
      <c r="K93" s="50">
        <v>1.1867921827716605</v>
      </c>
      <c r="L93" s="50">
        <v>1.1867921827716605</v>
      </c>
      <c r="AA93" s="133"/>
      <c r="AB93" s="133"/>
      <c r="AC93" s="133"/>
      <c r="AD93" s="291"/>
      <c r="AE93" s="136"/>
      <c r="AF93" s="103"/>
      <c r="AG93" s="103"/>
      <c r="AH93" s="103"/>
      <c r="AI93" s="133"/>
      <c r="AJ93" s="133"/>
      <c r="AK93" s="133"/>
      <c r="AL93" s="133"/>
      <c r="AM93" s="133"/>
      <c r="AZ93" s="229"/>
      <c r="BZ93" s="229"/>
    </row>
    <row r="94" spans="2:78">
      <c r="C94" s="54" t="s">
        <v>159</v>
      </c>
      <c r="D94" s="254">
        <v>1.2565210876202233</v>
      </c>
      <c r="E94" s="254">
        <v>1.1867921827716605</v>
      </c>
      <c r="F94" s="254">
        <v>1.1867921827716605</v>
      </c>
      <c r="G94" s="254">
        <v>1.1867921827716605</v>
      </c>
      <c r="H94" s="254">
        <v>1.1867921827716605</v>
      </c>
      <c r="I94" s="254">
        <v>1.1867921827716605</v>
      </c>
      <c r="J94" s="254">
        <v>1.1867921827716605</v>
      </c>
      <c r="K94" s="254">
        <v>1.1867921827716605</v>
      </c>
      <c r="L94" s="254">
        <v>1.1867921827716605</v>
      </c>
      <c r="AA94" s="133"/>
      <c r="AB94" s="133"/>
      <c r="AC94" s="133"/>
      <c r="AD94" s="291"/>
      <c r="AE94" s="136"/>
      <c r="AF94" s="103"/>
      <c r="AG94" s="103"/>
      <c r="AH94" s="103"/>
      <c r="AI94" s="133"/>
      <c r="AJ94" s="133"/>
      <c r="AK94" s="133"/>
      <c r="AL94" s="133"/>
      <c r="AM94" s="133"/>
      <c r="AZ94" s="229"/>
      <c r="BZ94" s="229"/>
    </row>
    <row r="95" spans="2:78">
      <c r="C95" s="54" t="s">
        <v>160</v>
      </c>
      <c r="D95" s="254">
        <v>0.49276423712928341</v>
      </c>
      <c r="E95" s="254">
        <v>0.52113144602035366</v>
      </c>
      <c r="F95" s="254">
        <v>0.52113144602035366</v>
      </c>
      <c r="G95" s="254">
        <v>0.52113144602035366</v>
      </c>
      <c r="H95" s="254">
        <v>0.52113144602035366</v>
      </c>
      <c r="I95" s="254">
        <v>0.52113144602035366</v>
      </c>
      <c r="J95" s="254">
        <v>0.52113144602035366</v>
      </c>
      <c r="K95" s="254">
        <v>0.52113144602035366</v>
      </c>
      <c r="L95" s="254">
        <v>0.52113144602035366</v>
      </c>
      <c r="AA95" s="133"/>
      <c r="AB95" s="133"/>
      <c r="AC95" s="133"/>
      <c r="AD95" s="291"/>
      <c r="AE95" s="136"/>
      <c r="AF95" s="103"/>
      <c r="AG95" s="103"/>
      <c r="AH95" s="103"/>
      <c r="AI95" s="133"/>
      <c r="AJ95" s="133"/>
      <c r="AK95" s="133"/>
      <c r="AL95" s="133"/>
      <c r="AM95" s="133"/>
      <c r="AZ95" s="229"/>
      <c r="BZ95" s="229"/>
    </row>
    <row r="96" spans="2:78">
      <c r="B96" s="46"/>
      <c r="C96" s="54" t="s">
        <v>162</v>
      </c>
      <c r="D96" s="255">
        <v>-1.5157603336924637</v>
      </c>
      <c r="E96" s="255">
        <v>-1.3797739413204386</v>
      </c>
      <c r="F96" s="255">
        <v>-1.3797739413204386</v>
      </c>
      <c r="G96" s="255">
        <v>-1.3797739413204386</v>
      </c>
      <c r="H96" s="255">
        <v>-1.3797739413204386</v>
      </c>
      <c r="I96" s="255">
        <v>-1.3797739413204386</v>
      </c>
      <c r="J96" s="255">
        <v>-1.3797739413204386</v>
      </c>
      <c r="K96" s="255">
        <v>-1.3797739413204386</v>
      </c>
      <c r="L96" s="255">
        <v>-1.3797739413204386</v>
      </c>
      <c r="AA96" s="133"/>
      <c r="AB96" s="133"/>
      <c r="AC96" s="133"/>
      <c r="AD96" s="291"/>
      <c r="AE96" s="136"/>
      <c r="AF96" s="103"/>
      <c r="AG96" s="103"/>
      <c r="AH96" s="103"/>
      <c r="AI96" s="133"/>
      <c r="AJ96" s="133"/>
      <c r="AK96" s="133"/>
      <c r="AL96" s="133"/>
      <c r="AM96" s="133"/>
      <c r="AZ96" s="229"/>
      <c r="BZ96" s="229"/>
    </row>
    <row r="97" spans="2:78" ht="15" customHeight="1">
      <c r="B97" s="46"/>
      <c r="C97" s="54" t="s">
        <v>163</v>
      </c>
      <c r="D97" s="255">
        <v>1.0522362295647916</v>
      </c>
      <c r="E97" s="255">
        <v>2.0353220160404244</v>
      </c>
      <c r="F97" s="255">
        <v>2.0451744152187601</v>
      </c>
      <c r="G97" s="255">
        <v>2.044887946676905</v>
      </c>
      <c r="H97" s="255">
        <v>2.0448962722381911</v>
      </c>
      <c r="I97" s="255">
        <v>2.0448962722381911</v>
      </c>
      <c r="J97" s="255">
        <v>2.0448962722381911</v>
      </c>
      <c r="K97" s="255">
        <v>2.0448962722381911</v>
      </c>
      <c r="L97" s="255">
        <v>2.0448962722381911</v>
      </c>
      <c r="AA97" s="133"/>
      <c r="AB97" s="133"/>
      <c r="AC97" s="133"/>
      <c r="AD97" s="291"/>
      <c r="AE97" s="136"/>
      <c r="AF97" s="103"/>
      <c r="AG97" s="103"/>
      <c r="AH97" s="103"/>
      <c r="AI97" s="133"/>
      <c r="AJ97" s="133"/>
      <c r="AK97" s="133"/>
      <c r="AL97" s="133"/>
      <c r="AM97" s="133"/>
      <c r="AZ97" s="229"/>
      <c r="BZ97" s="229"/>
    </row>
    <row r="98" spans="2:78" ht="15" customHeight="1">
      <c r="B98" s="46"/>
      <c r="C98" s="54" t="s">
        <v>164</v>
      </c>
      <c r="D98" s="255">
        <v>3.5949169973121198E-2</v>
      </c>
      <c r="E98" s="255">
        <v>3.5462642939300577E-2</v>
      </c>
      <c r="F98" s="255">
        <v>3.5476567152960284E-2</v>
      </c>
      <c r="G98" s="255">
        <v>3.5476162292264794E-2</v>
      </c>
      <c r="H98" s="255">
        <v>3.5476174058626679E-2</v>
      </c>
      <c r="I98" s="255">
        <v>3.5476174058626679E-2</v>
      </c>
      <c r="J98" s="255">
        <v>3.5476174058626679E-2</v>
      </c>
      <c r="K98" s="255">
        <v>3.5476174058626679E-2</v>
      </c>
      <c r="L98" s="255">
        <v>3.5476174058626679E-2</v>
      </c>
      <c r="AA98" s="133"/>
      <c r="AB98" s="133"/>
      <c r="AC98" s="133"/>
      <c r="AD98" s="291"/>
      <c r="AE98" s="136"/>
      <c r="AF98" s="103"/>
      <c r="AG98" s="103"/>
      <c r="AH98" s="103"/>
      <c r="AI98" s="133"/>
      <c r="AJ98" s="133"/>
      <c r="AK98" s="133"/>
      <c r="AL98" s="133"/>
      <c r="AM98" s="133"/>
      <c r="AZ98" s="229"/>
      <c r="BZ98" s="229"/>
    </row>
    <row r="99" spans="2:78" ht="15" customHeight="1">
      <c r="C99" s="53" t="s">
        <v>165</v>
      </c>
      <c r="D99" s="232">
        <v>982.86207743444697</v>
      </c>
      <c r="E99" s="232">
        <v>984.90894105713005</v>
      </c>
      <c r="F99" s="232">
        <v>984.8499712678647</v>
      </c>
      <c r="G99" s="232">
        <v>984.85168554783445</v>
      </c>
      <c r="H99" s="232">
        <v>984.85163572588226</v>
      </c>
      <c r="I99" s="232">
        <v>984.85163572588226</v>
      </c>
      <c r="J99" s="232">
        <v>984.85163572588226</v>
      </c>
      <c r="K99" s="232">
        <v>984.85163572588226</v>
      </c>
      <c r="L99" s="232">
        <v>984.85163572588226</v>
      </c>
      <c r="AA99" s="133"/>
      <c r="AB99" s="133"/>
      <c r="AC99" s="133"/>
      <c r="AD99" s="291"/>
      <c r="AE99" s="136"/>
      <c r="AF99" s="103"/>
      <c r="AG99" s="103"/>
      <c r="AH99" s="103"/>
      <c r="AI99" s="133"/>
      <c r="AJ99" s="133"/>
      <c r="AK99" s="133"/>
      <c r="AL99" s="133"/>
      <c r="AM99" s="133"/>
      <c r="AZ99" s="229"/>
      <c r="BZ99" s="229"/>
    </row>
    <row r="100" spans="2:78" ht="15" customHeight="1">
      <c r="C100" s="3" t="s">
        <v>226</v>
      </c>
      <c r="J100" s="316" t="s">
        <v>136</v>
      </c>
      <c r="K100" s="318">
        <f>L98</f>
        <v>3.5476174058626679E-2</v>
      </c>
      <c r="L100" s="237"/>
      <c r="AA100" s="133"/>
      <c r="AB100" s="133"/>
      <c r="AC100" s="133"/>
      <c r="AD100" s="291"/>
      <c r="AE100" s="136"/>
      <c r="AF100" s="103"/>
      <c r="AG100" s="103"/>
      <c r="AH100" s="103"/>
      <c r="AI100" s="133"/>
      <c r="AJ100" s="133"/>
      <c r="AK100" s="133"/>
      <c r="AL100" s="133"/>
      <c r="AM100" s="133"/>
      <c r="AZ100" s="229"/>
      <c r="BZ100" s="229"/>
    </row>
    <row r="101" spans="2:78" ht="15.75">
      <c r="C101" s="3" t="s">
        <v>12</v>
      </c>
      <c r="J101" s="236" t="s">
        <v>166</v>
      </c>
      <c r="K101" s="319">
        <f>L99</f>
        <v>984.85163572588226</v>
      </c>
      <c r="L101" s="237" t="s">
        <v>178</v>
      </c>
      <c r="AA101" s="133"/>
      <c r="AB101" s="133"/>
      <c r="AC101" s="133"/>
      <c r="AD101" s="291"/>
      <c r="AE101" s="136"/>
      <c r="AF101" s="103"/>
      <c r="AG101" s="103"/>
      <c r="AH101" s="103"/>
      <c r="AI101" s="133"/>
      <c r="AJ101" s="133"/>
      <c r="AK101" s="133"/>
      <c r="AL101" s="133"/>
      <c r="AM101" s="133"/>
      <c r="AZ101" s="229"/>
      <c r="BZ101" s="229"/>
    </row>
    <row r="102" spans="2:78">
      <c r="B102" s="39" t="s">
        <v>168</v>
      </c>
      <c r="K102" s="239"/>
      <c r="AA102" s="133"/>
      <c r="AB102" s="133"/>
      <c r="AC102" s="133"/>
      <c r="AD102" s="291"/>
      <c r="AE102" s="136"/>
      <c r="AF102" s="103"/>
      <c r="AG102" s="103"/>
      <c r="AH102" s="103"/>
      <c r="AI102" s="133"/>
      <c r="AJ102" s="133"/>
      <c r="AK102" s="133"/>
      <c r="AL102" s="133"/>
      <c r="AM102" s="133"/>
      <c r="AZ102" s="229"/>
      <c r="BZ102" s="229"/>
    </row>
    <row r="103" spans="2:78" ht="15.75">
      <c r="C103" s="317" t="s">
        <v>169</v>
      </c>
      <c r="J103" s="111" t="s">
        <v>493</v>
      </c>
      <c r="K103" s="302">
        <f>J33</f>
        <v>189.85398163397448</v>
      </c>
      <c r="L103" s="3" t="s">
        <v>153</v>
      </c>
      <c r="AA103" s="133"/>
      <c r="AB103" s="133"/>
      <c r="AC103" s="133"/>
      <c r="AD103" s="291"/>
      <c r="AE103" s="136"/>
      <c r="AF103" s="103"/>
      <c r="AG103" s="103"/>
      <c r="AH103" s="103"/>
      <c r="AI103" s="133"/>
      <c r="AJ103" s="133"/>
      <c r="AK103" s="133"/>
      <c r="AL103" s="133"/>
      <c r="AM103" s="133"/>
      <c r="AZ103" s="229"/>
      <c r="BZ103" s="229"/>
    </row>
    <row r="104" spans="2:78">
      <c r="C104" s="317" t="s">
        <v>170</v>
      </c>
      <c r="J104" s="315" t="s">
        <v>300</v>
      </c>
      <c r="K104" s="320" cm="1">
        <f t="array" ref="K104">IF(I64&lt;=3,_xll.DCE_EC312_Ky(K101),_xll.DCE_EC312_Kp(K101))</f>
        <v>4.302967285482355E-2</v>
      </c>
      <c r="AA104" s="133"/>
      <c r="AB104" s="133"/>
      <c r="AC104" s="133"/>
      <c r="AD104" s="291"/>
      <c r="AE104" s="136"/>
      <c r="AF104" s="103"/>
      <c r="AG104" s="103"/>
      <c r="AH104" s="103"/>
      <c r="AI104" s="133"/>
      <c r="AJ104" s="133"/>
      <c r="AK104" s="133"/>
      <c r="AL104" s="133"/>
      <c r="AM104" s="133"/>
      <c r="AZ104" s="229"/>
      <c r="BZ104" s="229"/>
    </row>
    <row r="105" spans="2:78">
      <c r="C105" s="317" t="s">
        <v>171</v>
      </c>
      <c r="I105" s="1"/>
      <c r="J105" s="111" t="s">
        <v>172</v>
      </c>
      <c r="K105" s="25">
        <f>K103*K104*$F$29/(SQRT(3)*$J$29)/10^3</f>
        <v>1.6272198055898566</v>
      </c>
      <c r="L105" s="3" t="s">
        <v>179</v>
      </c>
      <c r="AA105" s="133"/>
      <c r="AB105" s="133"/>
      <c r="AC105" s="133"/>
      <c r="AD105" s="291"/>
      <c r="AE105" s="136"/>
      <c r="AF105" s="103"/>
      <c r="AG105" s="103"/>
      <c r="AH105" s="103"/>
      <c r="AI105" s="133"/>
      <c r="AJ105" s="133"/>
      <c r="AK105" s="133"/>
      <c r="AL105" s="133"/>
      <c r="AM105" s="133"/>
      <c r="AZ105" s="229"/>
      <c r="BZ105" s="229"/>
    </row>
    <row r="106" spans="2:78">
      <c r="B106" s="59"/>
      <c r="C106" s="321" t="s">
        <v>173</v>
      </c>
      <c r="D106" s="57"/>
      <c r="E106" s="57"/>
      <c r="F106" s="57"/>
      <c r="G106" s="57"/>
      <c r="H106" s="57"/>
      <c r="I106" s="322"/>
      <c r="J106" s="323" t="s">
        <v>174</v>
      </c>
      <c r="K106" s="324">
        <f>G41/K105</f>
        <v>1.0225717659563784E-2</v>
      </c>
      <c r="L106" s="325" t="s">
        <v>155</v>
      </c>
      <c r="M106" s="58" t="str">
        <f>IF(K106&lt;=1,"OK","O/S")</f>
        <v>OK</v>
      </c>
      <c r="AA106" s="133"/>
      <c r="AB106" s="133"/>
      <c r="AC106" s="133"/>
      <c r="AD106" s="291"/>
      <c r="AE106" s="136"/>
      <c r="AF106" s="103"/>
      <c r="AG106" s="103"/>
      <c r="AH106" s="103"/>
      <c r="AI106" s="133"/>
      <c r="AJ106" s="133"/>
      <c r="AK106" s="133"/>
      <c r="AL106" s="133"/>
      <c r="AM106" s="133"/>
      <c r="AZ106" s="229"/>
      <c r="BZ106" s="229"/>
    </row>
    <row r="107" spans="2:78" ht="16.5" customHeight="1">
      <c r="B107" s="251" t="s">
        <v>175</v>
      </c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8"/>
      <c r="AA107" s="133"/>
      <c r="AB107" s="133"/>
      <c r="AC107" s="133"/>
      <c r="AD107" s="291"/>
      <c r="AE107" s="136"/>
      <c r="AF107" s="103"/>
      <c r="AG107" s="103"/>
      <c r="AH107" s="103"/>
      <c r="AI107" s="133"/>
      <c r="AJ107" s="133"/>
      <c r="AK107" s="133"/>
      <c r="AL107" s="133"/>
      <c r="AM107" s="133"/>
      <c r="AZ107" s="229"/>
      <c r="BZ107" s="229"/>
    </row>
    <row r="108" spans="2:78" ht="16.5" customHeight="1">
      <c r="B108" s="13"/>
      <c r="AA108" s="133"/>
      <c r="AB108" s="133"/>
      <c r="AC108" s="133"/>
      <c r="AD108" s="291"/>
      <c r="AE108" s="136"/>
      <c r="AF108" s="103"/>
      <c r="AG108" s="103"/>
      <c r="AH108" s="103"/>
      <c r="AI108" s="133"/>
      <c r="AJ108" s="133"/>
      <c r="AK108" s="133"/>
      <c r="AL108" s="133"/>
      <c r="AM108" s="133"/>
      <c r="AZ108" s="229"/>
      <c r="BZ108" s="229"/>
    </row>
    <row r="109" spans="2:78" ht="16.5" customHeight="1">
      <c r="B109" s="13"/>
      <c r="AA109" s="133"/>
      <c r="AB109" s="133"/>
      <c r="AC109" s="133"/>
      <c r="AD109" s="291"/>
      <c r="AE109" s="136"/>
      <c r="AF109" s="103"/>
      <c r="AG109" s="103"/>
      <c r="AH109" s="103"/>
      <c r="AI109" s="133"/>
      <c r="AJ109" s="133"/>
      <c r="AK109" s="133"/>
      <c r="AL109" s="133"/>
      <c r="AM109" s="133"/>
      <c r="AZ109" s="229"/>
      <c r="BZ109" s="229"/>
    </row>
    <row r="110" spans="2:78" ht="16.5" customHeight="1">
      <c r="B110" s="13"/>
      <c r="AA110" s="133"/>
      <c r="AB110" s="133"/>
      <c r="AC110" s="133"/>
      <c r="AD110" s="291"/>
      <c r="AE110" s="136"/>
      <c r="AF110" s="103"/>
      <c r="AG110" s="103"/>
      <c r="AH110" s="103"/>
      <c r="AI110" s="133"/>
      <c r="AJ110" s="133"/>
      <c r="AK110" s="133"/>
      <c r="AL110" s="133"/>
      <c r="AM110" s="133"/>
      <c r="AZ110" s="229"/>
      <c r="BZ110" s="229"/>
    </row>
    <row r="111" spans="2:78" ht="16.5" customHeight="1">
      <c r="B111" s="13"/>
      <c r="AA111" s="133"/>
      <c r="AB111" s="133"/>
      <c r="AC111" s="133"/>
      <c r="AD111" s="291"/>
      <c r="AE111" s="136"/>
      <c r="AF111" s="103"/>
      <c r="AG111" s="103"/>
      <c r="AH111" s="103"/>
      <c r="AI111" s="133"/>
      <c r="AJ111" s="133"/>
      <c r="AK111" s="133"/>
      <c r="AL111" s="133"/>
      <c r="AM111" s="133"/>
      <c r="AZ111" s="229"/>
      <c r="BZ111" s="229"/>
    </row>
    <row r="112" spans="2:78" ht="16.5" customHeight="1">
      <c r="B112" s="39" t="s">
        <v>176</v>
      </c>
      <c r="AA112" s="133"/>
      <c r="AB112" s="133"/>
      <c r="AC112" s="133"/>
      <c r="AD112" s="291"/>
      <c r="AE112" s="136"/>
      <c r="AF112" s="103"/>
      <c r="AG112" s="103"/>
      <c r="AH112" s="103"/>
      <c r="AI112" s="133"/>
      <c r="AJ112" s="133"/>
      <c r="AK112" s="133"/>
      <c r="AL112" s="133"/>
      <c r="AM112" s="133"/>
      <c r="AZ112" s="229"/>
      <c r="BZ112" s="229"/>
    </row>
    <row r="113" spans="2:390" ht="16.5" customHeight="1">
      <c r="B113" s="39" t="s">
        <v>177</v>
      </c>
      <c r="C113" s="1"/>
      <c r="J113" s="111" t="s">
        <v>183</v>
      </c>
      <c r="K113" s="302">
        <f>(1.12*PI()^2*$D$29*$D$37/($F$23*1000)^2*SQRT(K33/D37+(F23*1000)^2*E29*L33/(PI()^2*D29*D37)))*10^-6</f>
        <v>58.141812266255499</v>
      </c>
      <c r="L113" s="3" t="s">
        <v>180</v>
      </c>
      <c r="AA113" s="133"/>
      <c r="AB113" s="133"/>
      <c r="AC113" s="133"/>
      <c r="AD113" s="291"/>
      <c r="AE113" s="136"/>
      <c r="AF113" s="103"/>
      <c r="AG113" s="103"/>
      <c r="AH113" s="103"/>
      <c r="AI113" s="133"/>
      <c r="AJ113" s="133"/>
      <c r="AK113" s="133"/>
      <c r="AL113" s="133"/>
      <c r="AM113" s="133"/>
      <c r="AZ113" s="229"/>
      <c r="BZ113" s="229"/>
    </row>
    <row r="114" spans="2:390" ht="16.5" customHeight="1">
      <c r="B114" s="39" t="s">
        <v>181</v>
      </c>
      <c r="C114" s="1"/>
      <c r="H114" s="326"/>
      <c r="J114" s="236" t="s">
        <v>182</v>
      </c>
      <c r="K114" s="37">
        <f>SQRT(PI()^2*$D$29*K63/(K113*10^6))</f>
        <v>15.575588182859404</v>
      </c>
      <c r="AA114" s="133"/>
      <c r="AB114" s="133"/>
      <c r="AC114" s="133"/>
      <c r="AD114" s="291"/>
      <c r="AE114" s="136"/>
      <c r="AF114" s="103"/>
      <c r="AG114" s="103"/>
      <c r="AH114" s="103"/>
      <c r="AI114" s="133"/>
      <c r="AJ114" s="133"/>
      <c r="AK114" s="133"/>
      <c r="AL114" s="133"/>
      <c r="AM114" s="133"/>
      <c r="AZ114" s="229"/>
      <c r="BZ114" s="229"/>
    </row>
    <row r="115" spans="2:390" ht="16.5" customHeight="1">
      <c r="B115" s="39" t="s">
        <v>132</v>
      </c>
      <c r="C115" s="237"/>
      <c r="D115" s="307"/>
      <c r="E115" s="308"/>
      <c r="F115" s="309"/>
      <c r="G115" s="309"/>
      <c r="H115" s="309"/>
      <c r="I115" s="237"/>
      <c r="J115" s="236" t="s">
        <v>116</v>
      </c>
      <c r="K115" s="37">
        <f>PI()*SQRT($D$29/$F$29)</f>
        <v>77.508614280088949</v>
      </c>
      <c r="AA115" s="133"/>
      <c r="AB115" s="133"/>
      <c r="AC115" s="133"/>
      <c r="AD115" s="291"/>
      <c r="AE115" s="136"/>
      <c r="AF115" s="103"/>
      <c r="AG115" s="103"/>
      <c r="AH115" s="103"/>
      <c r="AI115" s="133"/>
      <c r="AJ115" s="133"/>
      <c r="AK115" s="133"/>
      <c r="AL115" s="133"/>
      <c r="AM115" s="133"/>
      <c r="AZ115" s="229"/>
      <c r="BZ115" s="229"/>
    </row>
    <row r="116" spans="2:390" ht="16.5" customHeight="1">
      <c r="B116" s="39" t="s">
        <v>184</v>
      </c>
      <c r="J116" s="310" t="s">
        <v>185</v>
      </c>
      <c r="K116" s="37">
        <f>K114/K115</f>
        <v>0.20095299506419623</v>
      </c>
      <c r="AA116" s="133"/>
      <c r="AB116" s="133"/>
      <c r="AC116" s="133"/>
      <c r="AD116" s="291"/>
      <c r="AE116" s="136"/>
      <c r="AF116" s="103"/>
      <c r="AG116" s="103"/>
      <c r="AH116" s="103"/>
      <c r="AI116" s="133"/>
      <c r="AJ116" s="133"/>
      <c r="AK116" s="133"/>
      <c r="AL116" s="133"/>
      <c r="AM116" s="133"/>
      <c r="AZ116" s="229"/>
      <c r="BZ116" s="229"/>
    </row>
    <row r="117" spans="2:390" ht="16.5" customHeight="1">
      <c r="B117" s="39" t="s">
        <v>132</v>
      </c>
      <c r="F117" s="238"/>
      <c r="J117" s="236" t="s">
        <v>186</v>
      </c>
      <c r="K117" s="242">
        <f>1/2*(1+$K$118*K116+K116^2)</f>
        <v>0.57409272400067834</v>
      </c>
      <c r="AA117" s="133"/>
      <c r="AB117" s="133"/>
      <c r="AC117" s="133"/>
      <c r="AD117" s="291"/>
      <c r="AE117" s="136"/>
      <c r="AF117" s="103"/>
      <c r="AG117" s="103"/>
      <c r="AH117" s="103"/>
      <c r="AI117" s="133"/>
      <c r="AJ117" s="133"/>
      <c r="AK117" s="133"/>
      <c r="AL117" s="133"/>
      <c r="AM117" s="133"/>
      <c r="AZ117" s="229"/>
      <c r="BZ117" s="229"/>
    </row>
    <row r="118" spans="2:390" ht="16.5" customHeight="1">
      <c r="B118" s="39"/>
      <c r="G118" s="111"/>
      <c r="J118" s="315" t="s">
        <v>187</v>
      </c>
      <c r="K118" s="327">
        <f>0.65*SQRT(235/F29)</f>
        <v>0.53646048789492762</v>
      </c>
      <c r="AA118" s="133"/>
      <c r="AB118" s="133"/>
      <c r="AC118" s="133"/>
      <c r="AD118" s="291"/>
      <c r="AE118" s="136"/>
      <c r="AF118" s="103"/>
      <c r="AG118" s="103"/>
      <c r="AH118" s="103"/>
      <c r="AI118" s="133"/>
      <c r="AJ118" s="133"/>
      <c r="AK118" s="133"/>
      <c r="AL118" s="133"/>
      <c r="AM118" s="133"/>
      <c r="AZ118" s="229"/>
      <c r="BZ118" s="229"/>
    </row>
    <row r="119" spans="2:390" ht="16.5" customHeight="1">
      <c r="B119" s="39"/>
      <c r="G119" s="236"/>
      <c r="H119" s="37"/>
      <c r="J119" s="236" t="s">
        <v>188</v>
      </c>
      <c r="K119" s="242">
        <f>1/(K117+SQRT(K117^2-K116^2))</f>
        <v>0.89938876475694873</v>
      </c>
      <c r="AA119" s="133"/>
      <c r="AB119" s="133"/>
      <c r="AC119" s="133"/>
      <c r="AD119" s="291"/>
      <c r="AE119" s="136"/>
      <c r="AF119" s="103"/>
      <c r="AG119" s="103"/>
      <c r="AH119" s="103"/>
      <c r="AI119" s="133"/>
      <c r="AJ119" s="133"/>
      <c r="AK119" s="133"/>
      <c r="AL119" s="133"/>
      <c r="AM119" s="133"/>
      <c r="AZ119" s="229"/>
      <c r="BZ119" s="229"/>
    </row>
    <row r="120" spans="2:390" ht="16.5" customHeight="1">
      <c r="B120" s="39" t="s">
        <v>189</v>
      </c>
      <c r="J120" s="310" t="s">
        <v>118</v>
      </c>
      <c r="K120" s="37">
        <f>K71</f>
        <v>0.99073347237185994</v>
      </c>
      <c r="AA120" s="133"/>
      <c r="AB120" s="133"/>
      <c r="AC120" s="133"/>
      <c r="AD120" s="291"/>
      <c r="AE120" s="136"/>
      <c r="AF120" s="103"/>
      <c r="AG120" s="103"/>
      <c r="AH120" s="103"/>
      <c r="AI120" s="133"/>
      <c r="AJ120" s="133"/>
      <c r="AK120" s="133"/>
      <c r="AL120" s="133"/>
      <c r="AM120" s="133"/>
      <c r="AZ120" s="229"/>
      <c r="BZ120" s="229"/>
    </row>
    <row r="121" spans="2:390" ht="16.5" customHeight="1">
      <c r="B121" s="39" t="s">
        <v>125</v>
      </c>
      <c r="J121" s="111" t="s">
        <v>127</v>
      </c>
      <c r="K121" s="37">
        <f>K122+1*(K123-K122)</f>
        <v>1.3</v>
      </c>
      <c r="L121" s="238"/>
      <c r="AA121" s="133"/>
      <c r="AB121" s="133"/>
      <c r="AC121" s="133"/>
      <c r="AD121" s="291"/>
      <c r="AE121" s="136"/>
      <c r="AF121" s="103"/>
      <c r="AG121" s="103"/>
      <c r="AH121" s="103"/>
      <c r="AI121" s="133"/>
      <c r="AJ121" s="133"/>
      <c r="AK121" s="133"/>
      <c r="AL121" s="133"/>
      <c r="AM121" s="133"/>
      <c r="AZ121" s="229"/>
      <c r="BZ121" s="229"/>
    </row>
    <row r="122" spans="2:390" ht="16.5" customHeight="1">
      <c r="B122" s="40" t="s">
        <v>129</v>
      </c>
      <c r="C122" s="312"/>
      <c r="G122" s="236" t="s">
        <v>126</v>
      </c>
      <c r="H122" s="320">
        <f>Q23</f>
        <v>1</v>
      </c>
      <c r="J122" s="111" t="s">
        <v>128</v>
      </c>
      <c r="K122" s="37">
        <f>1.8-0.7*H122</f>
        <v>1.1000000000000001</v>
      </c>
      <c r="L122" s="238"/>
      <c r="AA122" s="133"/>
      <c r="AB122" s="133"/>
      <c r="AC122" s="133"/>
      <c r="AD122" s="291"/>
      <c r="AE122" s="136"/>
      <c r="AF122" s="103"/>
      <c r="AG122" s="103"/>
      <c r="AH122" s="103"/>
      <c r="AI122" s="133"/>
      <c r="AJ122" s="133"/>
      <c r="AK122" s="133"/>
      <c r="AL122" s="133"/>
      <c r="AM122" s="133"/>
      <c r="AZ122" s="229"/>
      <c r="BZ122" s="229"/>
    </row>
    <row r="123" spans="2:390" ht="16.5" customHeight="1">
      <c r="B123" s="40"/>
      <c r="C123" s="312"/>
      <c r="G123" s="236"/>
      <c r="H123" s="239"/>
      <c r="J123" s="111" t="s">
        <v>83</v>
      </c>
      <c r="K123" s="239">
        <v>1.3</v>
      </c>
      <c r="L123" s="238"/>
      <c r="AA123" s="133"/>
      <c r="AB123" s="133"/>
      <c r="AC123" s="133"/>
      <c r="AD123" s="291"/>
      <c r="AE123" s="136"/>
      <c r="AF123" s="103"/>
      <c r="AG123" s="103"/>
      <c r="AH123" s="103"/>
      <c r="AI123" s="133"/>
      <c r="AJ123" s="133"/>
      <c r="AK123" s="133"/>
      <c r="AL123" s="133"/>
      <c r="AM123" s="133"/>
      <c r="AZ123" s="229"/>
      <c r="BZ123" s="229"/>
    </row>
    <row r="124" spans="2:390" s="2" customFormat="1" ht="16.5" customHeight="1">
      <c r="B124" s="39" t="s">
        <v>130</v>
      </c>
      <c r="C124" s="3"/>
      <c r="D124" s="3"/>
      <c r="E124" s="3"/>
      <c r="F124" s="3"/>
      <c r="G124" s="3"/>
      <c r="H124" s="3"/>
      <c r="I124" s="3"/>
      <c r="J124" s="1"/>
      <c r="K124" s="1"/>
      <c r="L124" s="3"/>
      <c r="M124" s="15"/>
      <c r="Z124" s="135"/>
      <c r="AA124" s="133"/>
      <c r="AB124" s="133"/>
      <c r="AC124" s="133"/>
      <c r="AD124" s="291"/>
      <c r="AE124" s="136"/>
      <c r="AF124" s="103"/>
      <c r="AG124" s="103"/>
      <c r="AH124" s="103"/>
      <c r="AI124" s="133"/>
      <c r="AJ124" s="133"/>
      <c r="AK124" s="133"/>
      <c r="AL124" s="133"/>
      <c r="AM124" s="133"/>
      <c r="AN124" s="101"/>
      <c r="AO124" s="101"/>
      <c r="AP124" s="103"/>
      <c r="AQ124" s="103"/>
      <c r="AR124" s="103"/>
      <c r="AS124" s="144"/>
      <c r="AT124" s="144"/>
      <c r="AU124" s="146"/>
      <c r="AV124" s="146"/>
      <c r="AW124" s="146"/>
      <c r="AX124" s="147"/>
      <c r="AY124" s="147"/>
      <c r="AZ124" s="229"/>
      <c r="BA124" s="142"/>
      <c r="BB124" s="144"/>
      <c r="BC124" s="142"/>
      <c r="BD124" s="144"/>
      <c r="BE124" s="144"/>
      <c r="BF124" s="144"/>
      <c r="BG124" s="144"/>
      <c r="BH124" s="281"/>
      <c r="BI124" s="281"/>
      <c r="BJ124" s="281"/>
      <c r="BK124" s="281"/>
      <c r="BL124" s="281"/>
      <c r="BM124" s="281"/>
      <c r="BN124" s="144"/>
      <c r="BO124" s="144"/>
      <c r="BP124" s="281"/>
      <c r="BQ124" s="281"/>
      <c r="BR124" s="144"/>
      <c r="BS124" s="144"/>
      <c r="BT124" s="144"/>
      <c r="BU124" s="144"/>
      <c r="BV124" s="142"/>
      <c r="BW124" s="142"/>
      <c r="BX124" s="169"/>
      <c r="BY124" s="142"/>
      <c r="BZ124" s="229"/>
      <c r="CA124" s="208"/>
      <c r="CB124" s="169"/>
      <c r="CC124" s="169"/>
      <c r="CD124" s="143"/>
      <c r="CE124" s="143"/>
      <c r="CF124" s="143"/>
      <c r="CG124" s="143"/>
      <c r="CH124" s="142"/>
      <c r="CI124" s="143"/>
      <c r="CJ124" s="143"/>
      <c r="CK124" s="143"/>
      <c r="CL124" s="143"/>
      <c r="CM124" s="142"/>
      <c r="CN124" s="142"/>
      <c r="CO124" s="193"/>
      <c r="CP124" s="186"/>
      <c r="CQ124" s="186"/>
      <c r="CR124" s="147"/>
      <c r="CS124" s="147"/>
      <c r="CT124" s="147"/>
      <c r="CU124" s="147"/>
      <c r="CV124" s="147"/>
      <c r="CW124" s="147"/>
      <c r="CX124" s="147"/>
      <c r="CY124" s="191"/>
      <c r="CZ124" s="134"/>
      <c r="DA124" s="197"/>
      <c r="DB124" s="208"/>
      <c r="DC124" s="208"/>
      <c r="DD124" s="208"/>
      <c r="DE124" s="208"/>
      <c r="DF124" s="169"/>
      <c r="DG124" s="169"/>
      <c r="DH124" s="169"/>
      <c r="DI124" s="169"/>
      <c r="DJ124" s="169"/>
      <c r="DK124" s="169"/>
      <c r="DL124" s="169"/>
      <c r="DM124" s="169"/>
      <c r="DN124" s="169"/>
      <c r="DO124" s="213"/>
      <c r="DP124" s="147"/>
      <c r="DQ124" s="147"/>
      <c r="DR124" s="147"/>
      <c r="DS124" s="147"/>
      <c r="DT124" s="147"/>
      <c r="DU124" s="147"/>
      <c r="DV124" s="147"/>
      <c r="DW124" s="147"/>
      <c r="DX124" s="147"/>
      <c r="DY124" s="147"/>
      <c r="DZ124" s="147"/>
      <c r="EA124" s="144"/>
      <c r="EB124" s="208"/>
      <c r="EC124" s="208"/>
      <c r="ED124" s="208"/>
      <c r="EE124" s="169"/>
      <c r="EF124" s="169"/>
      <c r="EG124" s="169"/>
      <c r="EH124" s="169"/>
      <c r="EI124" s="169"/>
      <c r="EJ124" s="169"/>
      <c r="EK124" s="169"/>
      <c r="EL124" s="169"/>
      <c r="EM124" s="169"/>
      <c r="EN124" s="169"/>
      <c r="EO124" s="213"/>
      <c r="EP124" s="147"/>
      <c r="EQ124" s="147"/>
      <c r="ER124" s="147"/>
      <c r="ES124" s="147"/>
      <c r="ET124" s="147"/>
      <c r="EU124" s="147"/>
      <c r="EV124" s="147"/>
      <c r="EW124" s="147"/>
      <c r="EX124" s="147"/>
      <c r="EY124" s="147"/>
      <c r="EZ124" s="147"/>
      <c r="FA124" s="147"/>
      <c r="FB124" s="147"/>
      <c r="FC124" s="147"/>
      <c r="FD124" s="147"/>
      <c r="FE124" s="147"/>
      <c r="FF124" s="147"/>
      <c r="FG124" s="147"/>
      <c r="FH124" s="147"/>
      <c r="FI124" s="147"/>
      <c r="FJ124" s="147"/>
      <c r="FK124" s="147"/>
      <c r="FL124" s="147"/>
      <c r="FM124" s="147"/>
      <c r="FN124" s="169"/>
      <c r="FO124" s="213"/>
      <c r="FP124" s="147"/>
      <c r="FQ124" s="147"/>
      <c r="FR124" s="147"/>
      <c r="FS124" s="147"/>
      <c r="FT124" s="147"/>
      <c r="FU124" s="147"/>
      <c r="FV124" s="147"/>
      <c r="FW124" s="147"/>
      <c r="FX124" s="147"/>
      <c r="FY124" s="147"/>
      <c r="FZ124" s="147"/>
      <c r="GA124" s="147"/>
      <c r="GB124" s="147"/>
      <c r="GC124" s="147"/>
      <c r="GD124" s="147"/>
      <c r="GE124" s="147"/>
      <c r="GF124" s="147"/>
      <c r="GG124" s="147"/>
      <c r="GH124" s="147"/>
      <c r="GI124" s="147"/>
      <c r="GJ124" s="147"/>
      <c r="GK124" s="147"/>
      <c r="GL124" s="147"/>
      <c r="GM124" s="147"/>
      <c r="GN124" s="169"/>
      <c r="GO124" s="216"/>
      <c r="GP124" s="147"/>
      <c r="GQ124" s="147"/>
      <c r="GR124" s="147"/>
      <c r="GS124" s="147"/>
      <c r="GT124" s="147"/>
      <c r="GU124" s="147"/>
      <c r="GV124" s="147"/>
      <c r="GW124" s="147"/>
      <c r="GX124" s="147"/>
      <c r="GY124" s="147"/>
      <c r="GZ124" s="147"/>
      <c r="HA124" s="147"/>
      <c r="HB124" s="147"/>
      <c r="HC124" s="147"/>
      <c r="HD124" s="147"/>
      <c r="HE124" s="147"/>
      <c r="HF124" s="147"/>
      <c r="HG124" s="147"/>
      <c r="HH124" s="147"/>
      <c r="HI124" s="147"/>
      <c r="HJ124" s="147"/>
      <c r="HK124" s="147"/>
      <c r="HL124" s="147"/>
      <c r="HM124" s="147"/>
      <c r="HN124" s="169"/>
      <c r="HO124" s="213"/>
      <c r="HP124" s="147"/>
      <c r="HQ124" s="147"/>
      <c r="HR124" s="147"/>
      <c r="HS124" s="147"/>
      <c r="HT124" s="147"/>
      <c r="HU124" s="147"/>
      <c r="HV124" s="147"/>
      <c r="HW124" s="147"/>
      <c r="HX124" s="147"/>
      <c r="HY124" s="147"/>
      <c r="HZ124" s="147"/>
      <c r="IA124" s="142"/>
      <c r="IB124" s="169"/>
      <c r="IC124" s="169"/>
      <c r="ID124" s="169"/>
      <c r="IE124" s="169"/>
      <c r="IF124" s="169"/>
      <c r="IG124" s="169"/>
      <c r="IH124" s="169"/>
      <c r="II124" s="169"/>
      <c r="IJ124" s="169"/>
      <c r="IK124" s="169"/>
      <c r="IL124" s="169"/>
      <c r="IM124" s="169"/>
      <c r="IN124" s="169"/>
      <c r="IO124" s="213"/>
      <c r="IP124" s="147"/>
      <c r="IQ124" s="147"/>
      <c r="IR124" s="147"/>
      <c r="IS124" s="147"/>
      <c r="IT124" s="147"/>
      <c r="IU124" s="147"/>
      <c r="IV124" s="147"/>
      <c r="IW124" s="147"/>
      <c r="IX124" s="147"/>
      <c r="IY124" s="147"/>
      <c r="IZ124" s="147"/>
      <c r="JA124" s="144"/>
      <c r="JB124" s="169"/>
      <c r="JC124" s="169"/>
      <c r="JD124" s="169"/>
      <c r="JE124" s="169"/>
      <c r="JF124" s="169"/>
      <c r="JG124" s="169"/>
      <c r="JH124" s="169"/>
      <c r="JI124" s="169"/>
      <c r="JJ124" s="169"/>
      <c r="JK124" s="169"/>
      <c r="JL124" s="169"/>
      <c r="JM124" s="169"/>
      <c r="JN124" s="169"/>
      <c r="JO124" s="213"/>
      <c r="JP124" s="147"/>
      <c r="JQ124" s="147"/>
      <c r="JR124" s="147"/>
      <c r="JS124" s="147"/>
      <c r="JT124" s="147"/>
      <c r="JU124" s="147"/>
      <c r="JV124" s="147"/>
      <c r="JW124" s="147"/>
      <c r="JX124" s="147"/>
      <c r="JY124" s="147"/>
      <c r="JZ124" s="147"/>
      <c r="KA124" s="144"/>
      <c r="KB124" s="169"/>
      <c r="KC124" s="169"/>
      <c r="KD124" s="169"/>
      <c r="KE124" s="169"/>
      <c r="KF124" s="169"/>
      <c r="KG124" s="169"/>
      <c r="KH124" s="169"/>
      <c r="KI124" s="169"/>
      <c r="KJ124" s="169"/>
      <c r="KK124" s="169"/>
      <c r="KL124" s="169"/>
      <c r="KM124" s="169"/>
      <c r="KN124" s="169"/>
      <c r="KO124" s="213"/>
      <c r="KP124" s="147"/>
      <c r="KQ124" s="147"/>
      <c r="KR124" s="147"/>
      <c r="KS124" s="147"/>
      <c r="KT124" s="147"/>
      <c r="KU124" s="147"/>
      <c r="KV124" s="147"/>
      <c r="KW124" s="147"/>
      <c r="KX124" s="147"/>
      <c r="KY124" s="147"/>
      <c r="KZ124" s="147"/>
      <c r="LA124" s="144"/>
      <c r="LB124" s="169"/>
      <c r="LC124" s="169"/>
      <c r="LD124" s="169"/>
      <c r="LE124" s="169"/>
      <c r="LF124" s="169"/>
      <c r="LG124" s="169"/>
      <c r="LH124" s="169"/>
      <c r="LI124" s="169"/>
      <c r="LJ124" s="169"/>
      <c r="LK124" s="169"/>
      <c r="LL124" s="169"/>
      <c r="LM124" s="169"/>
      <c r="LN124" s="169"/>
      <c r="LO124" s="213"/>
      <c r="LP124" s="147"/>
      <c r="LQ124" s="147"/>
      <c r="LR124" s="147"/>
      <c r="LS124" s="147"/>
      <c r="LT124" s="147"/>
      <c r="LU124" s="147"/>
      <c r="LV124" s="147"/>
      <c r="LW124" s="147"/>
      <c r="LX124" s="147"/>
      <c r="LY124" s="147"/>
      <c r="LZ124" s="147"/>
      <c r="MA124" s="144"/>
      <c r="MB124" s="169"/>
      <c r="MC124" s="169"/>
      <c r="MD124" s="169"/>
      <c r="ME124" s="169"/>
      <c r="MF124" s="169"/>
      <c r="MG124" s="169"/>
      <c r="MH124" s="169"/>
      <c r="MI124" s="169"/>
      <c r="MJ124" s="169"/>
      <c r="MK124" s="169"/>
      <c r="ML124" s="169"/>
      <c r="MM124" s="169"/>
      <c r="MN124" s="169"/>
      <c r="MO124" s="213"/>
      <c r="NA124" s="144"/>
      <c r="NB124" s="142"/>
      <c r="NC124" s="142"/>
      <c r="ND124" s="144"/>
      <c r="NE124" s="144"/>
      <c r="NF124" s="142"/>
      <c r="NG124" s="147"/>
      <c r="NH124" s="147"/>
      <c r="NI124" s="147"/>
      <c r="NJ124" s="147"/>
      <c r="NK124" s="147"/>
      <c r="NL124" s="147"/>
      <c r="NM124" s="147"/>
      <c r="NN124" s="147"/>
      <c r="NO124" s="147"/>
      <c r="NP124" s="147"/>
      <c r="NQ124" s="147"/>
      <c r="NR124" s="147"/>
      <c r="NS124" s="147"/>
      <c r="NT124" s="147"/>
      <c r="NU124" s="147"/>
      <c r="NV124" s="147"/>
      <c r="NW124" s="147"/>
      <c r="NX124" s="147"/>
      <c r="NY124" s="147"/>
      <c r="NZ124" s="147"/>
    </row>
    <row r="125" spans="2:390" s="2" customFormat="1" ht="16.5" customHeight="1">
      <c r="B125" s="39"/>
      <c r="C125" s="3"/>
      <c r="D125" s="111" t="s">
        <v>84</v>
      </c>
      <c r="E125" s="328">
        <f>D79</f>
        <v>1</v>
      </c>
      <c r="F125" s="3" t="str">
        <f>VLOOKUP(E125,Data!$K$21:$L$23,2,FALSE)</f>
        <v>(Đối với cấu kiện tiếp xúc với cả bốn mặt)</v>
      </c>
      <c r="G125" s="3"/>
      <c r="H125" s="3"/>
      <c r="I125" s="3"/>
      <c r="J125" s="111"/>
      <c r="K125" s="314"/>
      <c r="L125" s="3"/>
      <c r="M125" s="15"/>
      <c r="Z125" s="135"/>
      <c r="AA125" s="133"/>
      <c r="AB125" s="133"/>
      <c r="AC125" s="133"/>
      <c r="AD125" s="291"/>
      <c r="AE125" s="136"/>
      <c r="AF125" s="103"/>
      <c r="AG125" s="103"/>
      <c r="AH125" s="103"/>
      <c r="AI125" s="133"/>
      <c r="AJ125" s="133"/>
      <c r="AK125" s="133"/>
      <c r="AL125" s="133"/>
      <c r="AM125" s="133"/>
      <c r="AN125" s="101"/>
      <c r="AO125" s="101"/>
      <c r="AP125" s="103"/>
      <c r="AQ125" s="103"/>
      <c r="AR125" s="103"/>
      <c r="AS125" s="144"/>
      <c r="AT125" s="144"/>
      <c r="AU125" s="146"/>
      <c r="AV125" s="146"/>
      <c r="AW125" s="146"/>
      <c r="AX125" s="147"/>
      <c r="AY125" s="147"/>
      <c r="AZ125" s="229"/>
      <c r="BA125" s="142"/>
      <c r="BB125" s="144"/>
      <c r="BC125" s="142"/>
      <c r="BD125" s="144"/>
      <c r="BE125" s="144"/>
      <c r="BF125" s="144"/>
      <c r="BG125" s="144"/>
      <c r="BH125" s="281"/>
      <c r="BI125" s="281"/>
      <c r="BJ125" s="281"/>
      <c r="BK125" s="281"/>
      <c r="BL125" s="281"/>
      <c r="BM125" s="281"/>
      <c r="BN125" s="144"/>
      <c r="BO125" s="144"/>
      <c r="BP125" s="281"/>
      <c r="BQ125" s="281"/>
      <c r="BR125" s="144"/>
      <c r="BS125" s="144"/>
      <c r="BT125" s="144"/>
      <c r="BU125" s="144"/>
      <c r="BV125" s="142"/>
      <c r="BW125" s="142"/>
      <c r="BX125" s="169"/>
      <c r="BY125" s="142"/>
      <c r="BZ125" s="229"/>
      <c r="CA125" s="208"/>
      <c r="CB125" s="169"/>
      <c r="CC125" s="169"/>
      <c r="CD125" s="143"/>
      <c r="CE125" s="143"/>
      <c r="CF125" s="143"/>
      <c r="CG125" s="143"/>
      <c r="CH125" s="142"/>
      <c r="CI125" s="143"/>
      <c r="CJ125" s="143"/>
      <c r="CK125" s="143"/>
      <c r="CL125" s="143"/>
      <c r="CM125" s="142"/>
      <c r="CN125" s="142"/>
      <c r="CO125" s="193"/>
      <c r="CP125" s="186"/>
      <c r="CQ125" s="186"/>
      <c r="CR125" s="147"/>
      <c r="CS125" s="147"/>
      <c r="CT125" s="147"/>
      <c r="CU125" s="147"/>
      <c r="CV125" s="147"/>
      <c r="CW125" s="147"/>
      <c r="CX125" s="147"/>
      <c r="CY125" s="191"/>
      <c r="CZ125" s="134"/>
      <c r="DA125" s="197"/>
      <c r="DB125" s="208"/>
      <c r="DC125" s="208"/>
      <c r="DD125" s="208"/>
      <c r="DE125" s="208"/>
      <c r="DF125" s="169"/>
      <c r="DG125" s="169"/>
      <c r="DH125" s="169"/>
      <c r="DI125" s="169"/>
      <c r="DJ125" s="169"/>
      <c r="DK125" s="169"/>
      <c r="DL125" s="169"/>
      <c r="DM125" s="169"/>
      <c r="DN125" s="169"/>
      <c r="DO125" s="213"/>
      <c r="DP125" s="147"/>
      <c r="DQ125" s="147"/>
      <c r="DR125" s="147"/>
      <c r="DS125" s="147"/>
      <c r="DT125" s="147"/>
      <c r="DU125" s="147"/>
      <c r="DV125" s="147"/>
      <c r="DW125" s="147"/>
      <c r="DX125" s="147"/>
      <c r="DY125" s="147"/>
      <c r="DZ125" s="147"/>
      <c r="EA125" s="144"/>
      <c r="EB125" s="208"/>
      <c r="EC125" s="208"/>
      <c r="ED125" s="208"/>
      <c r="EE125" s="169"/>
      <c r="EF125" s="169"/>
      <c r="EG125" s="169"/>
      <c r="EH125" s="169"/>
      <c r="EI125" s="169"/>
      <c r="EJ125" s="169"/>
      <c r="EK125" s="169"/>
      <c r="EL125" s="169"/>
      <c r="EM125" s="169"/>
      <c r="EN125" s="169"/>
      <c r="EO125" s="213"/>
      <c r="EP125" s="147"/>
      <c r="EQ125" s="147"/>
      <c r="ER125" s="147"/>
      <c r="ES125" s="147"/>
      <c r="ET125" s="147"/>
      <c r="EU125" s="147"/>
      <c r="EV125" s="147"/>
      <c r="EW125" s="147"/>
      <c r="EX125" s="147"/>
      <c r="EY125" s="147"/>
      <c r="EZ125" s="147"/>
      <c r="FA125" s="147"/>
      <c r="FB125" s="147"/>
      <c r="FC125" s="147"/>
      <c r="FD125" s="147"/>
      <c r="FE125" s="147"/>
      <c r="FF125" s="147"/>
      <c r="FG125" s="147"/>
      <c r="FH125" s="147"/>
      <c r="FI125" s="147"/>
      <c r="FJ125" s="147"/>
      <c r="FK125" s="147"/>
      <c r="FL125" s="147"/>
      <c r="FM125" s="147"/>
      <c r="FN125" s="169"/>
      <c r="FO125" s="213"/>
      <c r="FP125" s="147"/>
      <c r="FQ125" s="147"/>
      <c r="FR125" s="147"/>
      <c r="FS125" s="147"/>
      <c r="FT125" s="147"/>
      <c r="FU125" s="147"/>
      <c r="FV125" s="147"/>
      <c r="FW125" s="147"/>
      <c r="FX125" s="147"/>
      <c r="FY125" s="147"/>
      <c r="FZ125" s="147"/>
      <c r="GA125" s="147"/>
      <c r="GB125" s="147"/>
      <c r="GC125" s="147"/>
      <c r="GD125" s="147"/>
      <c r="GE125" s="147"/>
      <c r="GF125" s="147"/>
      <c r="GG125" s="147"/>
      <c r="GH125" s="147"/>
      <c r="GI125" s="147"/>
      <c r="GJ125" s="147"/>
      <c r="GK125" s="147"/>
      <c r="GL125" s="147"/>
      <c r="GM125" s="147"/>
      <c r="GN125" s="169"/>
      <c r="GO125" s="216"/>
      <c r="GP125" s="147"/>
      <c r="GQ125" s="147"/>
      <c r="GR125" s="147"/>
      <c r="GS125" s="147"/>
      <c r="GT125" s="147"/>
      <c r="GU125" s="147"/>
      <c r="GV125" s="147"/>
      <c r="GW125" s="147"/>
      <c r="GX125" s="147"/>
      <c r="GY125" s="147"/>
      <c r="GZ125" s="147"/>
      <c r="HA125" s="147"/>
      <c r="HB125" s="147"/>
      <c r="HC125" s="147"/>
      <c r="HD125" s="147"/>
      <c r="HE125" s="147"/>
      <c r="HF125" s="147"/>
      <c r="HG125" s="147"/>
      <c r="HH125" s="147"/>
      <c r="HI125" s="147"/>
      <c r="HJ125" s="147"/>
      <c r="HK125" s="147"/>
      <c r="HL125" s="147"/>
      <c r="HM125" s="147"/>
      <c r="HN125" s="169"/>
      <c r="HO125" s="213"/>
      <c r="HP125" s="147"/>
      <c r="HQ125" s="147"/>
      <c r="HR125" s="147"/>
      <c r="HS125" s="147"/>
      <c r="HT125" s="147"/>
      <c r="HU125" s="147"/>
      <c r="HV125" s="147"/>
      <c r="HW125" s="147"/>
      <c r="HX125" s="147"/>
      <c r="HY125" s="147"/>
      <c r="HZ125" s="147"/>
      <c r="IA125" s="142"/>
      <c r="IB125" s="169"/>
      <c r="IC125" s="169"/>
      <c r="ID125" s="169"/>
      <c r="IE125" s="169"/>
      <c r="IF125" s="169"/>
      <c r="IG125" s="169"/>
      <c r="IH125" s="169"/>
      <c r="II125" s="169"/>
      <c r="IJ125" s="169"/>
      <c r="IK125" s="169"/>
      <c r="IL125" s="169"/>
      <c r="IM125" s="169"/>
      <c r="IN125" s="169"/>
      <c r="IO125" s="213"/>
      <c r="IP125" s="147"/>
      <c r="IQ125" s="147"/>
      <c r="IR125" s="147"/>
      <c r="IS125" s="147"/>
      <c r="IT125" s="147"/>
      <c r="IU125" s="147"/>
      <c r="IV125" s="147"/>
      <c r="IW125" s="147"/>
      <c r="IX125" s="147"/>
      <c r="IY125" s="147"/>
      <c r="IZ125" s="147"/>
      <c r="JA125" s="144"/>
      <c r="JB125" s="169"/>
      <c r="JC125" s="169"/>
      <c r="JD125" s="169"/>
      <c r="JE125" s="169"/>
      <c r="JF125" s="169"/>
      <c r="JG125" s="169"/>
      <c r="JH125" s="169"/>
      <c r="JI125" s="169"/>
      <c r="JJ125" s="169"/>
      <c r="JK125" s="169"/>
      <c r="JL125" s="169"/>
      <c r="JM125" s="169"/>
      <c r="JN125" s="169"/>
      <c r="JO125" s="213"/>
      <c r="JP125" s="147"/>
      <c r="JQ125" s="147"/>
      <c r="JR125" s="147"/>
      <c r="JS125" s="147"/>
      <c r="JT125" s="147"/>
      <c r="JU125" s="147"/>
      <c r="JV125" s="147"/>
      <c r="JW125" s="147"/>
      <c r="JX125" s="147"/>
      <c r="JY125" s="147"/>
      <c r="JZ125" s="147"/>
      <c r="KA125" s="144"/>
      <c r="KB125" s="169"/>
      <c r="KC125" s="169"/>
      <c r="KD125" s="169"/>
      <c r="KE125" s="169"/>
      <c r="KF125" s="169"/>
      <c r="KG125" s="169"/>
      <c r="KH125" s="169"/>
      <c r="KI125" s="169"/>
      <c r="KJ125" s="169"/>
      <c r="KK125" s="169"/>
      <c r="KL125" s="169"/>
      <c r="KM125" s="169"/>
      <c r="KN125" s="169"/>
      <c r="KO125" s="213"/>
      <c r="KP125" s="147"/>
      <c r="KQ125" s="147"/>
      <c r="KR125" s="147"/>
      <c r="KS125" s="147"/>
      <c r="KT125" s="147"/>
      <c r="KU125" s="147"/>
      <c r="KV125" s="147"/>
      <c r="KW125" s="147"/>
      <c r="KX125" s="147"/>
      <c r="KY125" s="147"/>
      <c r="KZ125" s="147"/>
      <c r="LA125" s="144"/>
      <c r="LB125" s="169"/>
      <c r="LC125" s="169"/>
      <c r="LD125" s="169"/>
      <c r="LE125" s="169"/>
      <c r="LF125" s="169"/>
      <c r="LG125" s="169"/>
      <c r="LH125" s="169"/>
      <c r="LI125" s="169"/>
      <c r="LJ125" s="169"/>
      <c r="LK125" s="169"/>
      <c r="LL125" s="169"/>
      <c r="LM125" s="169"/>
      <c r="LN125" s="169"/>
      <c r="LO125" s="213"/>
      <c r="LP125" s="147"/>
      <c r="LQ125" s="147"/>
      <c r="LR125" s="147"/>
      <c r="LS125" s="147"/>
      <c r="LT125" s="147"/>
      <c r="LU125" s="147"/>
      <c r="LV125" s="147"/>
      <c r="LW125" s="147"/>
      <c r="LX125" s="147"/>
      <c r="LY125" s="147"/>
      <c r="LZ125" s="147"/>
      <c r="MA125" s="144"/>
      <c r="MB125" s="169"/>
      <c r="MC125" s="169"/>
      <c r="MD125" s="169"/>
      <c r="ME125" s="169"/>
      <c r="MF125" s="169"/>
      <c r="MG125" s="169"/>
      <c r="MH125" s="169"/>
      <c r="MI125" s="169"/>
      <c r="MJ125" s="169"/>
      <c r="MK125" s="169"/>
      <c r="ML125" s="169"/>
      <c r="MM125" s="169"/>
      <c r="MN125" s="169"/>
      <c r="MO125" s="213"/>
      <c r="NA125" s="144"/>
      <c r="NB125" s="142"/>
      <c r="NC125" s="142"/>
      <c r="ND125" s="144"/>
      <c r="NE125" s="144"/>
      <c r="NF125" s="142"/>
      <c r="NG125" s="147"/>
      <c r="NH125" s="147"/>
      <c r="NI125" s="147"/>
      <c r="NJ125" s="147"/>
      <c r="NK125" s="147"/>
      <c r="NL125" s="147"/>
      <c r="NM125" s="147"/>
      <c r="NN125" s="147"/>
      <c r="NO125" s="147"/>
      <c r="NP125" s="147"/>
      <c r="NQ125" s="147"/>
      <c r="NR125" s="147"/>
      <c r="NS125" s="147"/>
      <c r="NT125" s="147"/>
      <c r="NU125" s="147"/>
      <c r="NV125" s="147"/>
      <c r="NW125" s="147"/>
      <c r="NX125" s="147"/>
      <c r="NY125" s="147"/>
      <c r="NZ125" s="147"/>
    </row>
    <row r="126" spans="2:390" s="2" customFormat="1" ht="16.5" customHeight="1">
      <c r="B126" s="39" t="s">
        <v>131</v>
      </c>
      <c r="C126" s="3"/>
      <c r="D126" s="3"/>
      <c r="E126" s="3"/>
      <c r="F126" s="3"/>
      <c r="G126" s="3"/>
      <c r="H126" s="3"/>
      <c r="I126" s="3"/>
      <c r="J126" s="1"/>
      <c r="K126" s="420"/>
      <c r="L126" s="420"/>
      <c r="M126" s="15"/>
      <c r="Z126" s="135"/>
      <c r="AA126" s="133"/>
      <c r="AB126" s="133"/>
      <c r="AC126" s="133"/>
      <c r="AD126" s="291"/>
      <c r="AE126" s="136"/>
      <c r="AF126" s="103"/>
      <c r="AG126" s="103"/>
      <c r="AH126" s="103"/>
      <c r="AI126" s="133"/>
      <c r="AJ126" s="133"/>
      <c r="AK126" s="133"/>
      <c r="AL126" s="133"/>
      <c r="AM126" s="133"/>
      <c r="AN126" s="101"/>
      <c r="AO126" s="101"/>
      <c r="AP126" s="103"/>
      <c r="AQ126" s="103"/>
      <c r="AR126" s="103"/>
      <c r="AS126" s="144"/>
      <c r="AT126" s="144"/>
      <c r="AU126" s="146"/>
      <c r="AV126" s="146"/>
      <c r="AW126" s="146"/>
      <c r="AX126" s="147"/>
      <c r="AY126" s="147"/>
      <c r="AZ126" s="229"/>
      <c r="BA126" s="142"/>
      <c r="BB126" s="144"/>
      <c r="BC126" s="142"/>
      <c r="BD126" s="144"/>
      <c r="BE126" s="144"/>
      <c r="BF126" s="144"/>
      <c r="BG126" s="144"/>
      <c r="BH126" s="281"/>
      <c r="BI126" s="281"/>
      <c r="BJ126" s="281"/>
      <c r="BK126" s="281"/>
      <c r="BL126" s="281"/>
      <c r="BM126" s="281"/>
      <c r="BN126" s="144"/>
      <c r="BO126" s="144"/>
      <c r="BP126" s="281"/>
      <c r="BQ126" s="281"/>
      <c r="BR126" s="144"/>
      <c r="BS126" s="144"/>
      <c r="BT126" s="144"/>
      <c r="BU126" s="144"/>
      <c r="BV126" s="142"/>
      <c r="BW126" s="142"/>
      <c r="BX126" s="169"/>
      <c r="BY126" s="142"/>
      <c r="BZ126" s="229"/>
      <c r="CA126" s="208"/>
      <c r="CB126" s="169"/>
      <c r="CC126" s="169"/>
      <c r="CD126" s="143"/>
      <c r="CE126" s="143"/>
      <c r="CF126" s="143"/>
      <c r="CG126" s="143"/>
      <c r="CH126" s="142"/>
      <c r="CI126" s="143"/>
      <c r="CJ126" s="143"/>
      <c r="CK126" s="143"/>
      <c r="CL126" s="143"/>
      <c r="CM126" s="142"/>
      <c r="CN126" s="142"/>
      <c r="CO126" s="193"/>
      <c r="CP126" s="186"/>
      <c r="CQ126" s="186"/>
      <c r="CR126" s="147"/>
      <c r="CS126" s="147"/>
      <c r="CT126" s="147"/>
      <c r="CU126" s="147"/>
      <c r="CV126" s="147"/>
      <c r="CW126" s="147"/>
      <c r="CX126" s="147"/>
      <c r="CY126" s="191"/>
      <c r="CZ126" s="134"/>
      <c r="DA126" s="197"/>
      <c r="DB126" s="208"/>
      <c r="DC126" s="208"/>
      <c r="DD126" s="208"/>
      <c r="DE126" s="208"/>
      <c r="DF126" s="169"/>
      <c r="DG126" s="169"/>
      <c r="DH126" s="169"/>
      <c r="DI126" s="169"/>
      <c r="DJ126" s="169"/>
      <c r="DK126" s="169"/>
      <c r="DL126" s="169"/>
      <c r="DM126" s="169"/>
      <c r="DN126" s="169"/>
      <c r="DO126" s="213"/>
      <c r="DP126" s="147"/>
      <c r="DQ126" s="147"/>
      <c r="DR126" s="147"/>
      <c r="DS126" s="147"/>
      <c r="DT126" s="147"/>
      <c r="DU126" s="147"/>
      <c r="DV126" s="147"/>
      <c r="DW126" s="147"/>
      <c r="DX126" s="147"/>
      <c r="DY126" s="147"/>
      <c r="DZ126" s="147"/>
      <c r="EA126" s="144"/>
      <c r="EB126" s="208"/>
      <c r="EC126" s="208"/>
      <c r="ED126" s="208"/>
      <c r="EE126" s="169"/>
      <c r="EF126" s="169"/>
      <c r="EG126" s="169"/>
      <c r="EH126" s="169"/>
      <c r="EI126" s="169"/>
      <c r="EJ126" s="169"/>
      <c r="EK126" s="169"/>
      <c r="EL126" s="169"/>
      <c r="EM126" s="169"/>
      <c r="EN126" s="169"/>
      <c r="EO126" s="213"/>
      <c r="EP126" s="147"/>
      <c r="EQ126" s="147"/>
      <c r="ER126" s="147"/>
      <c r="ES126" s="147"/>
      <c r="ET126" s="147"/>
      <c r="EU126" s="147"/>
      <c r="EV126" s="147"/>
      <c r="EW126" s="147"/>
      <c r="EX126" s="147"/>
      <c r="EY126" s="147"/>
      <c r="EZ126" s="147"/>
      <c r="FA126" s="147"/>
      <c r="FB126" s="147"/>
      <c r="FC126" s="147"/>
      <c r="FD126" s="147"/>
      <c r="FE126" s="147"/>
      <c r="FF126" s="147"/>
      <c r="FG126" s="147"/>
      <c r="FH126" s="147"/>
      <c r="FI126" s="147"/>
      <c r="FJ126" s="147"/>
      <c r="FK126" s="147"/>
      <c r="FL126" s="147"/>
      <c r="FM126" s="147"/>
      <c r="FN126" s="169"/>
      <c r="FO126" s="213"/>
      <c r="FP126" s="147"/>
      <c r="FQ126" s="147"/>
      <c r="FR126" s="147"/>
      <c r="FS126" s="147"/>
      <c r="FT126" s="147"/>
      <c r="FU126" s="147"/>
      <c r="FV126" s="147"/>
      <c r="FW126" s="147"/>
      <c r="FX126" s="147"/>
      <c r="FY126" s="147"/>
      <c r="FZ126" s="147"/>
      <c r="GA126" s="147"/>
      <c r="GB126" s="147"/>
      <c r="GC126" s="147"/>
      <c r="GD126" s="147"/>
      <c r="GE126" s="147"/>
      <c r="GF126" s="147"/>
      <c r="GG126" s="147"/>
      <c r="GH126" s="147"/>
      <c r="GI126" s="147"/>
      <c r="GJ126" s="147"/>
      <c r="GK126" s="147"/>
      <c r="GL126" s="147"/>
      <c r="GM126" s="147"/>
      <c r="GN126" s="169"/>
      <c r="GO126" s="216"/>
      <c r="GP126" s="147"/>
      <c r="GQ126" s="147"/>
      <c r="GR126" s="147"/>
      <c r="GS126" s="147"/>
      <c r="GT126" s="147"/>
      <c r="GU126" s="147"/>
      <c r="GV126" s="147"/>
      <c r="GW126" s="147"/>
      <c r="GX126" s="147"/>
      <c r="GY126" s="147"/>
      <c r="GZ126" s="147"/>
      <c r="HA126" s="147"/>
      <c r="HB126" s="147"/>
      <c r="HC126" s="147"/>
      <c r="HD126" s="147"/>
      <c r="HE126" s="147"/>
      <c r="HF126" s="147"/>
      <c r="HG126" s="147"/>
      <c r="HH126" s="147"/>
      <c r="HI126" s="147"/>
      <c r="HJ126" s="147"/>
      <c r="HK126" s="147"/>
      <c r="HL126" s="147"/>
      <c r="HM126" s="147"/>
      <c r="HN126" s="169"/>
      <c r="HO126" s="213"/>
      <c r="HP126" s="147"/>
      <c r="HQ126" s="147"/>
      <c r="HR126" s="147"/>
      <c r="HS126" s="147"/>
      <c r="HT126" s="147"/>
      <c r="HU126" s="147"/>
      <c r="HV126" s="147"/>
      <c r="HW126" s="147"/>
      <c r="HX126" s="147"/>
      <c r="HY126" s="147"/>
      <c r="HZ126" s="147"/>
      <c r="IA126" s="142"/>
      <c r="IB126" s="169"/>
      <c r="IC126" s="169"/>
      <c r="ID126" s="169"/>
      <c r="IE126" s="169"/>
      <c r="IF126" s="169"/>
      <c r="IG126" s="169"/>
      <c r="IH126" s="169"/>
      <c r="II126" s="169"/>
      <c r="IJ126" s="169"/>
      <c r="IK126" s="169"/>
      <c r="IL126" s="169"/>
      <c r="IM126" s="169"/>
      <c r="IN126" s="169"/>
      <c r="IO126" s="213"/>
      <c r="IP126" s="147"/>
      <c r="IQ126" s="147"/>
      <c r="IR126" s="147"/>
      <c r="IS126" s="147"/>
      <c r="IT126" s="147"/>
      <c r="IU126" s="147"/>
      <c r="IV126" s="147"/>
      <c r="IW126" s="147"/>
      <c r="IX126" s="147"/>
      <c r="IY126" s="147"/>
      <c r="IZ126" s="147"/>
      <c r="JA126" s="144"/>
      <c r="JB126" s="169"/>
      <c r="JC126" s="169"/>
      <c r="JD126" s="169"/>
      <c r="JE126" s="169"/>
      <c r="JF126" s="169"/>
      <c r="JG126" s="169"/>
      <c r="JH126" s="169"/>
      <c r="JI126" s="169"/>
      <c r="JJ126" s="169"/>
      <c r="JK126" s="169"/>
      <c r="JL126" s="169"/>
      <c r="JM126" s="169"/>
      <c r="JN126" s="169"/>
      <c r="JO126" s="213"/>
      <c r="JP126" s="147"/>
      <c r="JQ126" s="147"/>
      <c r="JR126" s="147"/>
      <c r="JS126" s="147"/>
      <c r="JT126" s="147"/>
      <c r="JU126" s="147"/>
      <c r="JV126" s="147"/>
      <c r="JW126" s="147"/>
      <c r="JX126" s="147"/>
      <c r="JY126" s="147"/>
      <c r="JZ126" s="147"/>
      <c r="KA126" s="144"/>
      <c r="KB126" s="169"/>
      <c r="KC126" s="169"/>
      <c r="KD126" s="169"/>
      <c r="KE126" s="169"/>
      <c r="KF126" s="169"/>
      <c r="KG126" s="169"/>
      <c r="KH126" s="169"/>
      <c r="KI126" s="169"/>
      <c r="KJ126" s="169"/>
      <c r="KK126" s="169"/>
      <c r="KL126" s="169"/>
      <c r="KM126" s="169"/>
      <c r="KN126" s="169"/>
      <c r="KO126" s="213"/>
      <c r="KP126" s="147"/>
      <c r="KQ126" s="147"/>
      <c r="KR126" s="147"/>
      <c r="KS126" s="147"/>
      <c r="KT126" s="147"/>
      <c r="KU126" s="147"/>
      <c r="KV126" s="147"/>
      <c r="KW126" s="147"/>
      <c r="KX126" s="147"/>
      <c r="KY126" s="147"/>
      <c r="KZ126" s="147"/>
      <c r="LA126" s="144"/>
      <c r="LB126" s="169"/>
      <c r="LC126" s="169"/>
      <c r="LD126" s="169"/>
      <c r="LE126" s="169"/>
      <c r="LF126" s="169"/>
      <c r="LG126" s="169"/>
      <c r="LH126" s="169"/>
      <c r="LI126" s="169"/>
      <c r="LJ126" s="169"/>
      <c r="LK126" s="169"/>
      <c r="LL126" s="169"/>
      <c r="LM126" s="169"/>
      <c r="LN126" s="169"/>
      <c r="LO126" s="213"/>
      <c r="LP126" s="147"/>
      <c r="LQ126" s="147"/>
      <c r="LR126" s="147"/>
      <c r="LS126" s="147"/>
      <c r="LT126" s="147"/>
      <c r="LU126" s="147"/>
      <c r="LV126" s="147"/>
      <c r="LW126" s="147"/>
      <c r="LX126" s="147"/>
      <c r="LY126" s="147"/>
      <c r="LZ126" s="147"/>
      <c r="MA126" s="144"/>
      <c r="MB126" s="169"/>
      <c r="MC126" s="169"/>
      <c r="MD126" s="169"/>
      <c r="ME126" s="169"/>
      <c r="MF126" s="169"/>
      <c r="MG126" s="169"/>
      <c r="MH126" s="169"/>
      <c r="MI126" s="169"/>
      <c r="MJ126" s="169"/>
      <c r="MK126" s="169"/>
      <c r="ML126" s="169"/>
      <c r="MM126" s="169"/>
      <c r="MN126" s="169"/>
      <c r="MO126" s="213"/>
      <c r="NA126" s="144"/>
      <c r="NB126" s="142"/>
      <c r="NC126" s="142"/>
      <c r="ND126" s="144"/>
      <c r="NE126" s="144"/>
      <c r="NF126" s="142"/>
      <c r="NG126" s="147"/>
      <c r="NH126" s="147"/>
      <c r="NI126" s="147"/>
      <c r="NJ126" s="147"/>
      <c r="NK126" s="147"/>
      <c r="NL126" s="147"/>
      <c r="NM126" s="147"/>
      <c r="NN126" s="147"/>
      <c r="NO126" s="147"/>
      <c r="NP126" s="147"/>
      <c r="NQ126" s="147"/>
      <c r="NR126" s="147"/>
      <c r="NS126" s="147"/>
      <c r="NT126" s="147"/>
      <c r="NU126" s="147"/>
      <c r="NV126" s="147"/>
      <c r="NW126" s="147"/>
      <c r="NX126" s="147"/>
      <c r="NY126" s="147"/>
      <c r="NZ126" s="147"/>
    </row>
    <row r="127" spans="2:390" ht="16.5" customHeight="1">
      <c r="B127" s="39"/>
      <c r="D127" s="111" t="s">
        <v>85</v>
      </c>
      <c r="E127" s="328">
        <f>D81</f>
        <v>1</v>
      </c>
      <c r="F127" s="3" t="str">
        <f>VLOOKUP(E127,Data!$K$24:$L$25,2,FALSE)</f>
        <v>(Tại các vị trí khác ngoại trừ tại gối đỡ của cấu kiện siêu tĩnh)</v>
      </c>
      <c r="J127" s="111"/>
      <c r="K127" s="314"/>
      <c r="AA127" s="133"/>
      <c r="AB127" s="133"/>
      <c r="AC127" s="133"/>
      <c r="AD127" s="291"/>
      <c r="AE127" s="136"/>
      <c r="AF127" s="103"/>
      <c r="AG127" s="103"/>
      <c r="AH127" s="103"/>
      <c r="AI127" s="133"/>
      <c r="AJ127" s="133"/>
      <c r="AK127" s="133"/>
      <c r="AL127" s="133"/>
      <c r="AM127" s="133"/>
      <c r="AZ127" s="229"/>
      <c r="BZ127" s="229"/>
    </row>
    <row r="128" spans="2:390" ht="16.5" customHeight="1">
      <c r="B128" s="45"/>
      <c r="E128" s="1"/>
      <c r="J128" s="111" t="s">
        <v>190</v>
      </c>
      <c r="K128" s="327">
        <f>0.15*K120*$K$121-0.15</f>
        <v>4.3193027112512689E-2</v>
      </c>
      <c r="AA128" s="133"/>
      <c r="AB128" s="133"/>
      <c r="AC128" s="133"/>
      <c r="AD128" s="291"/>
      <c r="AE128" s="136"/>
      <c r="AF128" s="103"/>
      <c r="AG128" s="103"/>
      <c r="AH128" s="103"/>
      <c r="AI128" s="133"/>
      <c r="AJ128" s="133"/>
      <c r="AK128" s="133"/>
      <c r="AL128" s="133"/>
      <c r="AM128" s="133"/>
      <c r="AZ128" s="229"/>
      <c r="BZ128" s="229"/>
    </row>
    <row r="129" spans="2:390" ht="16.5" customHeight="1">
      <c r="J129" s="111" t="s">
        <v>195</v>
      </c>
      <c r="K129" s="329">
        <f>1-K128*ABS(F41)*1000/(D140*$K$62*1*F29)</f>
        <v>0.99851147913710658</v>
      </c>
      <c r="AA129" s="133"/>
      <c r="AB129" s="133"/>
      <c r="AC129" s="133"/>
      <c r="AD129" s="291"/>
      <c r="AE129" s="136"/>
      <c r="AF129" s="103"/>
      <c r="AG129" s="103"/>
      <c r="AH129" s="103"/>
      <c r="AI129" s="133"/>
      <c r="AJ129" s="133"/>
      <c r="AK129" s="133"/>
      <c r="AL129" s="133"/>
      <c r="AM129" s="133"/>
      <c r="AZ129" s="229"/>
      <c r="BZ129" s="229"/>
    </row>
    <row r="130" spans="2:390" ht="16.5" customHeight="1">
      <c r="B130" s="39" t="s">
        <v>135</v>
      </c>
      <c r="J130" s="316" t="s">
        <v>136</v>
      </c>
      <c r="K130" s="234">
        <f>ABS(F41)*1000/(K74*$K$62*$F$29)+K129*H41*10^6*$E$125*$E$127/(K119*$K$63*$F$29)</f>
        <v>3.6031104926280963E-2</v>
      </c>
      <c r="AA130" s="133"/>
      <c r="AB130" s="133"/>
      <c r="AC130" s="133"/>
      <c r="AD130" s="291"/>
      <c r="AE130" s="136"/>
      <c r="AF130" s="103"/>
      <c r="AG130" s="103"/>
      <c r="AH130" s="103"/>
      <c r="AI130" s="133"/>
      <c r="AJ130" s="133"/>
      <c r="AK130" s="133"/>
      <c r="AL130" s="133"/>
      <c r="AM130" s="133"/>
      <c r="AZ130" s="229"/>
      <c r="BZ130" s="229"/>
    </row>
    <row r="131" spans="2:390" s="2" customFormat="1" ht="16.5" customHeight="1">
      <c r="B131" s="39" t="s">
        <v>138</v>
      </c>
      <c r="C131" s="3"/>
      <c r="D131" s="3"/>
      <c r="E131" s="317"/>
      <c r="F131" s="3"/>
      <c r="G131" s="111"/>
      <c r="H131" s="3"/>
      <c r="I131" s="3"/>
      <c r="J131" s="236" t="s">
        <v>139</v>
      </c>
      <c r="K131" s="235">
        <f>39.19*LN(1/(0.9674*MAX(K130,0.013)^3.833)-1)+482</f>
        <v>982.52009704469538</v>
      </c>
      <c r="L131" s="3" t="s">
        <v>86</v>
      </c>
      <c r="M131" s="15"/>
      <c r="Z131" s="135"/>
      <c r="AA131" s="133"/>
      <c r="AB131" s="133"/>
      <c r="AC131" s="133"/>
      <c r="AD131" s="291"/>
      <c r="AE131" s="136"/>
      <c r="AF131" s="103"/>
      <c r="AG131" s="103"/>
      <c r="AH131" s="103"/>
      <c r="AI131" s="133"/>
      <c r="AJ131" s="133"/>
      <c r="AK131" s="133"/>
      <c r="AL131" s="133"/>
      <c r="AM131" s="133"/>
      <c r="AN131" s="101"/>
      <c r="AO131" s="101"/>
      <c r="AP131" s="103"/>
      <c r="AQ131" s="103"/>
      <c r="AR131" s="103"/>
      <c r="AS131" s="144"/>
      <c r="AT131" s="144"/>
      <c r="AU131" s="146"/>
      <c r="AV131" s="146"/>
      <c r="AW131" s="146"/>
      <c r="AX131" s="147"/>
      <c r="AY131" s="147"/>
      <c r="AZ131" s="229"/>
      <c r="BA131" s="142"/>
      <c r="BB131" s="144"/>
      <c r="BC131" s="142"/>
      <c r="BD131" s="144"/>
      <c r="BE131" s="144"/>
      <c r="BF131" s="144"/>
      <c r="BG131" s="144"/>
      <c r="BH131" s="281"/>
      <c r="BI131" s="281"/>
      <c r="BJ131" s="281"/>
      <c r="BK131" s="281"/>
      <c r="BL131" s="281"/>
      <c r="BM131" s="281"/>
      <c r="BN131" s="144"/>
      <c r="BO131" s="144"/>
      <c r="BP131" s="281"/>
      <c r="BQ131" s="281"/>
      <c r="BR131" s="144"/>
      <c r="BS131" s="144"/>
      <c r="BT131" s="144"/>
      <c r="BU131" s="144"/>
      <c r="BV131" s="142"/>
      <c r="BW131" s="142"/>
      <c r="BX131" s="169"/>
      <c r="BY131" s="142"/>
      <c r="BZ131" s="229"/>
      <c r="CA131" s="208"/>
      <c r="CB131" s="169"/>
      <c r="CC131" s="169"/>
      <c r="CD131" s="143"/>
      <c r="CE131" s="143"/>
      <c r="CF131" s="143"/>
      <c r="CG131" s="143"/>
      <c r="CH131" s="142"/>
      <c r="CI131" s="143"/>
      <c r="CJ131" s="143"/>
      <c r="CK131" s="143"/>
      <c r="CL131" s="143"/>
      <c r="CM131" s="142"/>
      <c r="CN131" s="142"/>
      <c r="CO131" s="193"/>
      <c r="CP131" s="186"/>
      <c r="CQ131" s="186"/>
      <c r="CR131" s="147"/>
      <c r="CS131" s="147"/>
      <c r="CT131" s="147"/>
      <c r="CU131" s="147"/>
      <c r="CV131" s="147"/>
      <c r="CW131" s="147"/>
      <c r="CX131" s="147"/>
      <c r="CY131" s="191"/>
      <c r="CZ131" s="134"/>
      <c r="DA131" s="197"/>
      <c r="DB131" s="208"/>
      <c r="DC131" s="208"/>
      <c r="DD131" s="208"/>
      <c r="DE131" s="208"/>
      <c r="DF131" s="169"/>
      <c r="DG131" s="169"/>
      <c r="DH131" s="169"/>
      <c r="DI131" s="169"/>
      <c r="DJ131" s="169"/>
      <c r="DK131" s="169"/>
      <c r="DL131" s="169"/>
      <c r="DM131" s="169"/>
      <c r="DN131" s="169"/>
      <c r="DO131" s="213"/>
      <c r="DP131" s="147"/>
      <c r="DQ131" s="147"/>
      <c r="DR131" s="147"/>
      <c r="DS131" s="147"/>
      <c r="DT131" s="147"/>
      <c r="DU131" s="147"/>
      <c r="DV131" s="147"/>
      <c r="DW131" s="147"/>
      <c r="DX131" s="147"/>
      <c r="DY131" s="147"/>
      <c r="DZ131" s="147"/>
      <c r="EA131" s="144"/>
      <c r="EB131" s="208"/>
      <c r="EC131" s="208"/>
      <c r="ED131" s="208"/>
      <c r="EE131" s="169"/>
      <c r="EF131" s="169"/>
      <c r="EG131" s="169"/>
      <c r="EH131" s="169"/>
      <c r="EI131" s="169"/>
      <c r="EJ131" s="169"/>
      <c r="EK131" s="169"/>
      <c r="EL131" s="169"/>
      <c r="EM131" s="169"/>
      <c r="EN131" s="169"/>
      <c r="EO131" s="213"/>
      <c r="EP131" s="147"/>
      <c r="EQ131" s="147"/>
      <c r="ER131" s="147"/>
      <c r="ES131" s="147"/>
      <c r="ET131" s="147"/>
      <c r="EU131" s="147"/>
      <c r="EV131" s="147"/>
      <c r="EW131" s="147"/>
      <c r="EX131" s="147"/>
      <c r="EY131" s="147"/>
      <c r="EZ131" s="147"/>
      <c r="FA131" s="147"/>
      <c r="FB131" s="147"/>
      <c r="FC131" s="147"/>
      <c r="FD131" s="147"/>
      <c r="FE131" s="147"/>
      <c r="FF131" s="147"/>
      <c r="FG131" s="147"/>
      <c r="FH131" s="147"/>
      <c r="FI131" s="147"/>
      <c r="FJ131" s="147"/>
      <c r="FK131" s="147"/>
      <c r="FL131" s="147"/>
      <c r="FM131" s="147"/>
      <c r="FN131" s="169"/>
      <c r="FO131" s="213"/>
      <c r="FP131" s="147"/>
      <c r="FQ131" s="147"/>
      <c r="FR131" s="147"/>
      <c r="FS131" s="147"/>
      <c r="FT131" s="147"/>
      <c r="FU131" s="147"/>
      <c r="FV131" s="147"/>
      <c r="FW131" s="147"/>
      <c r="FX131" s="147"/>
      <c r="FY131" s="147"/>
      <c r="FZ131" s="147"/>
      <c r="GA131" s="147"/>
      <c r="GB131" s="147"/>
      <c r="GC131" s="147"/>
      <c r="GD131" s="147"/>
      <c r="GE131" s="147"/>
      <c r="GF131" s="147"/>
      <c r="GG131" s="147"/>
      <c r="GH131" s="147"/>
      <c r="GI131" s="147"/>
      <c r="GJ131" s="147"/>
      <c r="GK131" s="147"/>
      <c r="GL131" s="147"/>
      <c r="GM131" s="147"/>
      <c r="GN131" s="169"/>
      <c r="GO131" s="216"/>
      <c r="GP131" s="147"/>
      <c r="GQ131" s="147"/>
      <c r="GR131" s="147"/>
      <c r="GS131" s="147"/>
      <c r="GT131" s="147"/>
      <c r="GU131" s="147"/>
      <c r="GV131" s="147"/>
      <c r="GW131" s="147"/>
      <c r="GX131" s="147"/>
      <c r="GY131" s="147"/>
      <c r="GZ131" s="147"/>
      <c r="HA131" s="147"/>
      <c r="HB131" s="147"/>
      <c r="HC131" s="147"/>
      <c r="HD131" s="147"/>
      <c r="HE131" s="147"/>
      <c r="HF131" s="147"/>
      <c r="HG131" s="147"/>
      <c r="HH131" s="147"/>
      <c r="HI131" s="147"/>
      <c r="HJ131" s="147"/>
      <c r="HK131" s="147"/>
      <c r="HL131" s="147"/>
      <c r="HM131" s="147"/>
      <c r="HN131" s="169"/>
      <c r="HO131" s="213"/>
      <c r="HP131" s="147"/>
      <c r="HQ131" s="147"/>
      <c r="HR131" s="147"/>
      <c r="HS131" s="147"/>
      <c r="HT131" s="147"/>
      <c r="HU131" s="147"/>
      <c r="HV131" s="147"/>
      <c r="HW131" s="147"/>
      <c r="HX131" s="147"/>
      <c r="HY131" s="147"/>
      <c r="HZ131" s="147"/>
      <c r="IA131" s="142"/>
      <c r="IB131" s="169"/>
      <c r="IC131" s="169"/>
      <c r="ID131" s="169"/>
      <c r="IE131" s="169"/>
      <c r="IF131" s="169"/>
      <c r="IG131" s="169"/>
      <c r="IH131" s="169"/>
      <c r="II131" s="169"/>
      <c r="IJ131" s="169"/>
      <c r="IK131" s="169"/>
      <c r="IL131" s="169"/>
      <c r="IM131" s="169"/>
      <c r="IN131" s="169"/>
      <c r="IO131" s="213"/>
      <c r="IP131" s="147"/>
      <c r="IQ131" s="147"/>
      <c r="IR131" s="147"/>
      <c r="IS131" s="147"/>
      <c r="IT131" s="147"/>
      <c r="IU131" s="147"/>
      <c r="IV131" s="147"/>
      <c r="IW131" s="147"/>
      <c r="IX131" s="147"/>
      <c r="IY131" s="147"/>
      <c r="IZ131" s="147"/>
      <c r="JA131" s="144"/>
      <c r="JB131" s="169"/>
      <c r="JC131" s="169"/>
      <c r="JD131" s="169"/>
      <c r="JE131" s="169"/>
      <c r="JF131" s="169"/>
      <c r="JG131" s="169"/>
      <c r="JH131" s="169"/>
      <c r="JI131" s="169"/>
      <c r="JJ131" s="169"/>
      <c r="JK131" s="169"/>
      <c r="JL131" s="169"/>
      <c r="JM131" s="169"/>
      <c r="JN131" s="169"/>
      <c r="JO131" s="213"/>
      <c r="JP131" s="147"/>
      <c r="JQ131" s="147"/>
      <c r="JR131" s="147"/>
      <c r="JS131" s="147"/>
      <c r="JT131" s="147"/>
      <c r="JU131" s="147"/>
      <c r="JV131" s="147"/>
      <c r="JW131" s="147"/>
      <c r="JX131" s="147"/>
      <c r="JY131" s="147"/>
      <c r="JZ131" s="147"/>
      <c r="KA131" s="144"/>
      <c r="KB131" s="169"/>
      <c r="KC131" s="169"/>
      <c r="KD131" s="169"/>
      <c r="KE131" s="169"/>
      <c r="KF131" s="169"/>
      <c r="KG131" s="169"/>
      <c r="KH131" s="169"/>
      <c r="KI131" s="169"/>
      <c r="KJ131" s="169"/>
      <c r="KK131" s="169"/>
      <c r="KL131" s="169"/>
      <c r="KM131" s="169"/>
      <c r="KN131" s="169"/>
      <c r="KO131" s="213"/>
      <c r="KP131" s="147"/>
      <c r="KQ131" s="147"/>
      <c r="KR131" s="147"/>
      <c r="KS131" s="147"/>
      <c r="KT131" s="147"/>
      <c r="KU131" s="147"/>
      <c r="KV131" s="147"/>
      <c r="KW131" s="147"/>
      <c r="KX131" s="147"/>
      <c r="KY131" s="147"/>
      <c r="KZ131" s="147"/>
      <c r="LA131" s="144"/>
      <c r="LB131" s="169"/>
      <c r="LC131" s="169"/>
      <c r="LD131" s="169"/>
      <c r="LE131" s="169"/>
      <c r="LF131" s="169"/>
      <c r="LG131" s="169"/>
      <c r="LH131" s="169"/>
      <c r="LI131" s="169"/>
      <c r="LJ131" s="169"/>
      <c r="LK131" s="169"/>
      <c r="LL131" s="169"/>
      <c r="LM131" s="169"/>
      <c r="LN131" s="169"/>
      <c r="LO131" s="213"/>
      <c r="LP131" s="147"/>
      <c r="LQ131" s="147"/>
      <c r="LR131" s="147"/>
      <c r="LS131" s="147"/>
      <c r="LT131" s="147"/>
      <c r="LU131" s="147"/>
      <c r="LV131" s="147"/>
      <c r="LW131" s="147"/>
      <c r="LX131" s="147"/>
      <c r="LY131" s="147"/>
      <c r="LZ131" s="147"/>
      <c r="MA131" s="144"/>
      <c r="MB131" s="169"/>
      <c r="MC131" s="169"/>
      <c r="MD131" s="169"/>
      <c r="ME131" s="169"/>
      <c r="MF131" s="169"/>
      <c r="MG131" s="169"/>
      <c r="MH131" s="169"/>
      <c r="MI131" s="169"/>
      <c r="MJ131" s="169"/>
      <c r="MK131" s="169"/>
      <c r="ML131" s="169"/>
      <c r="MM131" s="169"/>
      <c r="MN131" s="169"/>
      <c r="MO131" s="213"/>
      <c r="NA131" s="144"/>
      <c r="NB131" s="142"/>
      <c r="NC131" s="142"/>
      <c r="ND131" s="144"/>
      <c r="NE131" s="144"/>
      <c r="NF131" s="142"/>
      <c r="NG131" s="147"/>
      <c r="NH131" s="147"/>
      <c r="NI131" s="147"/>
      <c r="NJ131" s="147"/>
      <c r="NK131" s="147"/>
      <c r="NL131" s="147"/>
      <c r="NM131" s="147"/>
      <c r="NN131" s="147"/>
      <c r="NO131" s="147"/>
      <c r="NP131" s="147"/>
      <c r="NQ131" s="147"/>
      <c r="NR131" s="147"/>
      <c r="NS131" s="147"/>
      <c r="NT131" s="147"/>
      <c r="NU131" s="147"/>
      <c r="NV131" s="147"/>
      <c r="NW131" s="147"/>
      <c r="NX131" s="147"/>
      <c r="NY131" s="147"/>
      <c r="NZ131" s="147"/>
    </row>
    <row r="132" spans="2:390" ht="16.5" customHeight="1">
      <c r="B132" s="39" t="s">
        <v>167</v>
      </c>
      <c r="AA132" s="133"/>
      <c r="AB132" s="133"/>
      <c r="AC132" s="133"/>
      <c r="AD132" s="291"/>
      <c r="AE132" s="136"/>
      <c r="AF132" s="103"/>
      <c r="AG132" s="103"/>
      <c r="AH132" s="103"/>
      <c r="AI132" s="133"/>
      <c r="AJ132" s="133"/>
      <c r="AK132" s="133"/>
      <c r="AL132" s="133"/>
      <c r="AM132" s="133"/>
      <c r="AZ132" s="229"/>
      <c r="BZ132" s="229"/>
    </row>
    <row r="133" spans="2:390" ht="16.5" customHeight="1">
      <c r="B133" s="39" t="s">
        <v>141</v>
      </c>
      <c r="J133" s="111"/>
      <c r="AA133" s="133"/>
      <c r="AB133" s="133"/>
      <c r="AC133" s="133"/>
      <c r="AD133" s="291"/>
      <c r="AE133" s="136"/>
      <c r="AF133" s="103"/>
      <c r="AG133" s="103"/>
      <c r="AH133" s="103"/>
      <c r="AI133" s="133"/>
      <c r="AJ133" s="133"/>
      <c r="AK133" s="133"/>
      <c r="AL133" s="133"/>
      <c r="AM133" s="133"/>
      <c r="AZ133" s="229"/>
      <c r="BZ133" s="229"/>
    </row>
    <row r="134" spans="2:390" ht="16.5" customHeight="1">
      <c r="B134" s="39" t="s">
        <v>142</v>
      </c>
      <c r="AA134" s="133"/>
      <c r="AB134" s="133"/>
      <c r="AC134" s="133"/>
      <c r="AD134" s="291"/>
      <c r="AE134" s="136"/>
      <c r="AF134" s="103"/>
      <c r="AG134" s="103"/>
      <c r="AH134" s="103"/>
      <c r="AI134" s="133"/>
      <c r="AJ134" s="133"/>
      <c r="AK134" s="133"/>
      <c r="AL134" s="133"/>
      <c r="AM134" s="133"/>
      <c r="AZ134" s="229"/>
      <c r="BZ134" s="229"/>
    </row>
    <row r="135" spans="2:390" ht="16.5" customHeight="1">
      <c r="B135" s="39"/>
      <c r="C135" s="249" t="s">
        <v>140</v>
      </c>
      <c r="D135" s="250" t="s">
        <v>3</v>
      </c>
      <c r="E135" s="250" t="s">
        <v>4</v>
      </c>
      <c r="F135" s="250" t="s">
        <v>5</v>
      </c>
      <c r="G135" s="250" t="s">
        <v>6</v>
      </c>
      <c r="H135" s="250" t="s">
        <v>7</v>
      </c>
      <c r="I135" s="250" t="s">
        <v>8</v>
      </c>
      <c r="J135" s="250" t="s">
        <v>9</v>
      </c>
      <c r="K135" s="250" t="s">
        <v>10</v>
      </c>
      <c r="L135" s="250" t="s">
        <v>11</v>
      </c>
      <c r="AA135" s="133"/>
      <c r="AB135" s="133"/>
      <c r="AC135" s="133"/>
      <c r="AD135" s="291"/>
      <c r="AE135" s="136"/>
      <c r="AF135" s="103"/>
      <c r="AG135" s="103"/>
      <c r="AH135" s="103"/>
      <c r="AI135" s="133"/>
      <c r="AJ135" s="133"/>
      <c r="AK135" s="133"/>
      <c r="AL135" s="133"/>
      <c r="AM135" s="133"/>
      <c r="AZ135" s="229"/>
      <c r="BZ135" s="229"/>
    </row>
    <row r="136" spans="2:390" ht="16.5" customHeight="1">
      <c r="B136" s="39"/>
      <c r="C136" s="55" t="s">
        <v>143</v>
      </c>
      <c r="D136" s="42">
        <v>20</v>
      </c>
      <c r="E136" s="51">
        <v>982.52009704469538</v>
      </c>
      <c r="F136" s="51">
        <v>990.74940134145027</v>
      </c>
      <c r="G136" s="51">
        <v>990.75591510364211</v>
      </c>
      <c r="H136" s="51">
        <v>990.7559204625469</v>
      </c>
      <c r="I136" s="51">
        <v>990.7559204625469</v>
      </c>
      <c r="J136" s="51">
        <v>990.7559204625469</v>
      </c>
      <c r="K136" s="51">
        <v>990.7559204625469</v>
      </c>
      <c r="L136" s="51">
        <v>990.7559204625469</v>
      </c>
      <c r="AA136" s="133"/>
      <c r="AB136" s="133"/>
      <c r="AC136" s="133"/>
      <c r="AD136" s="291"/>
      <c r="AE136" s="136"/>
      <c r="AF136" s="103"/>
      <c r="AG136" s="103"/>
      <c r="AH136" s="103"/>
      <c r="AI136" s="133"/>
      <c r="AJ136" s="133"/>
      <c r="AK136" s="133"/>
      <c r="AL136" s="133"/>
      <c r="AM136" s="133"/>
      <c r="AZ136" s="229"/>
      <c r="BZ136" s="229"/>
    </row>
    <row r="137" spans="2:390" ht="16.5" customHeight="1">
      <c r="B137" s="39"/>
      <c r="C137" s="54" t="s">
        <v>299</v>
      </c>
      <c r="D137" s="50">
        <v>1</v>
      </c>
      <c r="E137" s="50">
        <v>0.88888888888888895</v>
      </c>
      <c r="F137" s="50">
        <v>0.88888888888888895</v>
      </c>
      <c r="G137" s="50">
        <v>0.88888888888888895</v>
      </c>
      <c r="H137" s="50">
        <v>0.88888888888888906</v>
      </c>
      <c r="I137" s="50">
        <v>0.88888888888888906</v>
      </c>
      <c r="J137" s="50">
        <v>0.88888888888888906</v>
      </c>
      <c r="K137" s="50">
        <v>0.88888888888888906</v>
      </c>
      <c r="L137" s="50">
        <v>0.88888888888888906</v>
      </c>
      <c r="AA137" s="133"/>
      <c r="AB137" s="133"/>
      <c r="AC137" s="133"/>
      <c r="AD137" s="291"/>
      <c r="AE137" s="136"/>
      <c r="AF137" s="103"/>
      <c r="AG137" s="103"/>
      <c r="AH137" s="103"/>
      <c r="AI137" s="133"/>
      <c r="AJ137" s="133"/>
      <c r="AK137" s="133"/>
      <c r="AL137" s="133"/>
      <c r="AM137" s="133"/>
      <c r="AZ137" s="229"/>
      <c r="BZ137" s="229"/>
    </row>
    <row r="138" spans="2:390" ht="16.5" customHeight="1">
      <c r="B138" s="39"/>
      <c r="C138" s="54" t="s">
        <v>157</v>
      </c>
      <c r="D138" s="50">
        <v>0.99073347237185994</v>
      </c>
      <c r="E138" s="50">
        <v>0.93407247555018291</v>
      </c>
      <c r="F138" s="50">
        <v>0.93407247555018291</v>
      </c>
      <c r="G138" s="50">
        <v>0.93407247555018291</v>
      </c>
      <c r="H138" s="50">
        <v>0.93407247555018302</v>
      </c>
      <c r="I138" s="50">
        <v>0.93407247555018302</v>
      </c>
      <c r="J138" s="50">
        <v>0.93407247555018302</v>
      </c>
      <c r="K138" s="50">
        <v>0.93407247555018302</v>
      </c>
      <c r="L138" s="50">
        <v>0.93407247555018302</v>
      </c>
      <c r="AA138" s="133"/>
      <c r="AB138" s="133"/>
      <c r="AC138" s="133"/>
      <c r="AD138" s="291"/>
      <c r="AE138" s="136"/>
      <c r="AF138" s="103"/>
      <c r="AG138" s="103"/>
      <c r="AH138" s="103"/>
      <c r="AI138" s="133"/>
      <c r="AJ138" s="133"/>
      <c r="AK138" s="133"/>
      <c r="AL138" s="133"/>
      <c r="AM138" s="133"/>
      <c r="AZ138" s="229"/>
      <c r="BZ138" s="229"/>
    </row>
    <row r="139" spans="2:390" ht="16.5" customHeight="1">
      <c r="B139" s="89"/>
      <c r="C139" s="54" t="s">
        <v>159</v>
      </c>
      <c r="D139" s="254">
        <v>1.2565210876202233</v>
      </c>
      <c r="E139" s="254">
        <v>1.1867921827716605</v>
      </c>
      <c r="F139" s="254">
        <v>1.1867921827716605</v>
      </c>
      <c r="G139" s="254">
        <v>1.1867921827716605</v>
      </c>
      <c r="H139" s="254">
        <v>1.1867921827716605</v>
      </c>
      <c r="I139" s="254">
        <v>1.1867921827716605</v>
      </c>
      <c r="J139" s="254">
        <v>1.1867921827716605</v>
      </c>
      <c r="K139" s="254">
        <v>1.1867921827716605</v>
      </c>
      <c r="L139" s="254">
        <v>1.1867921827716605</v>
      </c>
      <c r="M139" s="90"/>
      <c r="AA139" s="133"/>
      <c r="AB139" s="133"/>
      <c r="AC139" s="133"/>
      <c r="AD139" s="291"/>
      <c r="AE139" s="136"/>
      <c r="AF139" s="103"/>
      <c r="AG139" s="103"/>
      <c r="AH139" s="103"/>
      <c r="AI139" s="133"/>
      <c r="AJ139" s="133"/>
      <c r="AK139" s="133"/>
      <c r="AL139" s="133"/>
      <c r="AM139" s="133"/>
      <c r="AZ139" s="229"/>
      <c r="BZ139" s="229"/>
    </row>
    <row r="140" spans="2:390" ht="16.5" customHeight="1">
      <c r="B140" s="89"/>
      <c r="C140" s="54" t="s">
        <v>161</v>
      </c>
      <c r="D140" s="254">
        <v>0.49276423712928341</v>
      </c>
      <c r="E140" s="254">
        <v>0.52113144602035366</v>
      </c>
      <c r="F140" s="254">
        <v>0.52113144602035366</v>
      </c>
      <c r="G140" s="254">
        <v>0.52113144602035366</v>
      </c>
      <c r="H140" s="254">
        <v>0.52113144602035377</v>
      </c>
      <c r="I140" s="254">
        <v>0.52113144602035377</v>
      </c>
      <c r="J140" s="254">
        <v>0.52113144602035377</v>
      </c>
      <c r="K140" s="254">
        <v>0.52113144602035377</v>
      </c>
      <c r="L140" s="254">
        <v>0.52113144602035377</v>
      </c>
      <c r="M140" s="90"/>
      <c r="AA140" s="133"/>
      <c r="AB140" s="133"/>
      <c r="AC140" s="133"/>
      <c r="AD140" s="291"/>
      <c r="AE140" s="136"/>
      <c r="AF140" s="103"/>
      <c r="AG140" s="103"/>
      <c r="AH140" s="103"/>
      <c r="AI140" s="133"/>
      <c r="AJ140" s="133"/>
      <c r="AK140" s="133"/>
      <c r="AL140" s="133"/>
      <c r="AM140" s="133"/>
      <c r="AZ140" s="229"/>
      <c r="BZ140" s="229"/>
    </row>
    <row r="141" spans="2:390" ht="16.5" customHeight="1">
      <c r="B141" s="39"/>
      <c r="C141" s="54" t="s">
        <v>191</v>
      </c>
      <c r="D141" s="254">
        <v>0.20095299506419623</v>
      </c>
      <c r="E141" s="254">
        <v>0.18946030067951997</v>
      </c>
      <c r="F141" s="254">
        <v>0.18946030067951997</v>
      </c>
      <c r="G141" s="254">
        <v>0.18946030067951997</v>
      </c>
      <c r="H141" s="254">
        <v>0.18946030067951997</v>
      </c>
      <c r="I141" s="254">
        <v>0.18946030067951997</v>
      </c>
      <c r="J141" s="254">
        <v>0.18946030067951997</v>
      </c>
      <c r="K141" s="254">
        <v>0.18946030067951997</v>
      </c>
      <c r="L141" s="254">
        <v>0.18946030067951997</v>
      </c>
      <c r="AA141" s="133"/>
      <c r="AB141" s="133"/>
      <c r="AC141" s="133"/>
      <c r="AD141" s="291"/>
      <c r="AE141" s="136"/>
      <c r="AF141" s="103"/>
      <c r="AG141" s="103"/>
      <c r="AH141" s="103"/>
      <c r="AI141" s="133"/>
      <c r="AJ141" s="133"/>
      <c r="AK141" s="133"/>
      <c r="AL141" s="133"/>
      <c r="AM141" s="133"/>
      <c r="AZ141" s="229"/>
      <c r="BZ141" s="229"/>
    </row>
    <row r="142" spans="2:390" ht="16.5" customHeight="1">
      <c r="B142" s="39"/>
      <c r="C142" s="54" t="s">
        <v>192</v>
      </c>
      <c r="D142" s="50">
        <v>0.57409272400067834</v>
      </c>
      <c r="E142" s="50">
        <v>0.56876658543641456</v>
      </c>
      <c r="F142" s="50">
        <v>0.56876658543641456</v>
      </c>
      <c r="G142" s="50">
        <v>0.56876658543641456</v>
      </c>
      <c r="H142" s="50">
        <v>0.56876658543641456</v>
      </c>
      <c r="I142" s="50">
        <v>0.56876658543641456</v>
      </c>
      <c r="J142" s="50">
        <v>0.56876658543641456</v>
      </c>
      <c r="K142" s="50">
        <v>0.56876658543641456</v>
      </c>
      <c r="L142" s="50">
        <v>0.56876658543641456</v>
      </c>
      <c r="AZ142" s="229"/>
      <c r="BZ142" s="229"/>
    </row>
    <row r="143" spans="2:390" ht="16.5" customHeight="1">
      <c r="B143" s="39"/>
      <c r="C143" s="54" t="s">
        <v>193</v>
      </c>
      <c r="D143" s="50">
        <v>0.89938876475694873</v>
      </c>
      <c r="E143" s="50">
        <v>0.90493618203198423</v>
      </c>
      <c r="F143" s="50">
        <v>0.90493618203198423</v>
      </c>
      <c r="G143" s="50">
        <v>0.90493618203198423</v>
      </c>
      <c r="H143" s="50">
        <v>0.90493618203198423</v>
      </c>
      <c r="I143" s="50">
        <v>0.90493618203198423</v>
      </c>
      <c r="J143" s="50">
        <v>0.90493618203198423</v>
      </c>
      <c r="K143" s="50">
        <v>0.90493618203198423</v>
      </c>
      <c r="L143" s="50">
        <v>0.90493618203198423</v>
      </c>
      <c r="AZ143" s="229"/>
      <c r="BZ143" s="229"/>
    </row>
    <row r="144" spans="2:390" ht="16.5" customHeight="1">
      <c r="B144" s="39"/>
      <c r="C144" s="54" t="s">
        <v>194</v>
      </c>
      <c r="D144" s="50">
        <v>4.3193027112512689E-2</v>
      </c>
      <c r="E144" s="50">
        <v>3.2144132732285668E-2</v>
      </c>
      <c r="F144" s="50">
        <v>3.2144132732285668E-2</v>
      </c>
      <c r="G144" s="50">
        <v>3.2144132732285668E-2</v>
      </c>
      <c r="H144" s="50">
        <v>3.2144132732285696E-2</v>
      </c>
      <c r="I144" s="50">
        <v>3.2144132732285696E-2</v>
      </c>
      <c r="J144" s="50">
        <v>3.2144132732285696E-2</v>
      </c>
      <c r="K144" s="50">
        <v>3.2144132732285696E-2</v>
      </c>
      <c r="L144" s="50">
        <v>3.2144132732285696E-2</v>
      </c>
      <c r="AZ144" s="229"/>
      <c r="BZ144" s="229"/>
    </row>
    <row r="145" spans="2:78" ht="16.5" customHeight="1">
      <c r="B145" s="39"/>
      <c r="C145" s="54" t="s">
        <v>196</v>
      </c>
      <c r="D145" s="290">
        <v>0.99851147913710658</v>
      </c>
      <c r="E145" s="290">
        <v>0.97591837598535702</v>
      </c>
      <c r="F145" s="290">
        <v>0.97497130575833268</v>
      </c>
      <c r="G145" s="290">
        <v>0.97497052661581907</v>
      </c>
      <c r="H145" s="290">
        <v>0.97497052597479461</v>
      </c>
      <c r="I145" s="290">
        <v>0.97497052597479461</v>
      </c>
      <c r="J145" s="290">
        <v>0.97497052597479461</v>
      </c>
      <c r="K145" s="290">
        <v>0.97497052597479461</v>
      </c>
      <c r="L145" s="290">
        <v>0.97497052597479461</v>
      </c>
      <c r="AZ145" s="229"/>
      <c r="BZ145" s="229"/>
    </row>
    <row r="146" spans="2:78" ht="16.5" customHeight="1">
      <c r="B146" s="39"/>
      <c r="C146" s="54" t="s">
        <v>164</v>
      </c>
      <c r="D146" s="255">
        <v>3.6031104926280963E-2</v>
      </c>
      <c r="E146" s="255">
        <v>3.4110297709798329E-2</v>
      </c>
      <c r="F146" s="255">
        <v>3.4108818625555697E-2</v>
      </c>
      <c r="G146" s="255">
        <v>3.4108817408732089E-2</v>
      </c>
      <c r="H146" s="255">
        <v>3.410881740773096E-2</v>
      </c>
      <c r="I146" s="255">
        <v>3.410881740773096E-2</v>
      </c>
      <c r="J146" s="255">
        <v>3.410881740773096E-2</v>
      </c>
      <c r="K146" s="255">
        <v>3.410881740773096E-2</v>
      </c>
      <c r="L146" s="255">
        <v>3.410881740773096E-2</v>
      </c>
      <c r="AZ146" s="229"/>
      <c r="BZ146" s="229"/>
    </row>
    <row r="147" spans="2:78" ht="16.5" customHeight="1">
      <c r="B147" s="39"/>
      <c r="C147" s="53" t="s">
        <v>165</v>
      </c>
      <c r="D147" s="232">
        <v>982.52009704469538</v>
      </c>
      <c r="E147" s="232">
        <v>990.74940134145027</v>
      </c>
      <c r="F147" s="232">
        <v>990.75591510364211</v>
      </c>
      <c r="G147" s="232">
        <v>990.7559204625469</v>
      </c>
      <c r="H147" s="232">
        <v>990.75592046695579</v>
      </c>
      <c r="I147" s="232">
        <v>990.75592046695579</v>
      </c>
      <c r="J147" s="232">
        <v>990.75592046695579</v>
      </c>
      <c r="K147" s="232">
        <v>990.75592046695579</v>
      </c>
      <c r="L147" s="232">
        <v>990.75592046695579</v>
      </c>
      <c r="AZ147" s="229"/>
      <c r="BZ147" s="229"/>
    </row>
    <row r="148" spans="2:78" ht="16.5" customHeight="1">
      <c r="B148" s="39"/>
      <c r="C148" s="3" t="s">
        <v>226</v>
      </c>
      <c r="J148" s="316" t="s">
        <v>136</v>
      </c>
      <c r="K148" s="330">
        <f>L146</f>
        <v>3.410881740773096E-2</v>
      </c>
      <c r="L148" s="237"/>
      <c r="AZ148" s="229"/>
      <c r="BZ148" s="229"/>
    </row>
    <row r="149" spans="2:78" ht="16.5" customHeight="1">
      <c r="B149" s="39"/>
      <c r="C149" s="3" t="s">
        <v>12</v>
      </c>
      <c r="J149" s="236" t="s">
        <v>166</v>
      </c>
      <c r="K149" s="319">
        <f>L147</f>
        <v>990.75592046695579</v>
      </c>
      <c r="L149" s="237" t="s">
        <v>178</v>
      </c>
      <c r="AZ149" s="229"/>
      <c r="BZ149" s="229"/>
    </row>
    <row r="150" spans="2:78">
      <c r="B150" s="251" t="s">
        <v>273</v>
      </c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8"/>
      <c r="AZ150" s="229"/>
      <c r="BZ150" s="229"/>
    </row>
    <row r="151" spans="2:78" ht="15.75">
      <c r="B151" s="39" t="s">
        <v>274</v>
      </c>
      <c r="J151" s="236" t="s">
        <v>166</v>
      </c>
      <c r="K151" s="25">
        <f>MIN(K101,K149)</f>
        <v>984.85163572588226</v>
      </c>
      <c r="L151" s="3" t="s">
        <v>86</v>
      </c>
      <c r="AZ151" s="229"/>
      <c r="BZ151" s="229"/>
    </row>
    <row r="152" spans="2:78">
      <c r="B152" s="39" t="s">
        <v>458</v>
      </c>
      <c r="J152" s="241" t="s">
        <v>459</v>
      </c>
      <c r="K152" s="25">
        <f>Chart!O17</f>
        <v>78.539772033691406</v>
      </c>
      <c r="L152" s="3" t="s">
        <v>241</v>
      </c>
      <c r="AZ152" s="229"/>
      <c r="BZ152" s="229"/>
    </row>
    <row r="153" spans="2:78">
      <c r="B153" s="39" t="s">
        <v>198</v>
      </c>
      <c r="F153" s="1"/>
      <c r="G153" s="1"/>
      <c r="J153" s="111" t="s">
        <v>88</v>
      </c>
      <c r="K153" s="242">
        <v>1</v>
      </c>
      <c r="M153" s="26"/>
      <c r="AZ153" s="229"/>
      <c r="BZ153" s="229"/>
    </row>
    <row r="154" spans="2:78" ht="15.75">
      <c r="B154" s="39" t="s">
        <v>199</v>
      </c>
      <c r="J154" s="236" t="s">
        <v>201</v>
      </c>
      <c r="K154" s="3">
        <v>25</v>
      </c>
      <c r="L154" s="3" t="s">
        <v>89</v>
      </c>
      <c r="M154" s="26"/>
      <c r="AZ154" s="229"/>
      <c r="BZ154" s="229"/>
    </row>
    <row r="155" spans="2:78" ht="15.75">
      <c r="B155" s="39" t="s">
        <v>200</v>
      </c>
      <c r="J155" s="111" t="s">
        <v>202</v>
      </c>
      <c r="K155" s="25">
        <f>ROUND(20+345*LOG10(8*K165+1),3)</f>
        <v>645.45500000000004</v>
      </c>
      <c r="L155" s="3" t="s">
        <v>86</v>
      </c>
      <c r="AZ155" s="229"/>
      <c r="BZ155" s="229"/>
    </row>
    <row r="156" spans="2:78" ht="15.75">
      <c r="B156" s="39" t="s">
        <v>203</v>
      </c>
      <c r="J156" s="236" t="s">
        <v>204</v>
      </c>
      <c r="K156" s="243">
        <v>550</v>
      </c>
      <c r="L156" s="3" t="s">
        <v>86</v>
      </c>
      <c r="M156" s="26"/>
      <c r="AZ156" s="229"/>
      <c r="BZ156" s="229"/>
    </row>
    <row r="157" spans="2:78" ht="15" customHeight="1">
      <c r="B157" s="39" t="s">
        <v>132</v>
      </c>
      <c r="J157" s="111" t="s">
        <v>205</v>
      </c>
      <c r="K157" s="239">
        <v>1</v>
      </c>
      <c r="L157" s="238"/>
      <c r="AZ157" s="229"/>
      <c r="BZ157" s="229"/>
    </row>
    <row r="158" spans="2:78" ht="15" customHeight="1">
      <c r="B158" s="39" t="s">
        <v>206</v>
      </c>
      <c r="F158" s="1"/>
      <c r="G158" s="1"/>
      <c r="H158" s="1"/>
      <c r="J158" s="236" t="s">
        <v>211</v>
      </c>
      <c r="K158" s="239">
        <v>0.7</v>
      </c>
      <c r="AZ158" s="229"/>
      <c r="BZ158" s="229"/>
    </row>
    <row r="159" spans="2:78" ht="15" customHeight="1">
      <c r="B159" s="39" t="s">
        <v>207</v>
      </c>
      <c r="F159" s="1"/>
      <c r="G159" s="1"/>
      <c r="H159" s="1"/>
      <c r="J159" s="236" t="s">
        <v>212</v>
      </c>
      <c r="K159" s="239">
        <v>1</v>
      </c>
      <c r="AZ159" s="229"/>
      <c r="BZ159" s="229"/>
    </row>
    <row r="160" spans="2:78" ht="15.75">
      <c r="B160" s="39" t="s">
        <v>208</v>
      </c>
      <c r="F160" s="1"/>
      <c r="G160" s="1"/>
      <c r="H160" s="1"/>
      <c r="J160" s="244" t="s">
        <v>90</v>
      </c>
      <c r="K160" s="3">
        <f>5.67*10^-8</f>
        <v>5.6699999999999998E-8</v>
      </c>
      <c r="L160" s="3" t="s">
        <v>91</v>
      </c>
      <c r="AZ160" s="229"/>
      <c r="BZ160" s="229"/>
    </row>
    <row r="161" spans="2:78" ht="15.75">
      <c r="B161" s="39" t="s">
        <v>209</v>
      </c>
      <c r="F161" s="1"/>
      <c r="G161" s="1"/>
      <c r="H161" s="1"/>
      <c r="J161" s="236" t="s">
        <v>213</v>
      </c>
      <c r="K161" s="25">
        <f>K155</f>
        <v>645.45500000000004</v>
      </c>
      <c r="L161" s="3" t="s">
        <v>86</v>
      </c>
      <c r="AZ161" s="229"/>
      <c r="BZ161" s="229"/>
    </row>
    <row r="162" spans="2:78" ht="15.75">
      <c r="B162" s="39" t="s">
        <v>210</v>
      </c>
      <c r="F162" s="1"/>
      <c r="G162" s="1"/>
      <c r="H162" s="1"/>
      <c r="J162" s="111" t="s">
        <v>92</v>
      </c>
      <c r="K162" s="25" cm="1">
        <f t="array" ref="K162">noisuy1chieu(K165,Chart!$C$16:$C$1935,Chart!$G$16:$G$1935)</f>
        <v>765.41717529296875</v>
      </c>
      <c r="L162" s="3" t="s">
        <v>93</v>
      </c>
      <c r="AZ162" s="229"/>
      <c r="BZ162" s="229"/>
    </row>
    <row r="163" spans="2:78" ht="15.75">
      <c r="B163" s="39" t="s">
        <v>214</v>
      </c>
      <c r="I163" s="238"/>
      <c r="J163" s="236" t="s">
        <v>215</v>
      </c>
      <c r="K163" s="3">
        <v>7850</v>
      </c>
      <c r="L163" s="3" t="s">
        <v>94</v>
      </c>
      <c r="AZ163" s="229"/>
      <c r="BZ163" s="229"/>
    </row>
    <row r="164" spans="2:78" ht="15.75">
      <c r="B164" s="39" t="s">
        <v>217</v>
      </c>
      <c r="I164" s="238"/>
      <c r="J164" s="111" t="s">
        <v>218</v>
      </c>
      <c r="K164" s="245" cm="1">
        <f t="array" ref="K164">noisuy1chieu(K165,Chart!$C$16:$C$1935,Chart!$F$16:$F$1935)</f>
        <v>5373.59033203125</v>
      </c>
      <c r="L164" s="3" t="s">
        <v>87</v>
      </c>
      <c r="AZ164" s="229"/>
      <c r="BZ164" s="229"/>
    </row>
    <row r="165" spans="2:78">
      <c r="B165" s="39" t="s">
        <v>216</v>
      </c>
      <c r="I165" s="238"/>
      <c r="J165" s="111" t="s">
        <v>14</v>
      </c>
      <c r="K165" s="246">
        <f>K47</f>
        <v>8</v>
      </c>
      <c r="L165" s="3" t="s">
        <v>15</v>
      </c>
      <c r="AZ165" s="229"/>
      <c r="BZ165" s="229"/>
    </row>
    <row r="166" spans="2:78" ht="15.75">
      <c r="B166" s="39" t="s">
        <v>219</v>
      </c>
      <c r="J166" s="236" t="s">
        <v>220</v>
      </c>
      <c r="K166" s="252">
        <f>Chart!Q15</f>
        <v>609.54669189453125</v>
      </c>
      <c r="L166" s="3" t="s">
        <v>86</v>
      </c>
      <c r="AZ166" s="229"/>
      <c r="BZ166" s="229"/>
    </row>
    <row r="167" spans="2:78">
      <c r="B167" s="421" t="s">
        <v>230</v>
      </c>
      <c r="C167" s="422"/>
      <c r="D167" s="422"/>
      <c r="E167" s="422"/>
      <c r="F167" s="422"/>
      <c r="G167" s="422"/>
      <c r="H167" s="422"/>
      <c r="I167" s="422"/>
      <c r="J167" s="422"/>
      <c r="K167" s="422"/>
      <c r="L167" s="422"/>
      <c r="M167" s="423"/>
      <c r="AZ167" s="229"/>
      <c r="BZ167" s="229"/>
    </row>
    <row r="168" spans="2:78">
      <c r="B168" s="421"/>
      <c r="C168" s="422"/>
      <c r="D168" s="422"/>
      <c r="E168" s="422"/>
      <c r="F168" s="422"/>
      <c r="G168" s="422"/>
      <c r="H168" s="422"/>
      <c r="I168" s="422"/>
      <c r="J168" s="422"/>
      <c r="K168" s="422"/>
      <c r="L168" s="422"/>
      <c r="M168" s="423"/>
      <c r="AZ168" s="229"/>
      <c r="BZ168" s="229"/>
    </row>
    <row r="185" spans="2:78" ht="8.1" customHeight="1" thickBot="1">
      <c r="C185" s="80"/>
      <c r="D185" s="418" t="s">
        <v>266</v>
      </c>
      <c r="E185" s="418"/>
      <c r="F185" s="418"/>
      <c r="G185" s="418"/>
      <c r="H185" s="418"/>
      <c r="I185" s="418"/>
      <c r="J185" s="418"/>
      <c r="K185" s="418"/>
      <c r="AZ185" s="229"/>
      <c r="BZ185" s="229"/>
    </row>
    <row r="186" spans="2:78" ht="8.1" customHeight="1" thickTop="1">
      <c r="C186" s="247"/>
      <c r="D186" s="418"/>
      <c r="E186" s="418"/>
      <c r="F186" s="418"/>
      <c r="G186" s="418"/>
      <c r="H186" s="418"/>
      <c r="I186" s="418"/>
      <c r="J186" s="418"/>
      <c r="K186" s="418"/>
      <c r="AZ186" s="229"/>
      <c r="BZ186" s="229"/>
    </row>
    <row r="187" spans="2:78" ht="8.1" customHeight="1" thickBot="1">
      <c r="C187" s="247"/>
      <c r="D187" s="418" t="s">
        <v>267</v>
      </c>
      <c r="E187" s="418"/>
      <c r="F187" s="418"/>
      <c r="G187" s="418"/>
      <c r="H187" s="418"/>
      <c r="I187" s="418"/>
      <c r="J187" s="418"/>
      <c r="K187" s="418"/>
      <c r="AZ187" s="229"/>
      <c r="BZ187" s="229"/>
    </row>
    <row r="188" spans="2:78" ht="8.1" customHeight="1" thickTop="1">
      <c r="C188" s="81"/>
      <c r="D188" s="418"/>
      <c r="E188" s="418"/>
      <c r="F188" s="418"/>
      <c r="G188" s="418"/>
      <c r="H188" s="418"/>
      <c r="I188" s="418"/>
      <c r="J188" s="418"/>
      <c r="K188" s="418"/>
      <c r="AZ188" s="229"/>
      <c r="BZ188" s="229"/>
    </row>
    <row r="189" spans="2:78" ht="8.1" customHeight="1" thickBot="1">
      <c r="C189" s="82"/>
      <c r="D189" s="418" t="s">
        <v>268</v>
      </c>
      <c r="E189" s="418"/>
      <c r="F189" s="418"/>
      <c r="G189" s="418"/>
      <c r="H189" s="418"/>
      <c r="I189" s="418"/>
      <c r="J189" s="418"/>
      <c r="K189" s="418"/>
      <c r="AZ189" s="229"/>
      <c r="BZ189" s="229"/>
    </row>
    <row r="190" spans="2:78" ht="8.1" customHeight="1">
      <c r="C190" s="247"/>
      <c r="D190" s="418"/>
      <c r="E190" s="418"/>
      <c r="F190" s="418"/>
      <c r="G190" s="418"/>
      <c r="H190" s="418"/>
      <c r="I190" s="418"/>
      <c r="J190" s="418"/>
      <c r="K190" s="418"/>
      <c r="AZ190" s="229"/>
      <c r="BZ190" s="229"/>
    </row>
    <row r="191" spans="2:78" ht="20.25">
      <c r="C191" s="248" t="s">
        <v>275</v>
      </c>
      <c r="D191" s="418" t="s">
        <v>269</v>
      </c>
      <c r="E191" s="418"/>
      <c r="F191" s="418"/>
      <c r="G191" s="418"/>
      <c r="H191" s="418"/>
      <c r="I191" s="418"/>
      <c r="J191" s="418"/>
      <c r="K191" s="418"/>
      <c r="AZ191" s="229"/>
      <c r="BZ191" s="229"/>
    </row>
    <row r="192" spans="2:78" ht="20.25">
      <c r="B192" s="59"/>
      <c r="C192" s="260" t="s">
        <v>275</v>
      </c>
      <c r="D192" s="419" t="s">
        <v>270</v>
      </c>
      <c r="E192" s="419"/>
      <c r="F192" s="419"/>
      <c r="G192" s="419"/>
      <c r="H192" s="419"/>
      <c r="I192" s="419"/>
      <c r="J192" s="419"/>
      <c r="K192" s="419"/>
      <c r="L192" s="57"/>
      <c r="M192" s="58"/>
      <c r="AZ192" s="231"/>
      <c r="BZ192" s="231"/>
    </row>
  </sheetData>
  <mergeCells count="219">
    <mergeCell ref="C39:D39"/>
    <mergeCell ref="CA9:CQ11"/>
    <mergeCell ref="FA11:FO11"/>
    <mergeCell ref="FA12:FA13"/>
    <mergeCell ref="FB12:FB13"/>
    <mergeCell ref="FC12:FC13"/>
    <mergeCell ref="FD12:FD13"/>
    <mergeCell ref="FE12:FE13"/>
    <mergeCell ref="FF12:FF13"/>
    <mergeCell ref="FG12:FG13"/>
    <mergeCell ref="FH12:FH13"/>
    <mergeCell ref="FI12:FI13"/>
    <mergeCell ref="FJ12:FJ13"/>
    <mergeCell ref="FK12:FK13"/>
    <mergeCell ref="FL12:FL13"/>
    <mergeCell ref="FM12:FM13"/>
    <mergeCell ref="FN12:FN13"/>
    <mergeCell ref="FO12:FO13"/>
    <mergeCell ref="EA11:EO11"/>
    <mergeCell ref="EA12:EA13"/>
    <mergeCell ref="EF12:EF13"/>
    <mergeCell ref="EG12:EG13"/>
    <mergeCell ref="EH12:EH13"/>
    <mergeCell ref="EI12:EI13"/>
    <mergeCell ref="EJ12:EJ13"/>
    <mergeCell ref="AA9:AH11"/>
    <mergeCell ref="BA9:BX11"/>
    <mergeCell ref="AI9:AK11"/>
    <mergeCell ref="J9:M10"/>
    <mergeCell ref="B9:I10"/>
    <mergeCell ref="DH12:DH13"/>
    <mergeCell ref="DA12:DA13"/>
    <mergeCell ref="DB12:DB13"/>
    <mergeCell ref="DC12:DC13"/>
    <mergeCell ref="DD12:DD13"/>
    <mergeCell ref="DE12:DE13"/>
    <mergeCell ref="DF12:DF13"/>
    <mergeCell ref="DG12:DG13"/>
    <mergeCell ref="DA11:DO11"/>
    <mergeCell ref="AB12:AB13"/>
    <mergeCell ref="AC12:AC13"/>
    <mergeCell ref="AD12:AD13"/>
    <mergeCell ref="DI12:DI13"/>
    <mergeCell ref="DJ12:DJ13"/>
    <mergeCell ref="DK12:DK13"/>
    <mergeCell ref="DO12:DO13"/>
    <mergeCell ref="DN12:DN13"/>
    <mergeCell ref="AO12:AO13"/>
    <mergeCell ref="D191:K191"/>
    <mergeCell ref="D192:K192"/>
    <mergeCell ref="K80:L80"/>
    <mergeCell ref="K126:L126"/>
    <mergeCell ref="B167:M168"/>
    <mergeCell ref="D185:K186"/>
    <mergeCell ref="D187:K188"/>
    <mergeCell ref="D189:K190"/>
    <mergeCell ref="DM12:DM13"/>
    <mergeCell ref="DL12:DL13"/>
    <mergeCell ref="BR12:BR13"/>
    <mergeCell ref="BS12:BS13"/>
    <mergeCell ref="O42:R43"/>
    <mergeCell ref="S42:S43"/>
    <mergeCell ref="Q44:R44"/>
    <mergeCell ref="O49:S52"/>
    <mergeCell ref="BW12:BW13"/>
    <mergeCell ref="BX12:BX13"/>
    <mergeCell ref="CC12:CC13"/>
    <mergeCell ref="CD12:CH12"/>
    <mergeCell ref="CI12:CM12"/>
    <mergeCell ref="CN12:CN13"/>
    <mergeCell ref="P19:Q19"/>
    <mergeCell ref="P17:Q17"/>
    <mergeCell ref="GM12:GM13"/>
    <mergeCell ref="GN12:GN13"/>
    <mergeCell ref="GO12:GO13"/>
    <mergeCell ref="B16:D16"/>
    <mergeCell ref="I39:J40"/>
    <mergeCell ref="I41:J41"/>
    <mergeCell ref="I60:I61"/>
    <mergeCell ref="B43:D43"/>
    <mergeCell ref="B57:D57"/>
    <mergeCell ref="B60:B61"/>
    <mergeCell ref="C60:C61"/>
    <mergeCell ref="D60:G60"/>
    <mergeCell ref="H60:H61"/>
    <mergeCell ref="O53:P53"/>
    <mergeCell ref="AN12:AN13"/>
    <mergeCell ref="EK12:EK13"/>
    <mergeCell ref="EL12:EL13"/>
    <mergeCell ref="EM12:EM13"/>
    <mergeCell ref="EN12:EN13"/>
    <mergeCell ref="EO12:EO13"/>
    <mergeCell ref="EB12:EB13"/>
    <mergeCell ref="EC12:EC13"/>
    <mergeCell ref="ED12:ED13"/>
    <mergeCell ref="EE12:EE13"/>
    <mergeCell ref="GD12:GD13"/>
    <mergeCell ref="GE12:GE13"/>
    <mergeCell ref="GF12:GF13"/>
    <mergeCell ref="GG12:GG13"/>
    <mergeCell ref="GH12:GH13"/>
    <mergeCell ref="GI12:GI13"/>
    <mergeCell ref="GJ12:GJ13"/>
    <mergeCell ref="GK12:GK13"/>
    <mergeCell ref="GL12:GL13"/>
    <mergeCell ref="NF12:NF13"/>
    <mergeCell ref="NA9:NF11"/>
    <mergeCell ref="MO12:MO13"/>
    <mergeCell ref="IA12:IA13"/>
    <mergeCell ref="II12:II13"/>
    <mergeCell ref="IH12:IH13"/>
    <mergeCell ref="IG12:IG13"/>
    <mergeCell ref="IA11:IO11"/>
    <mergeCell ref="JA11:JO11"/>
    <mergeCell ref="KA11:KO11"/>
    <mergeCell ref="IF12:IF13"/>
    <mergeCell ref="IE12:IE13"/>
    <mergeCell ref="ID12:ID13"/>
    <mergeCell ref="IO12:IO13"/>
    <mergeCell ref="IN12:IN13"/>
    <mergeCell ref="IM12:IM13"/>
    <mergeCell ref="IL12:IL13"/>
    <mergeCell ref="IK12:IK13"/>
    <mergeCell ref="IJ12:IJ13"/>
    <mergeCell ref="JJ12:JJ13"/>
    <mergeCell ref="JK12:JK13"/>
    <mergeCell ref="JL12:JL13"/>
    <mergeCell ref="KG12:KG13"/>
    <mergeCell ref="LL12:LL13"/>
    <mergeCell ref="NB12:NB13"/>
    <mergeCell ref="NC12:NC13"/>
    <mergeCell ref="IC12:IC13"/>
    <mergeCell ref="IB12:IB13"/>
    <mergeCell ref="JN12:JN13"/>
    <mergeCell ref="KB12:KB13"/>
    <mergeCell ref="KM12:KM13"/>
    <mergeCell ref="LA11:LO11"/>
    <mergeCell ref="MA11:MO11"/>
    <mergeCell ref="JA12:JA13"/>
    <mergeCell ref="JB12:JB13"/>
    <mergeCell ref="JC12:JC13"/>
    <mergeCell ref="JD12:JD13"/>
    <mergeCell ref="JE12:JE13"/>
    <mergeCell ref="JF12:JF13"/>
    <mergeCell ref="JG12:JG13"/>
    <mergeCell ref="KC12:KC13"/>
    <mergeCell ref="JM12:JM13"/>
    <mergeCell ref="LC12:LC13"/>
    <mergeCell ref="LD12:LD13"/>
    <mergeCell ref="LE12:LE13"/>
    <mergeCell ref="LF12:LF13"/>
    <mergeCell ref="LG12:LG13"/>
    <mergeCell ref="LM12:LM13"/>
    <mergeCell ref="JH12:JH13"/>
    <mergeCell ref="JI12:JI13"/>
    <mergeCell ref="CA12:CA13"/>
    <mergeCell ref="CB12:CB13"/>
    <mergeCell ref="HA11:HO11"/>
    <mergeCell ref="HA12:HA13"/>
    <mergeCell ref="HB12:HB13"/>
    <mergeCell ref="HC12:HC13"/>
    <mergeCell ref="HD12:HD13"/>
    <mergeCell ref="HE12:HE13"/>
    <mergeCell ref="HF12:HF13"/>
    <mergeCell ref="HG12:HG13"/>
    <mergeCell ref="HH12:HH13"/>
    <mergeCell ref="HI12:HI13"/>
    <mergeCell ref="HJ12:HJ13"/>
    <mergeCell ref="HK12:HK13"/>
    <mergeCell ref="HL12:HL13"/>
    <mergeCell ref="HM12:HM13"/>
    <mergeCell ref="HN12:HN13"/>
    <mergeCell ref="HO12:HO13"/>
    <mergeCell ref="GA11:GO11"/>
    <mergeCell ref="GA12:GA13"/>
    <mergeCell ref="GB12:GB13"/>
    <mergeCell ref="GC12:GC13"/>
    <mergeCell ref="KL12:KL13"/>
    <mergeCell ref="KF12:KF13"/>
    <mergeCell ref="JO12:JO13"/>
    <mergeCell ref="MK12:MK13"/>
    <mergeCell ref="ML12:ML13"/>
    <mergeCell ref="MC12:MC13"/>
    <mergeCell ref="MD12:MD13"/>
    <mergeCell ref="ME12:ME13"/>
    <mergeCell ref="MF12:MF13"/>
    <mergeCell ref="KA12:KA13"/>
    <mergeCell ref="MB12:MB13"/>
    <mergeCell ref="LH12:LH13"/>
    <mergeCell ref="LI12:LI13"/>
    <mergeCell ref="LJ12:LJ13"/>
    <mergeCell ref="LK12:LK13"/>
    <mergeCell ref="KN12:KN13"/>
    <mergeCell ref="KD12:KD13"/>
    <mergeCell ref="KE12:KE13"/>
    <mergeCell ref="N9:O10"/>
    <mergeCell ref="Q10:R10"/>
    <mergeCell ref="Q9:R9"/>
    <mergeCell ref="AL9:AO11"/>
    <mergeCell ref="IJ9:MO10"/>
    <mergeCell ref="DL9:HO10"/>
    <mergeCell ref="MG12:MG13"/>
    <mergeCell ref="LN12:LN13"/>
    <mergeCell ref="LO12:LO13"/>
    <mergeCell ref="MA12:MA13"/>
    <mergeCell ref="BT12:BT13"/>
    <mergeCell ref="BU12:BU13"/>
    <mergeCell ref="KO12:KO13"/>
    <mergeCell ref="LA12:LA13"/>
    <mergeCell ref="LB12:LB13"/>
    <mergeCell ref="KH12:KH13"/>
    <mergeCell ref="KI12:KI13"/>
    <mergeCell ref="KJ12:KJ13"/>
    <mergeCell ref="MM12:MM13"/>
    <mergeCell ref="MN12:MN13"/>
    <mergeCell ref="MH12:MH13"/>
    <mergeCell ref="MI12:MI13"/>
    <mergeCell ref="MJ12:MJ13"/>
    <mergeCell ref="KK12:KK13"/>
  </mergeCells>
  <conditionalFormatting sqref="M106">
    <cfRule type="containsText" dxfId="8" priority="7" operator="containsText" text="OK">
      <formula>NOT(ISERROR(SEARCH("OK",M106)))</formula>
    </cfRule>
    <cfRule type="containsText" dxfId="7" priority="8" operator="containsText" text="O/S">
      <formula>NOT(ISERROR(SEARCH("O/S",M106)))</formula>
    </cfRule>
  </conditionalFormatting>
  <conditionalFormatting sqref="K49">
    <cfRule type="cellIs" dxfId="6" priority="1" operator="equal">
      <formula>"-"</formula>
    </cfRule>
    <cfRule type="cellIs" dxfId="5" priority="6" operator="greaterThan">
      <formula>1</formula>
    </cfRule>
  </conditionalFormatting>
  <conditionalFormatting sqref="K55">
    <cfRule type="cellIs" dxfId="4" priority="3" operator="greaterThan">
      <formula>1</formula>
    </cfRule>
    <cfRule type="cellIs" dxfId="3" priority="4" operator="lessThan">
      <formula>1</formula>
    </cfRule>
    <cfRule type="expression" dxfId="2" priority="5">
      <formula>$K$55=""</formula>
    </cfRule>
  </conditionalFormatting>
  <conditionalFormatting sqref="P46:S48">
    <cfRule type="cellIs" dxfId="1" priority="9" operator="equal">
      <formula>$P$55</formula>
    </cfRule>
  </conditionalFormatting>
  <dataValidations disablePrompts="1" count="10">
    <dataValidation type="list" allowBlank="1" showInputMessage="1" showErrorMessage="1" sqref="S42:S43" xr:uid="{CE6DE77C-3D87-4486-920D-D7EA064A153F}">
      <formula1>"Y,N"</formula1>
    </dataValidation>
    <dataValidation type="list" allowBlank="1" showInputMessage="1" showErrorMessage="1" sqref="K47" xr:uid="{588F8DD6-D78E-47B4-A918-7A530C90C32A}">
      <formula1>"8,15,45,60,90,120"</formula1>
    </dataValidation>
    <dataValidation type="list" allowBlank="1" showInputMessage="1" showErrorMessage="1" sqref="P54" xr:uid="{1985A662-47E9-40C1-936A-F37597266F43}">
      <formula1>$O$46:$O$48</formula1>
    </dataValidation>
    <dataValidation type="list" allowBlank="1" showInputMessage="1" showErrorMessage="1" sqref="K81 D81 K127 E127 L62:L64" xr:uid="{E3A9D749-4058-494C-A6D2-6B69E37E47F1}">
      <formula1>"0.85,1"</formula1>
    </dataValidation>
    <dataValidation type="list" allowBlank="1" showInputMessage="1" showErrorMessage="1" sqref="K79 D79 K125 E125" xr:uid="{6A743AB4-B444-41A3-8298-B2A958CAD373}">
      <formula1>"0.7,0.85,1"</formula1>
    </dataValidation>
    <dataValidation type="list" allowBlank="1" showInputMessage="1" showErrorMessage="1" sqref="Q14" xr:uid="{7CDC860F-DEBB-4B59-9F1B-673820173E2A}">
      <formula1>"Beam,Col"</formula1>
    </dataValidation>
    <dataValidation type="list" allowBlank="1" showInputMessage="1" showErrorMessage="1" sqref="F24" xr:uid="{172F6528-7D1F-4C40-902B-F56F4A4149A2}">
      <formula1>"3,4"</formula1>
    </dataValidation>
    <dataValidation type="list" allowBlank="1" showInputMessage="1" showErrorMessage="1" sqref="Q14" xr:uid="{47E8D86B-7AE4-4E91-A0E9-E0FDFBB9DE85}">
      <formula1>$Q$12:$Q$13</formula1>
    </dataValidation>
    <dataValidation type="list" allowBlank="1" showInputMessage="1" showErrorMessage="1" sqref="F18" xr:uid="{A53BF4E0-1277-4158-B387-DF338EBE3388}">
      <formula1>$P$12:$P$13</formula1>
    </dataValidation>
    <dataValidation type="list" allowBlank="1" showInputMessage="1" showErrorMessage="1" sqref="N9:O10" xr:uid="{08B91009-74C2-4F18-AFBF-19D835F512C5}">
      <formula1>$P$9:$P$10</formula1>
    </dataValidation>
  </dataValidations>
  <printOptions horizontalCentered="1"/>
  <pageMargins left="0.31496062992126" right="0.23622047244094499" top="0.84055118100000004" bottom="0.59055118110236204" header="0.27559055118110198" footer="0.27559055118110198"/>
  <pageSetup paperSize="9" scale="92" fitToHeight="0" orientation="portrait" horizontalDpi="1200" verticalDpi="1200" r:id="rId1"/>
  <headerFooter>
    <oddFooter>&amp;CTrang &amp;P</oddFooter>
  </headerFooter>
  <rowBreaks count="1" manualBreakCount="1">
    <brk id="56" max="16383" man="1"/>
  </rowBreaks>
  <ignoredErrors>
    <ignoredError sqref="J37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E4E35EAB-DFB8-4178-96CA-1E3E276C7F80}">
            <xm:f>NOT(ISERROR(SEARCH("-",K55)))</xm:f>
            <xm:f>"-"</xm:f>
            <x14:dxf>
              <fill>
                <patternFill>
                  <bgColor theme="0"/>
                </patternFill>
              </fill>
            </x14:dxf>
          </x14:cfRule>
          <xm:sqref>K55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340533C-1E0A-494B-90E8-30A172A71ACC}">
          <x14:formula1>
            <xm:f>Data!$A$3:$A$99</xm:f>
          </x14:formula1>
          <xm:sqref>C29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35723-F722-4E92-855E-B808DDAF4838}">
  <sheetPr codeName="Sheet1"/>
  <dimension ref="A1:S1935"/>
  <sheetViews>
    <sheetView showGridLines="0" zoomScale="145" zoomScaleNormal="145" workbookViewId="0">
      <selection activeCell="K7" sqref="K7"/>
    </sheetView>
  </sheetViews>
  <sheetFormatPr defaultRowHeight="15"/>
  <cols>
    <col min="2" max="2" width="9.140625" style="261"/>
    <col min="10" max="11" width="9.140625" style="66"/>
    <col min="12" max="13" width="9.140625" style="75"/>
    <col min="17" max="17" width="9.42578125" bestFit="1" customWidth="1"/>
  </cols>
  <sheetData>
    <row r="1" spans="1:19">
      <c r="A1" t="s">
        <v>231</v>
      </c>
    </row>
    <row r="2" spans="1:19" ht="18">
      <c r="A2" t="s">
        <v>232</v>
      </c>
      <c r="F2" s="61" t="s">
        <v>240</v>
      </c>
      <c r="G2">
        <v>0</v>
      </c>
      <c r="H2" t="s">
        <v>241</v>
      </c>
    </row>
    <row r="3" spans="1:19" ht="15" customHeight="1">
      <c r="A3" t="s">
        <v>233</v>
      </c>
      <c r="F3" s="60" t="s">
        <v>242</v>
      </c>
      <c r="G3">
        <v>20</v>
      </c>
      <c r="H3" t="s">
        <v>243</v>
      </c>
    </row>
    <row r="4" spans="1:19" ht="15" customHeight="1">
      <c r="A4" t="s">
        <v>234</v>
      </c>
      <c r="F4" s="62" t="s">
        <v>244</v>
      </c>
      <c r="G4">
        <v>1</v>
      </c>
    </row>
    <row r="5" spans="1:19">
      <c r="A5" t="s">
        <v>235</v>
      </c>
      <c r="F5" s="60" t="s">
        <v>245</v>
      </c>
      <c r="G5">
        <v>0.7</v>
      </c>
    </row>
    <row r="6" spans="1:19" ht="15" customHeight="1">
      <c r="A6" t="s">
        <v>236</v>
      </c>
      <c r="F6" s="60" t="s">
        <v>246</v>
      </c>
      <c r="G6">
        <v>1</v>
      </c>
    </row>
    <row r="7" spans="1:19">
      <c r="A7" t="s">
        <v>237</v>
      </c>
      <c r="F7" s="60" t="s">
        <v>247</v>
      </c>
      <c r="G7">
        <v>25</v>
      </c>
      <c r="H7" t="s">
        <v>248</v>
      </c>
    </row>
    <row r="8" spans="1:19">
      <c r="A8" t="s">
        <v>238</v>
      </c>
      <c r="F8" s="60" t="s">
        <v>249</v>
      </c>
      <c r="G8" s="63">
        <v>5.6699999999999998E-8</v>
      </c>
      <c r="H8" t="s">
        <v>248</v>
      </c>
    </row>
    <row r="9" spans="1:19">
      <c r="A9" t="s">
        <v>264</v>
      </c>
      <c r="F9" s="60" t="s">
        <v>227</v>
      </c>
      <c r="G9" s="71">
        <f>Cal!F33</f>
        <v>520.83333333333337</v>
      </c>
    </row>
    <row r="10" spans="1:19">
      <c r="A10" t="s">
        <v>239</v>
      </c>
      <c r="F10" s="60" t="s">
        <v>250</v>
      </c>
      <c r="G10" s="64">
        <f>Cal!K153</f>
        <v>1</v>
      </c>
    </row>
    <row r="11" spans="1:19">
      <c r="F11" s="60"/>
    </row>
    <row r="12" spans="1:19">
      <c r="A12" s="65" t="s">
        <v>251</v>
      </c>
    </row>
    <row r="13" spans="1:19">
      <c r="A13" s="108">
        <v>0</v>
      </c>
      <c r="B13" s="262">
        <v>1</v>
      </c>
      <c r="C13" s="108">
        <v>2</v>
      </c>
      <c r="D13" s="108">
        <v>3</v>
      </c>
      <c r="E13" s="108">
        <v>4</v>
      </c>
      <c r="F13" s="108">
        <v>5</v>
      </c>
      <c r="G13" s="108">
        <v>6</v>
      </c>
      <c r="H13" s="108">
        <v>7</v>
      </c>
      <c r="I13" s="108">
        <v>8</v>
      </c>
      <c r="J13" s="346" t="s">
        <v>265</v>
      </c>
      <c r="K13" s="346"/>
      <c r="L13" s="477" t="s">
        <v>265</v>
      </c>
      <c r="M13" s="478"/>
      <c r="N13" s="413" t="s">
        <v>271</v>
      </c>
      <c r="O13" s="413"/>
      <c r="P13" s="479" t="s">
        <v>272</v>
      </c>
      <c r="Q13" s="476"/>
      <c r="R13" s="475" t="s">
        <v>283</v>
      </c>
      <c r="S13" s="476"/>
    </row>
    <row r="14" spans="1:19" ht="15" customHeight="1">
      <c r="A14" s="331" t="s">
        <v>252</v>
      </c>
      <c r="B14" s="263" t="s">
        <v>263</v>
      </c>
      <c r="C14" s="106" t="s">
        <v>254</v>
      </c>
      <c r="D14" s="106" t="s">
        <v>255</v>
      </c>
      <c r="E14" s="106" t="s">
        <v>256</v>
      </c>
      <c r="F14" s="106" t="s">
        <v>257</v>
      </c>
      <c r="G14" s="106" t="s">
        <v>259</v>
      </c>
      <c r="H14" s="106" t="s">
        <v>261</v>
      </c>
      <c r="I14" s="106" t="s">
        <v>262</v>
      </c>
      <c r="J14" s="67" t="s">
        <v>254</v>
      </c>
      <c r="K14" s="67" t="s">
        <v>255</v>
      </c>
      <c r="L14" s="67" t="s">
        <v>254</v>
      </c>
      <c r="M14" s="67" t="s">
        <v>255</v>
      </c>
      <c r="N14" s="78">
        <v>0</v>
      </c>
      <c r="O14" s="79">
        <f>Cal!K151</f>
        <v>984.85163572588226</v>
      </c>
      <c r="P14" s="170">
        <f>Cal!K165</f>
        <v>8</v>
      </c>
      <c r="Q14" s="79">
        <v>0</v>
      </c>
      <c r="R14" s="79">
        <f>P14</f>
        <v>8</v>
      </c>
      <c r="S14" s="79">
        <v>0</v>
      </c>
    </row>
    <row r="15" spans="1:19">
      <c r="A15" s="331"/>
      <c r="B15" s="262" t="s">
        <v>253</v>
      </c>
      <c r="C15" s="107">
        <v>0</v>
      </c>
      <c r="D15" s="106" t="s">
        <v>243</v>
      </c>
      <c r="E15" s="106" t="s">
        <v>243</v>
      </c>
      <c r="F15" s="106" t="s">
        <v>258</v>
      </c>
      <c r="G15" s="106" t="s">
        <v>260</v>
      </c>
      <c r="H15" s="106" t="s">
        <v>243</v>
      </c>
      <c r="I15" s="106" t="s">
        <v>243</v>
      </c>
      <c r="J15" s="67" t="s">
        <v>241</v>
      </c>
      <c r="K15" s="67" t="s">
        <v>243</v>
      </c>
      <c r="L15" s="67" t="s">
        <v>241</v>
      </c>
      <c r="M15" s="67" t="s">
        <v>243</v>
      </c>
      <c r="N15" s="78">
        <v>160</v>
      </c>
      <c r="O15" s="79">
        <f>O14</f>
        <v>984.85163572588226</v>
      </c>
      <c r="P15" s="170">
        <f>P14</f>
        <v>8</v>
      </c>
      <c r="Q15" s="79" cm="1">
        <f t="array" ref="Q15">noisuy1chieu(P15,$J$16:$J$1935,$K$16:$K$1935)</f>
        <v>609.54669189453125</v>
      </c>
      <c r="R15" s="79">
        <f>R14</f>
        <v>8</v>
      </c>
      <c r="S15" s="79">
        <f>IFERROR(IF(#REF!&lt;=1,0,#REF!),0)</f>
        <v>0</v>
      </c>
    </row>
    <row r="16" spans="1:19" ht="15" customHeight="1">
      <c r="A16" s="67">
        <v>1</v>
      </c>
      <c r="B16" s="69">
        <f>IF(A16=1,20,I15)</f>
        <v>20</v>
      </c>
      <c r="C16" s="68">
        <f>A16*5/60</f>
        <v>8.3333333333333329E-2</v>
      </c>
      <c r="D16" s="72">
        <f>20 + 345 *LOG10(8 * C16 + 1)</f>
        <v>96.537818617642941</v>
      </c>
      <c r="E16" s="69">
        <f>D16</f>
        <v>96.537818617642941</v>
      </c>
      <c r="F16" s="70">
        <f>25 * (D16 - B16)+1 * 0.7 * 1 * 0.0000000567 * ((E16 + 273) ^ 4 - (B16 + 273) ^ 4)</f>
        <v>2361.072897996301</v>
      </c>
      <c r="G16" s="70" cm="1">
        <f t="array" ref="G16">_xll.DCE_EC312_SpecificHeat_Ca(B16)</f>
        <v>439.80176</v>
      </c>
      <c r="H16" s="69">
        <f>$G$10 * $G$9 / (G16 * 7850) * F16 * 5</f>
        <v>1.780949282950484</v>
      </c>
      <c r="I16" s="69">
        <f>B16+H16</f>
        <v>21.780949282950484</v>
      </c>
      <c r="J16" s="73">
        <f>C16</f>
        <v>8.3333333333333329E-2</v>
      </c>
      <c r="K16" s="74">
        <f>I16</f>
        <v>21.780949282950484</v>
      </c>
      <c r="L16" s="76">
        <v>0</v>
      </c>
      <c r="M16" s="77">
        <f>20+345*LOG10(8*L16+1)</f>
        <v>20</v>
      </c>
      <c r="N16" s="473" t="s">
        <v>457</v>
      </c>
      <c r="O16" s="67" t="s">
        <v>460</v>
      </c>
      <c r="P16" s="67" t="s">
        <v>461</v>
      </c>
    </row>
    <row r="17" spans="1:16">
      <c r="A17" s="67">
        <v>2</v>
      </c>
      <c r="B17" s="69">
        <f t="shared" ref="B17:B80" si="0">IF(A17=1,20,I16)</f>
        <v>21.780949282950484</v>
      </c>
      <c r="C17" s="68">
        <f t="shared" ref="C17:C80" si="1">A17*5/60</f>
        <v>0.16666666666666666</v>
      </c>
      <c r="D17" s="72">
        <f t="shared" ref="D17:D80" si="2">20 + 345 *LOG10(8 * C17 + 1)</f>
        <v>146.95199092663503</v>
      </c>
      <c r="E17" s="69">
        <f t="shared" ref="E17:E80" si="3">D17</f>
        <v>146.95199092663503</v>
      </c>
      <c r="F17" s="70">
        <f t="shared" ref="F17:F80" si="4">25 * (D17 - B17)+1 * 0.7 * 1 * 0.0000000567 * ((E17 + 273) ^ 4 - (B17 + 273) ^ 4)</f>
        <v>4064.0491023774539</v>
      </c>
      <c r="G17" s="70" cm="1">
        <f t="array" ref="G17">_xll.DCE_EC312_SpecificHeat_Ca(B17)</f>
        <v>441.05786078572805</v>
      </c>
      <c r="H17" s="69">
        <f t="shared" ref="H17:H80" si="5">$G$10 * $G$9 / (G17 * 7850) * F17 * 5</f>
        <v>3.0567681436533349</v>
      </c>
      <c r="I17" s="69">
        <f t="shared" ref="I17:I80" si="6">B17+H17</f>
        <v>24.83771742660382</v>
      </c>
      <c r="J17" s="73">
        <f t="shared" ref="J17:J80" si="7">C17</f>
        <v>0.16666666666666666</v>
      </c>
      <c r="K17" s="74">
        <f t="shared" ref="K17:K80" si="8">I17</f>
        <v>24.83771742660382</v>
      </c>
      <c r="L17" s="76">
        <f>L16+1</f>
        <v>1</v>
      </c>
      <c r="M17" s="77">
        <f t="shared" ref="M17:M80" si="9">20+345*LOG10(8*L17+1)</f>
        <v>349.21366575656708</v>
      </c>
      <c r="N17" s="474"/>
      <c r="O17" s="171" cm="1">
        <f t="array" ref="O17">noisuy1chieu(O15,$K$16:$K$1935,$J$16:$J$1935)</f>
        <v>78.539772033691406</v>
      </c>
      <c r="P17" s="70">
        <v>0</v>
      </c>
    </row>
    <row r="18" spans="1:16">
      <c r="A18" s="67">
        <v>3</v>
      </c>
      <c r="B18" s="69">
        <f t="shared" si="0"/>
        <v>24.83771742660382</v>
      </c>
      <c r="C18" s="68">
        <f t="shared" si="1"/>
        <v>0.25</v>
      </c>
      <c r="D18" s="72">
        <f t="shared" si="2"/>
        <v>184.60683287828354</v>
      </c>
      <c r="E18" s="69">
        <f t="shared" si="3"/>
        <v>184.60683287828354</v>
      </c>
      <c r="F18" s="70">
        <f t="shared" si="4"/>
        <v>5422.3159491086344</v>
      </c>
      <c r="G18" s="70" cm="1">
        <f t="array" ref="G18">_xll.DCE_EC312_SpecificHeat_Ca(B18)</f>
        <v>443.19099031517925</v>
      </c>
      <c r="H18" s="69">
        <f t="shared" si="5"/>
        <v>4.0587566713803973</v>
      </c>
      <c r="I18" s="69">
        <f t="shared" si="6"/>
        <v>28.896474097984218</v>
      </c>
      <c r="J18" s="73">
        <f t="shared" si="7"/>
        <v>0.25</v>
      </c>
      <c r="K18" s="74">
        <f t="shared" si="8"/>
        <v>28.896474097984218</v>
      </c>
      <c r="L18" s="76">
        <f t="shared" ref="L18:L81" si="10">L17+1</f>
        <v>2</v>
      </c>
      <c r="M18" s="77">
        <f t="shared" si="9"/>
        <v>444.50487787550446</v>
      </c>
      <c r="N18" s="474"/>
      <c r="O18" s="171">
        <f>O17</f>
        <v>78.539772033691406</v>
      </c>
      <c r="P18" s="70">
        <f>O14</f>
        <v>984.85163572588226</v>
      </c>
    </row>
    <row r="19" spans="1:16">
      <c r="A19" s="67">
        <v>4</v>
      </c>
      <c r="B19" s="69">
        <f t="shared" si="0"/>
        <v>28.896474097984218</v>
      </c>
      <c r="C19" s="68">
        <f t="shared" si="1"/>
        <v>0.33333333333333331</v>
      </c>
      <c r="D19" s="72">
        <f t="shared" si="2"/>
        <v>214.67364350130407</v>
      </c>
      <c r="E19" s="69">
        <f t="shared" si="3"/>
        <v>214.67364350130407</v>
      </c>
      <c r="F19" s="70">
        <f t="shared" si="4"/>
        <v>6559.6399472817839</v>
      </c>
      <c r="G19" s="70" cm="1">
        <f t="array" ref="G19">_xll.DCE_EC312_SpecificHeat_Ca(B19)</f>
        <v>445.97937976664014</v>
      </c>
      <c r="H19" s="69">
        <f t="shared" si="5"/>
        <v>4.879376628785665</v>
      </c>
      <c r="I19" s="69">
        <f t="shared" si="6"/>
        <v>33.775850726769882</v>
      </c>
      <c r="J19" s="73">
        <f t="shared" si="7"/>
        <v>0.33333333333333331</v>
      </c>
      <c r="K19" s="74">
        <f t="shared" si="8"/>
        <v>33.775850726769882</v>
      </c>
      <c r="L19" s="76">
        <f t="shared" si="10"/>
        <v>3</v>
      </c>
      <c r="M19" s="77">
        <f t="shared" si="9"/>
        <v>502.28930299185299</v>
      </c>
    </row>
    <row r="20" spans="1:16">
      <c r="A20" s="67">
        <v>5</v>
      </c>
      <c r="B20" s="69">
        <f t="shared" si="0"/>
        <v>33.775850726769882</v>
      </c>
      <c r="C20" s="68">
        <f t="shared" si="1"/>
        <v>0.41666666666666669</v>
      </c>
      <c r="D20" s="72">
        <f t="shared" si="2"/>
        <v>239.70362366757516</v>
      </c>
      <c r="E20" s="69">
        <f t="shared" si="3"/>
        <v>239.70362366757516</v>
      </c>
      <c r="F20" s="70">
        <f t="shared" si="4"/>
        <v>7539.161652451171</v>
      </c>
      <c r="G20" s="70" cm="1">
        <f t="array" ref="G20">_xll.DCE_EC312_SpecificHeat_Ca(B20)</f>
        <v>449.26630745148879</v>
      </c>
      <c r="H20" s="69">
        <f t="shared" si="5"/>
        <v>5.5669628640959798</v>
      </c>
      <c r="I20" s="69">
        <f t="shared" si="6"/>
        <v>39.342813590865859</v>
      </c>
      <c r="J20" s="73">
        <f t="shared" si="7"/>
        <v>0.41666666666666669</v>
      </c>
      <c r="K20" s="74">
        <f t="shared" si="8"/>
        <v>39.342813590865859</v>
      </c>
      <c r="L20" s="76">
        <f t="shared" si="10"/>
        <v>4</v>
      </c>
      <c r="M20" s="77">
        <f t="shared" si="9"/>
        <v>543.88730925787115</v>
      </c>
    </row>
    <row r="21" spans="1:16">
      <c r="A21" s="67">
        <v>6</v>
      </c>
      <c r="B21" s="69">
        <f t="shared" si="0"/>
        <v>39.342813590865859</v>
      </c>
      <c r="C21" s="68">
        <f t="shared" si="1"/>
        <v>0.5</v>
      </c>
      <c r="D21" s="72">
        <f t="shared" si="2"/>
        <v>261.1446514959265</v>
      </c>
      <c r="E21" s="69">
        <f t="shared" si="3"/>
        <v>261.1446514959265</v>
      </c>
      <c r="F21" s="70">
        <f t="shared" si="4"/>
        <v>8398.1424092905436</v>
      </c>
      <c r="G21" s="70" cm="1">
        <f t="array" ref="G21">_xll.DCE_EC312_SpecificHeat_Ca(B21)</f>
        <v>452.93130805550044</v>
      </c>
      <c r="H21" s="69">
        <f t="shared" si="5"/>
        <v>6.151060691357876</v>
      </c>
      <c r="I21" s="69">
        <f t="shared" si="6"/>
        <v>45.493874282223736</v>
      </c>
      <c r="J21" s="73">
        <f t="shared" si="7"/>
        <v>0.5</v>
      </c>
      <c r="K21" s="74">
        <f t="shared" si="8"/>
        <v>45.493874282223736</v>
      </c>
      <c r="L21" s="76">
        <f t="shared" si="10"/>
        <v>5</v>
      </c>
      <c r="M21" s="77">
        <f t="shared" si="9"/>
        <v>576.4104305683087</v>
      </c>
    </row>
    <row r="22" spans="1:16">
      <c r="A22" s="67">
        <v>7</v>
      </c>
      <c r="B22" s="69">
        <f t="shared" si="0"/>
        <v>45.493874282223736</v>
      </c>
      <c r="C22" s="68">
        <f t="shared" si="1"/>
        <v>0.58333333333333337</v>
      </c>
      <c r="D22" s="72">
        <f t="shared" si="2"/>
        <v>279.89804499722095</v>
      </c>
      <c r="E22" s="69">
        <f t="shared" si="3"/>
        <v>279.89804499722095</v>
      </c>
      <c r="F22" s="70">
        <f t="shared" si="4"/>
        <v>9160.7428341573632</v>
      </c>
      <c r="G22" s="70" cm="1">
        <f t="array" ref="G22">_xll.DCE_EC312_SpecificHeat_Ca(B22)</f>
        <v>456.87801583418025</v>
      </c>
      <c r="H22" s="69">
        <f t="shared" si="5"/>
        <v>6.6516524526844645</v>
      </c>
      <c r="I22" s="69">
        <f t="shared" si="6"/>
        <v>52.145526734908202</v>
      </c>
      <c r="J22" s="73">
        <f t="shared" si="7"/>
        <v>0.58333333333333337</v>
      </c>
      <c r="K22" s="74">
        <f t="shared" si="8"/>
        <v>52.145526734908202</v>
      </c>
      <c r="L22" s="76">
        <f t="shared" si="10"/>
        <v>6</v>
      </c>
      <c r="M22" s="77">
        <f t="shared" si="9"/>
        <v>603.11764760983715</v>
      </c>
    </row>
    <row r="23" spans="1:16">
      <c r="A23" s="67">
        <v>8</v>
      </c>
      <c r="B23" s="69">
        <f t="shared" si="0"/>
        <v>52.145526734908202</v>
      </c>
      <c r="C23" s="68">
        <f t="shared" si="1"/>
        <v>0.66666666666666663</v>
      </c>
      <c r="D23" s="72">
        <f t="shared" si="2"/>
        <v>296.56315945044241</v>
      </c>
      <c r="E23" s="69">
        <f t="shared" si="3"/>
        <v>296.56315945044241</v>
      </c>
      <c r="F23" s="70">
        <f t="shared" si="4"/>
        <v>9843.6880076819216</v>
      </c>
      <c r="G23" s="70" cm="1">
        <f t="array" ref="G23">_xll.DCE_EC312_SpecificHeat_Ca(B23)</f>
        <v>461.02789643608179</v>
      </c>
      <c r="H23" s="69">
        <f t="shared" si="5"/>
        <v>7.0832040722596616</v>
      </c>
      <c r="I23" s="69">
        <f t="shared" si="6"/>
        <v>59.228730807167864</v>
      </c>
      <c r="J23" s="73">
        <f t="shared" si="7"/>
        <v>0.66666666666666663</v>
      </c>
      <c r="K23" s="74">
        <f t="shared" si="8"/>
        <v>59.228730807167864</v>
      </c>
      <c r="L23" s="76">
        <f t="shared" si="10"/>
        <v>7</v>
      </c>
      <c r="M23" s="77">
        <f t="shared" si="9"/>
        <v>625.77682520700955</v>
      </c>
    </row>
    <row r="24" spans="1:16">
      <c r="A24" s="67">
        <v>9</v>
      </c>
      <c r="B24" s="69">
        <f t="shared" si="0"/>
        <v>59.228730807167864</v>
      </c>
      <c r="C24" s="68">
        <f t="shared" si="1"/>
        <v>0.75</v>
      </c>
      <c r="D24" s="72">
        <f t="shared" si="2"/>
        <v>311.55882380491857</v>
      </c>
      <c r="E24" s="69">
        <f t="shared" si="3"/>
        <v>311.55882380491857</v>
      </c>
      <c r="F24" s="70">
        <f t="shared" si="4"/>
        <v>10459.12014009861</v>
      </c>
      <c r="G24" s="70" cm="1">
        <f t="array" ref="G24">_xll.DCE_EC312_SpecificHeat_Ca(B24)</f>
        <v>465.31648173515765</v>
      </c>
      <c r="H24" s="69">
        <f t="shared" si="5"/>
        <v>7.4566856458420077</v>
      </c>
      <c r="I24" s="69">
        <f t="shared" si="6"/>
        <v>66.685416453009879</v>
      </c>
      <c r="J24" s="73">
        <f t="shared" si="7"/>
        <v>0.75</v>
      </c>
      <c r="K24" s="74">
        <f t="shared" si="8"/>
        <v>66.685416453009879</v>
      </c>
      <c r="L24" s="76">
        <f t="shared" si="10"/>
        <v>8</v>
      </c>
      <c r="M24" s="77">
        <f t="shared" si="9"/>
        <v>645.45510804178514</v>
      </c>
    </row>
    <row r="25" spans="1:16">
      <c r="A25" s="67">
        <v>10</v>
      </c>
      <c r="B25" s="69">
        <f t="shared" si="0"/>
        <v>66.685416453009879</v>
      </c>
      <c r="C25" s="68">
        <f t="shared" si="1"/>
        <v>0.83333333333333337</v>
      </c>
      <c r="D25" s="72">
        <f t="shared" si="2"/>
        <v>325.18927054778601</v>
      </c>
      <c r="E25" s="69">
        <f t="shared" si="3"/>
        <v>325.18927054778601</v>
      </c>
      <c r="F25" s="70">
        <f t="shared" si="4"/>
        <v>11016.175540733359</v>
      </c>
      <c r="G25" s="70" cm="1">
        <f t="array" ref="G25">_xll.DCE_EC312_SpecificHeat_Ca(B25)</f>
        <v>469.69082318864082</v>
      </c>
      <c r="H25" s="69">
        <f t="shared" si="5"/>
        <v>7.7806860435778304</v>
      </c>
      <c r="I25" s="69">
        <f t="shared" si="6"/>
        <v>74.466102496587709</v>
      </c>
      <c r="J25" s="73">
        <f t="shared" si="7"/>
        <v>0.83333333333333337</v>
      </c>
      <c r="K25" s="74">
        <f t="shared" si="8"/>
        <v>74.466102496587709</v>
      </c>
      <c r="L25" s="76">
        <f t="shared" si="10"/>
        <v>9</v>
      </c>
      <c r="M25" s="77">
        <f t="shared" si="9"/>
        <v>662.84638674155724</v>
      </c>
    </row>
    <row r="26" spans="1:16">
      <c r="A26" s="67">
        <v>11</v>
      </c>
      <c r="B26" s="69">
        <f t="shared" si="0"/>
        <v>74.466102496587709</v>
      </c>
      <c r="C26" s="68">
        <f t="shared" si="1"/>
        <v>0.91666666666666663</v>
      </c>
      <c r="D26" s="72">
        <f t="shared" si="2"/>
        <v>337.68247011356942</v>
      </c>
      <c r="E26" s="69">
        <f t="shared" si="3"/>
        <v>337.68247011356942</v>
      </c>
      <c r="F26" s="70">
        <f t="shared" si="4"/>
        <v>11521.921299003243</v>
      </c>
      <c r="G26" s="70" cm="1">
        <f t="array" ref="G26">_xll.DCE_EC312_SpecificHeat_Ca(B26)</f>
        <v>474.1076119259929</v>
      </c>
      <c r="H26" s="69">
        <f t="shared" si="5"/>
        <v>8.0620798494157686</v>
      </c>
      <c r="I26" s="69">
        <f t="shared" si="6"/>
        <v>82.528182346003476</v>
      </c>
      <c r="J26" s="73">
        <f t="shared" si="7"/>
        <v>0.91666666666666663</v>
      </c>
      <c r="K26" s="74">
        <f t="shared" si="8"/>
        <v>82.528182346003476</v>
      </c>
      <c r="L26" s="76">
        <f t="shared" si="10"/>
        <v>10</v>
      </c>
      <c r="M26" s="77">
        <f t="shared" si="9"/>
        <v>678.42733151313416</v>
      </c>
    </row>
    <row r="27" spans="1:16">
      <c r="A27" s="67">
        <v>12</v>
      </c>
      <c r="B27" s="69">
        <f t="shared" si="0"/>
        <v>82.528182346003476</v>
      </c>
      <c r="C27" s="68">
        <f t="shared" si="1"/>
        <v>1</v>
      </c>
      <c r="D27" s="72">
        <f t="shared" si="2"/>
        <v>349.21366575656708</v>
      </c>
      <c r="E27" s="69">
        <f t="shared" si="3"/>
        <v>349.21366575656708</v>
      </c>
      <c r="F27" s="70">
        <f t="shared" si="4"/>
        <v>11981.944423560439</v>
      </c>
      <c r="G27" s="70" cm="1">
        <f t="array" ref="G27">_xll.DCE_EC312_SpecificHeat_Ca(B27)</f>
        <v>478.53170508312752</v>
      </c>
      <c r="H27" s="69">
        <f t="shared" si="5"/>
        <v>8.306454730084754</v>
      </c>
      <c r="I27" s="69">
        <f t="shared" si="6"/>
        <v>90.834637076088228</v>
      </c>
      <c r="J27" s="73">
        <f t="shared" si="7"/>
        <v>1</v>
      </c>
      <c r="K27" s="74">
        <f t="shared" si="8"/>
        <v>90.834637076088228</v>
      </c>
      <c r="L27" s="76">
        <f t="shared" si="10"/>
        <v>11</v>
      </c>
      <c r="M27" s="77">
        <f t="shared" si="9"/>
        <v>692.53955229249493</v>
      </c>
    </row>
    <row r="28" spans="1:16">
      <c r="A28" s="67">
        <v>13</v>
      </c>
      <c r="B28" s="69">
        <f t="shared" si="0"/>
        <v>90.834637076088228</v>
      </c>
      <c r="C28" s="68">
        <f t="shared" si="1"/>
        <v>1.0833333333333333</v>
      </c>
      <c r="D28" s="72">
        <f t="shared" si="2"/>
        <v>359.92047639685632</v>
      </c>
      <c r="E28" s="69">
        <f t="shared" si="3"/>
        <v>359.92047639685632</v>
      </c>
      <c r="F28" s="70">
        <f t="shared" si="4"/>
        <v>12400.740147983408</v>
      </c>
      <c r="G28" s="70" cm="1">
        <f t="array" ref="G28">_xll.DCE_EC312_SpecificHeat_Ca(B28)</f>
        <v>482.93492475100373</v>
      </c>
      <c r="H28" s="69">
        <f t="shared" si="5"/>
        <v>8.5184016251036834</v>
      </c>
      <c r="I28" s="69">
        <f t="shared" si="6"/>
        <v>99.353038701191906</v>
      </c>
      <c r="J28" s="73">
        <f t="shared" si="7"/>
        <v>1.0833333333333333</v>
      </c>
      <c r="K28" s="74">
        <f t="shared" si="8"/>
        <v>99.353038701191906</v>
      </c>
      <c r="L28" s="76">
        <f t="shared" si="10"/>
        <v>12</v>
      </c>
      <c r="M28" s="77">
        <f t="shared" si="9"/>
        <v>705.43624832185446</v>
      </c>
    </row>
    <row r="29" spans="1:16">
      <c r="A29" s="67">
        <v>14</v>
      </c>
      <c r="B29" s="69">
        <f t="shared" si="0"/>
        <v>99.353038701191906</v>
      </c>
      <c r="C29" s="68">
        <f t="shared" si="1"/>
        <v>1.1666666666666667</v>
      </c>
      <c r="D29" s="72">
        <f t="shared" si="2"/>
        <v>369.91295149454055</v>
      </c>
      <c r="E29" s="69">
        <f t="shared" si="3"/>
        <v>369.91295149454055</v>
      </c>
      <c r="F29" s="70">
        <f t="shared" si="4"/>
        <v>12781.978063025274</v>
      </c>
      <c r="G29" s="70" cm="1">
        <f t="array" ref="G29">_xll.DCE_EC312_SpecificHeat_Ca(B29)</f>
        <v>487.29505500702464</v>
      </c>
      <c r="H29" s="69">
        <f t="shared" si="5"/>
        <v>8.7017215596973525</v>
      </c>
      <c r="I29" s="69">
        <f t="shared" si="6"/>
        <v>108.05476026088925</v>
      </c>
      <c r="J29" s="73">
        <f t="shared" si="7"/>
        <v>1.1666666666666667</v>
      </c>
      <c r="K29" s="74">
        <f t="shared" si="8"/>
        <v>108.05476026088925</v>
      </c>
      <c r="L29" s="76">
        <f t="shared" si="10"/>
        <v>13</v>
      </c>
      <c r="M29" s="77">
        <f t="shared" si="9"/>
        <v>717.3103081791287</v>
      </c>
    </row>
    <row r="30" spans="1:16">
      <c r="A30" s="67">
        <v>15</v>
      </c>
      <c r="B30" s="69">
        <f t="shared" si="0"/>
        <v>108.05476026088925</v>
      </c>
      <c r="C30" s="68">
        <f t="shared" si="1"/>
        <v>1.25</v>
      </c>
      <c r="D30" s="72">
        <f t="shared" si="2"/>
        <v>379.2804763795877</v>
      </c>
      <c r="E30" s="69">
        <f t="shared" si="3"/>
        <v>379.2804763795877</v>
      </c>
      <c r="F30" s="70">
        <f t="shared" si="4"/>
        <v>13128.690664208232</v>
      </c>
      <c r="G30" s="70" cm="1">
        <f t="array" ref="G30">_xll.DCE_EC312_SpecificHeat_Ca(B30)</f>
        <v>491.59499162524116</v>
      </c>
      <c r="H30" s="69">
        <f t="shared" si="5"/>
        <v>8.8595789973801296</v>
      </c>
      <c r="I30" s="69">
        <f t="shared" si="6"/>
        <v>116.91433925826938</v>
      </c>
      <c r="J30" s="73">
        <f t="shared" si="7"/>
        <v>1.25</v>
      </c>
      <c r="K30" s="74">
        <f t="shared" si="8"/>
        <v>116.91433925826938</v>
      </c>
      <c r="L30" s="76">
        <f t="shared" si="10"/>
        <v>14</v>
      </c>
      <c r="M30" s="77">
        <f t="shared" si="9"/>
        <v>728.31206300177973</v>
      </c>
    </row>
    <row r="31" spans="1:16">
      <c r="A31" s="67">
        <v>16</v>
      </c>
      <c r="B31" s="69">
        <f t="shared" si="0"/>
        <v>116.91433925826938</v>
      </c>
      <c r="C31" s="68">
        <f t="shared" si="1"/>
        <v>1.3333333333333333</v>
      </c>
      <c r="D31" s="72">
        <f t="shared" si="2"/>
        <v>388.0966424225615</v>
      </c>
      <c r="E31" s="69">
        <f t="shared" si="3"/>
        <v>388.0966424225615</v>
      </c>
      <c r="F31" s="70">
        <f t="shared" si="4"/>
        <v>13443.4108006185</v>
      </c>
      <c r="G31" s="70" cm="1">
        <f t="array" ref="G31">_xll.DCE_EC312_SpecificHeat_Ca(B31)</f>
        <v>495.82201423719306</v>
      </c>
      <c r="H31" s="69">
        <f t="shared" si="5"/>
        <v>8.9946192391318718</v>
      </c>
      <c r="I31" s="69">
        <f t="shared" si="6"/>
        <v>125.90895849740124</v>
      </c>
      <c r="J31" s="73">
        <f t="shared" si="7"/>
        <v>1.3333333333333333</v>
      </c>
      <c r="K31" s="74">
        <f t="shared" si="8"/>
        <v>125.90895849740124</v>
      </c>
      <c r="L31" s="76">
        <f t="shared" si="10"/>
        <v>15</v>
      </c>
      <c r="M31" s="77">
        <f t="shared" si="9"/>
        <v>738.56095275917539</v>
      </c>
    </row>
    <row r="32" spans="1:16">
      <c r="A32" s="67">
        <v>17</v>
      </c>
      <c r="B32" s="69">
        <f t="shared" si="0"/>
        <v>125.90895849740124</v>
      </c>
      <c r="C32" s="68">
        <f t="shared" si="1"/>
        <v>1.4166666666666667</v>
      </c>
      <c r="D32" s="72">
        <f t="shared" si="2"/>
        <v>396.42276192482973</v>
      </c>
      <c r="E32" s="69">
        <f t="shared" si="3"/>
        <v>396.42276192482973</v>
      </c>
      <c r="F32" s="70">
        <f t="shared" si="4"/>
        <v>13728.274398172482</v>
      </c>
      <c r="G32" s="70" cm="1">
        <f t="array" ref="G32">_xll.DCE_EC312_SpecificHeat_Ca(B32)</f>
        <v>499.96715914290604</v>
      </c>
      <c r="H32" s="69">
        <f t="shared" si="5"/>
        <v>9.1090606117281485</v>
      </c>
      <c r="I32" s="69">
        <f t="shared" si="6"/>
        <v>135.0180191091294</v>
      </c>
      <c r="J32" s="73">
        <f t="shared" si="7"/>
        <v>1.4166666666666667</v>
      </c>
      <c r="K32" s="74">
        <f t="shared" si="8"/>
        <v>135.0180191091294</v>
      </c>
      <c r="L32" s="76">
        <f t="shared" si="10"/>
        <v>16</v>
      </c>
      <c r="M32" s="77">
        <f t="shared" si="9"/>
        <v>748.15345005324082</v>
      </c>
    </row>
    <row r="33" spans="1:13">
      <c r="A33" s="67">
        <v>18</v>
      </c>
      <c r="B33" s="69">
        <f t="shared" si="0"/>
        <v>135.0180191091294</v>
      </c>
      <c r="C33" s="68">
        <f t="shared" si="1"/>
        <v>1.5</v>
      </c>
      <c r="D33" s="72">
        <f t="shared" si="2"/>
        <v>404.31045654585864</v>
      </c>
      <c r="E33" s="69">
        <f t="shared" si="3"/>
        <v>404.31045654585864</v>
      </c>
      <c r="F33" s="70">
        <f t="shared" si="4"/>
        <v>13985.098933467911</v>
      </c>
      <c r="G33" s="70" cm="1">
        <f t="array" ref="G33">_xll.DCE_EC312_SpecificHeat_Ca(B33)</f>
        <v>504.02467602751585</v>
      </c>
      <c r="H33" s="69">
        <f t="shared" si="5"/>
        <v>9.2047683364185175</v>
      </c>
      <c r="I33" s="69">
        <f t="shared" si="6"/>
        <v>144.22278744554791</v>
      </c>
      <c r="J33" s="73">
        <f t="shared" si="7"/>
        <v>1.5</v>
      </c>
      <c r="K33" s="74">
        <f t="shared" si="8"/>
        <v>144.22278744554791</v>
      </c>
      <c r="L33" s="76">
        <f t="shared" si="10"/>
        <v>17</v>
      </c>
      <c r="M33" s="77">
        <f t="shared" si="9"/>
        <v>757.16859566896028</v>
      </c>
    </row>
    <row r="34" spans="1:13">
      <c r="A34" s="67">
        <v>19</v>
      </c>
      <c r="B34" s="69">
        <f t="shared" si="0"/>
        <v>144.22278744554791</v>
      </c>
      <c r="C34" s="68">
        <f t="shared" si="1"/>
        <v>1.5833333333333333</v>
      </c>
      <c r="D34" s="72">
        <f t="shared" si="2"/>
        <v>411.80359769002519</v>
      </c>
      <c r="E34" s="69">
        <f t="shared" si="3"/>
        <v>411.80359769002519</v>
      </c>
      <c r="F34" s="70">
        <f t="shared" si="4"/>
        <v>14215.444564209818</v>
      </c>
      <c r="G34" s="70" cm="1">
        <f t="array" ref="G34">_xll.DCE_EC312_SpecificHeat_Ca(B34)</f>
        <v>507.99155515214773</v>
      </c>
      <c r="H34" s="69">
        <f t="shared" si="5"/>
        <v>9.2833146837796825</v>
      </c>
      <c r="I34" s="69">
        <f t="shared" si="6"/>
        <v>153.50610212932759</v>
      </c>
      <c r="J34" s="73">
        <f t="shared" si="7"/>
        <v>1.5833333333333333</v>
      </c>
      <c r="K34" s="74">
        <f t="shared" si="8"/>
        <v>153.50610212932759</v>
      </c>
      <c r="L34" s="76">
        <f t="shared" si="10"/>
        <v>18</v>
      </c>
      <c r="M34" s="77">
        <f t="shared" si="9"/>
        <v>765.67196077106632</v>
      </c>
    </row>
    <row r="35" spans="1:13">
      <c r="A35" s="67">
        <v>20</v>
      </c>
      <c r="B35" s="69">
        <f t="shared" si="0"/>
        <v>153.50610212932759</v>
      </c>
      <c r="C35" s="68">
        <f t="shared" si="1"/>
        <v>1.6666666666666667</v>
      </c>
      <c r="D35" s="72">
        <f t="shared" si="2"/>
        <v>418.93978429667379</v>
      </c>
      <c r="E35" s="69">
        <f t="shared" si="3"/>
        <v>418.93978429667379</v>
      </c>
      <c r="F35" s="70">
        <f t="shared" si="4"/>
        <v>14420.662588285642</v>
      </c>
      <c r="G35" s="70" cm="1">
        <f t="array" ref="G35">_xll.DCE_EC312_SpecificHeat_Ca(B35)</f>
        <v>511.86711395996196</v>
      </c>
      <c r="H35" s="69">
        <f t="shared" si="5"/>
        <v>9.3460286086798039</v>
      </c>
      <c r="I35" s="69">
        <f t="shared" si="6"/>
        <v>162.85213073800739</v>
      </c>
      <c r="J35" s="73">
        <f t="shared" si="7"/>
        <v>1.6666666666666667</v>
      </c>
      <c r="K35" s="74">
        <f t="shared" si="8"/>
        <v>162.85213073800739</v>
      </c>
      <c r="L35" s="76">
        <f t="shared" si="10"/>
        <v>19</v>
      </c>
      <c r="M35" s="77">
        <f t="shared" si="9"/>
        <v>773.7185436320716</v>
      </c>
    </row>
    <row r="36" spans="1:13">
      <c r="A36" s="67">
        <v>21</v>
      </c>
      <c r="B36" s="69">
        <f t="shared" si="0"/>
        <v>162.85213073800739</v>
      </c>
      <c r="C36" s="68">
        <f t="shared" si="1"/>
        <v>1.75</v>
      </c>
      <c r="D36" s="72">
        <f t="shared" si="2"/>
        <v>425.75148437421007</v>
      </c>
      <c r="E36" s="69">
        <f t="shared" si="3"/>
        <v>425.75148437421007</v>
      </c>
      <c r="F36" s="70">
        <f t="shared" si="4"/>
        <v>14601.934464000928</v>
      </c>
      <c r="G36" s="70" cm="1">
        <f t="array" ref="G36">_xll.DCE_EC312_SpecificHeat_Ca(B36)</f>
        <v>515.65263387077869</v>
      </c>
      <c r="H36" s="69">
        <f t="shared" si="5"/>
        <v>9.3940371517897034</v>
      </c>
      <c r="I36" s="69">
        <f t="shared" si="6"/>
        <v>172.24616788979711</v>
      </c>
      <c r="J36" s="73">
        <f t="shared" si="7"/>
        <v>1.75</v>
      </c>
      <c r="K36" s="74">
        <f t="shared" si="8"/>
        <v>172.24616788979711</v>
      </c>
      <c r="L36" s="76">
        <f t="shared" si="10"/>
        <v>20</v>
      </c>
      <c r="M36" s="77">
        <f t="shared" si="9"/>
        <v>781.3549272309881</v>
      </c>
    </row>
    <row r="37" spans="1:13">
      <c r="A37" s="67">
        <v>22</v>
      </c>
      <c r="B37" s="69">
        <f t="shared" si="0"/>
        <v>172.24616788979711</v>
      </c>
      <c r="C37" s="68">
        <f t="shared" si="1"/>
        <v>1.8333333333333333</v>
      </c>
      <c r="D37" s="72">
        <f t="shared" si="2"/>
        <v>432.26692810953892</v>
      </c>
      <c r="E37" s="69">
        <f t="shared" si="3"/>
        <v>432.26692810953892</v>
      </c>
      <c r="F37" s="70">
        <f t="shared" si="4"/>
        <v>14760.303671479665</v>
      </c>
      <c r="G37" s="70" cm="1">
        <f t="array" ref="G37">_xll.DCE_EC312_SpecificHeat_Ca(B37)</f>
        <v>519.35103953424812</v>
      </c>
      <c r="H37" s="69">
        <f t="shared" si="5"/>
        <v>9.4283002878960573</v>
      </c>
      <c r="I37" s="69">
        <f t="shared" si="6"/>
        <v>181.67446817769317</v>
      </c>
      <c r="J37" s="73">
        <f t="shared" si="7"/>
        <v>1.8333333333333333</v>
      </c>
      <c r="K37" s="74">
        <f t="shared" si="8"/>
        <v>181.67446817769317</v>
      </c>
      <c r="L37" s="76">
        <f t="shared" si="10"/>
        <v>21</v>
      </c>
      <c r="M37" s="77">
        <f t="shared" si="9"/>
        <v>788.62091309171728</v>
      </c>
    </row>
    <row r="38" spans="1:13">
      <c r="A38" s="67">
        <v>23</v>
      </c>
      <c r="B38" s="69">
        <f t="shared" si="0"/>
        <v>181.67446817769317</v>
      </c>
      <c r="C38" s="68">
        <f t="shared" si="1"/>
        <v>1.9166666666666667</v>
      </c>
      <c r="D38" s="72">
        <f t="shared" si="2"/>
        <v>438.51081473155369</v>
      </c>
      <c r="E38" s="69">
        <f t="shared" si="3"/>
        <v>438.51081473155369</v>
      </c>
      <c r="F38" s="70">
        <f t="shared" si="4"/>
        <v>14896.702049816366</v>
      </c>
      <c r="G38" s="70" cm="1">
        <f t="array" ref="G38">_xll.DCE_EC312_SpecificHeat_Ca(B38)</f>
        <v>522.96661407807142</v>
      </c>
      <c r="H38" s="69">
        <f t="shared" si="5"/>
        <v>9.4496404813795483</v>
      </c>
      <c r="I38" s="69">
        <f t="shared" si="6"/>
        <v>191.12410865907273</v>
      </c>
      <c r="J38" s="73">
        <f t="shared" si="7"/>
        <v>1.9166666666666667</v>
      </c>
      <c r="K38" s="74">
        <f t="shared" si="8"/>
        <v>191.12410865907273</v>
      </c>
      <c r="L38" s="76">
        <f t="shared" si="10"/>
        <v>22</v>
      </c>
      <c r="M38" s="77">
        <f t="shared" si="9"/>
        <v>795.55077689482334</v>
      </c>
    </row>
    <row r="39" spans="1:13">
      <c r="A39" s="67">
        <v>24</v>
      </c>
      <c r="B39" s="69">
        <f t="shared" si="0"/>
        <v>191.12410865907273</v>
      </c>
      <c r="C39" s="68">
        <f t="shared" si="1"/>
        <v>2</v>
      </c>
      <c r="D39" s="72">
        <f t="shared" si="2"/>
        <v>444.50487787550446</v>
      </c>
      <c r="E39" s="69">
        <f t="shared" si="3"/>
        <v>444.50487787550446</v>
      </c>
      <c r="F39" s="70">
        <f t="shared" si="4"/>
        <v>15011.971797779306</v>
      </c>
      <c r="G39" s="70" cm="1">
        <f t="array" ref="G39">_xll.DCE_EC312_SpecificHeat_Ca(B39)</f>
        <v>526.50474498129438</v>
      </c>
      <c r="H39" s="69">
        <f t="shared" si="5"/>
        <v>9.4587679086272445</v>
      </c>
      <c r="I39" s="69">
        <f t="shared" si="6"/>
        <v>200.58287656769997</v>
      </c>
      <c r="J39" s="73">
        <f t="shared" si="7"/>
        <v>2</v>
      </c>
      <c r="K39" s="74">
        <f t="shared" si="8"/>
        <v>200.58287656769997</v>
      </c>
      <c r="L39" s="76">
        <f t="shared" si="10"/>
        <v>23</v>
      </c>
      <c r="M39" s="77">
        <f t="shared" si="9"/>
        <v>802.17424629903974</v>
      </c>
    </row>
    <row r="40" spans="1:13">
      <c r="A40" s="67">
        <v>25</v>
      </c>
      <c r="B40" s="69">
        <f t="shared" si="0"/>
        <v>200.58287656769997</v>
      </c>
      <c r="C40" s="68">
        <f t="shared" si="1"/>
        <v>2.0833333333333335</v>
      </c>
      <c r="D40" s="72">
        <f t="shared" si="2"/>
        <v>450.26834213398865</v>
      </c>
      <c r="E40" s="69">
        <f t="shared" si="3"/>
        <v>450.26834213398865</v>
      </c>
      <c r="F40" s="70">
        <f t="shared" si="4"/>
        <v>15106.884010646481</v>
      </c>
      <c r="G40" s="70" cm="1">
        <f t="array" ref="G40">_xll.DCE_EC312_SpecificHeat_Ca(B40)</f>
        <v>529.97169615558425</v>
      </c>
      <c r="H40" s="69">
        <f t="shared" si="5"/>
        <v>9.4563020857814308</v>
      </c>
      <c r="I40" s="69">
        <f t="shared" si="6"/>
        <v>210.0391786534814</v>
      </c>
      <c r="J40" s="73">
        <f t="shared" si="7"/>
        <v>2.0833333333333335</v>
      </c>
      <c r="K40" s="74">
        <f t="shared" si="8"/>
        <v>210.0391786534814</v>
      </c>
      <c r="L40" s="76">
        <f t="shared" si="10"/>
        <v>24</v>
      </c>
      <c r="M40" s="77">
        <f t="shared" si="9"/>
        <v>808.51727160768201</v>
      </c>
    </row>
    <row r="41" spans="1:13">
      <c r="A41" s="67">
        <v>26</v>
      </c>
      <c r="B41" s="69">
        <f t="shared" si="0"/>
        <v>210.0391786534814</v>
      </c>
      <c r="C41" s="68">
        <f t="shared" si="1"/>
        <v>2.1666666666666665</v>
      </c>
      <c r="D41" s="72">
        <f t="shared" si="2"/>
        <v>455.81829499723057</v>
      </c>
      <c r="E41" s="69">
        <f t="shared" si="3"/>
        <v>455.81829499723057</v>
      </c>
      <c r="F41" s="70">
        <f t="shared" si="4"/>
        <v>15182.154399671279</v>
      </c>
      <c r="G41" s="70" cm="1">
        <f t="array" ref="G41">_xll.DCE_EC312_SpecificHeat_Ca(B41)</f>
        <v>533.37440264934355</v>
      </c>
      <c r="H41" s="69">
        <f t="shared" si="5"/>
        <v>9.4427904734676922</v>
      </c>
      <c r="I41" s="69">
        <f t="shared" si="6"/>
        <v>219.48196912694908</v>
      </c>
      <c r="J41" s="73">
        <f t="shared" si="7"/>
        <v>2.1666666666666665</v>
      </c>
      <c r="K41" s="74">
        <f t="shared" si="8"/>
        <v>219.48196912694908</v>
      </c>
      <c r="L41" s="76">
        <f t="shared" si="10"/>
        <v>25</v>
      </c>
      <c r="M41" s="77">
        <f t="shared" si="9"/>
        <v>814.60263981006869</v>
      </c>
    </row>
    <row r="42" spans="1:13">
      <c r="A42" s="67">
        <v>27</v>
      </c>
      <c r="B42" s="69">
        <f t="shared" si="0"/>
        <v>219.48196912694908</v>
      </c>
      <c r="C42" s="68">
        <f t="shared" si="1"/>
        <v>2.25</v>
      </c>
      <c r="D42" s="72">
        <f t="shared" si="2"/>
        <v>461.16999232872598</v>
      </c>
      <c r="E42" s="69">
        <f t="shared" si="3"/>
        <v>461.16999232872598</v>
      </c>
      <c r="F42" s="70">
        <f t="shared" si="4"/>
        <v>15238.456676312469</v>
      </c>
      <c r="G42" s="70" cm="1">
        <f t="array" ref="G42">_xll.DCE_EC312_SpecificHeat_Ca(B42)</f>
        <v>536.72028511354699</v>
      </c>
      <c r="H42" s="69">
        <f t="shared" si="5"/>
        <v>9.4187245024651602</v>
      </c>
      <c r="I42" s="69">
        <f t="shared" si="6"/>
        <v>228.90069362941423</v>
      </c>
      <c r="J42" s="73">
        <f t="shared" si="7"/>
        <v>2.25</v>
      </c>
      <c r="K42" s="74">
        <f t="shared" si="8"/>
        <v>228.90069362941423</v>
      </c>
      <c r="L42" s="76">
        <f t="shared" si="10"/>
        <v>26</v>
      </c>
      <c r="M42" s="77">
        <f t="shared" si="9"/>
        <v>820.45046870831368</v>
      </c>
    </row>
    <row r="43" spans="1:13">
      <c r="A43" s="67">
        <v>28</v>
      </c>
      <c r="B43" s="69">
        <f t="shared" si="0"/>
        <v>228.90069362941423</v>
      </c>
      <c r="C43" s="68">
        <f t="shared" si="1"/>
        <v>2.3333333333333335</v>
      </c>
      <c r="D43" s="72">
        <f t="shared" si="2"/>
        <v>466.33711113825626</v>
      </c>
      <c r="E43" s="69">
        <f t="shared" si="3"/>
        <v>466.33711113825626</v>
      </c>
      <c r="F43" s="70">
        <f t="shared" si="4"/>
        <v>15276.433962665185</v>
      </c>
      <c r="G43" s="70" cm="1">
        <f t="array" ref="G43">_xll.DCE_EC312_SpecificHeat_Ca(B43)</f>
        <v>540.01708179348486</v>
      </c>
      <c r="H43" s="69">
        <f t="shared" si="5"/>
        <v>9.3845533656139004</v>
      </c>
      <c r="I43" s="69">
        <f t="shared" si="6"/>
        <v>238.28524699502813</v>
      </c>
      <c r="J43" s="73">
        <f t="shared" si="7"/>
        <v>2.3333333333333335</v>
      </c>
      <c r="K43" s="74">
        <f t="shared" si="8"/>
        <v>238.28524699502813</v>
      </c>
      <c r="L43" s="76">
        <f t="shared" si="10"/>
        <v>27</v>
      </c>
      <c r="M43" s="77">
        <f t="shared" si="9"/>
        <v>826.07860817774269</v>
      </c>
    </row>
    <row r="44" spans="1:13">
      <c r="A44" s="67">
        <v>29</v>
      </c>
      <c r="B44" s="69">
        <f t="shared" si="0"/>
        <v>238.28524699502813</v>
      </c>
      <c r="C44" s="68">
        <f t="shared" si="1"/>
        <v>2.4166666666666665</v>
      </c>
      <c r="D44" s="72">
        <f t="shared" si="2"/>
        <v>471.33196020043107</v>
      </c>
      <c r="E44" s="69">
        <f t="shared" si="3"/>
        <v>471.33196020043107</v>
      </c>
      <c r="F44" s="70">
        <f t="shared" si="4"/>
        <v>15296.708500389721</v>
      </c>
      <c r="G44" s="70" cm="1">
        <f t="array" ref="G44">_xll.DCE_EC312_SpecificHeat_Ca(B44)</f>
        <v>543.27269634413369</v>
      </c>
      <c r="H44" s="69">
        <f t="shared" si="5"/>
        <v>9.3406958448826014</v>
      </c>
      <c r="I44" s="69">
        <f t="shared" si="6"/>
        <v>247.62594283991072</v>
      </c>
      <c r="J44" s="73">
        <f t="shared" si="7"/>
        <v>2.4166666666666665</v>
      </c>
      <c r="K44" s="74">
        <f t="shared" si="8"/>
        <v>247.62594283991072</v>
      </c>
      <c r="L44" s="76">
        <f t="shared" si="10"/>
        <v>28</v>
      </c>
      <c r="M44" s="77">
        <f t="shared" si="9"/>
        <v>831.50296874842013</v>
      </c>
    </row>
    <row r="45" spans="1:13">
      <c r="A45" s="67">
        <v>30</v>
      </c>
      <c r="B45" s="69">
        <f t="shared" si="0"/>
        <v>247.62594283991072</v>
      </c>
      <c r="C45" s="68">
        <f t="shared" si="1"/>
        <v>2.5</v>
      </c>
      <c r="D45" s="72">
        <f t="shared" si="2"/>
        <v>476.16565668320214</v>
      </c>
      <c r="E45" s="69">
        <f t="shared" si="3"/>
        <v>476.16565668320214</v>
      </c>
      <c r="F45" s="70">
        <f t="shared" si="4"/>
        <v>15299.889864584104</v>
      </c>
      <c r="G45" s="70" cm="1">
        <f t="array" ref="G45">_xll.DCE_EC312_SpecificHeat_Ca(B45)</f>
        <v>546.49506021416425</v>
      </c>
      <c r="H45" s="69">
        <f t="shared" si="5"/>
        <v>9.287550383814386</v>
      </c>
      <c r="I45" s="69">
        <f t="shared" si="6"/>
        <v>256.91349322372508</v>
      </c>
      <c r="J45" s="73">
        <f t="shared" si="7"/>
        <v>2.5</v>
      </c>
      <c r="K45" s="74">
        <f t="shared" si="8"/>
        <v>256.91349322372508</v>
      </c>
      <c r="L45" s="76">
        <f t="shared" si="10"/>
        <v>29</v>
      </c>
      <c r="M45" s="77">
        <f t="shared" si="9"/>
        <v>836.73779275397646</v>
      </c>
    </row>
    <row r="46" spans="1:13">
      <c r="A46" s="67">
        <v>31</v>
      </c>
      <c r="B46" s="69">
        <f t="shared" si="0"/>
        <v>256.91349322372508</v>
      </c>
      <c r="C46" s="68">
        <f t="shared" si="1"/>
        <v>2.5833333333333335</v>
      </c>
      <c r="D46" s="72">
        <f t="shared" si="2"/>
        <v>480.84827516350163</v>
      </c>
      <c r="E46" s="69">
        <f t="shared" si="3"/>
        <v>480.84827516350163</v>
      </c>
      <c r="F46" s="70">
        <f t="shared" si="4"/>
        <v>15286.581840727842</v>
      </c>
      <c r="G46" s="70" cm="1">
        <f t="array" ref="G46">_xll.DCE_EC312_SpecificHeat_Ca(B46)</f>
        <v>549.6920087093722</v>
      </c>
      <c r="H46" s="69">
        <f t="shared" si="5"/>
        <v>9.2255035712091242</v>
      </c>
      <c r="I46" s="69">
        <f t="shared" si="6"/>
        <v>266.1389967949342</v>
      </c>
      <c r="J46" s="73">
        <f t="shared" si="7"/>
        <v>2.5833333333333335</v>
      </c>
      <c r="K46" s="74">
        <f t="shared" si="8"/>
        <v>266.1389967949342</v>
      </c>
      <c r="L46" s="76">
        <f t="shared" si="10"/>
        <v>30</v>
      </c>
      <c r="M46" s="77">
        <f t="shared" si="9"/>
        <v>841.79587968832959</v>
      </c>
    </row>
    <row r="47" spans="1:13">
      <c r="A47" s="67">
        <v>32</v>
      </c>
      <c r="B47" s="69">
        <f t="shared" si="0"/>
        <v>266.1389967949342</v>
      </c>
      <c r="C47" s="68">
        <f t="shared" si="1"/>
        <v>2.6666666666666665</v>
      </c>
      <c r="D47" s="72">
        <f t="shared" si="2"/>
        <v>485.38897405350161</v>
      </c>
      <c r="E47" s="69">
        <f t="shared" si="3"/>
        <v>485.38897405350161</v>
      </c>
      <c r="F47" s="70">
        <f t="shared" si="4"/>
        <v>15257.388087938252</v>
      </c>
      <c r="G47" s="70" cm="1">
        <f t="array" ref="G47">_xll.DCE_EC312_SpecificHeat_Ca(B47)</f>
        <v>552.87117013490547</v>
      </c>
      <c r="H47" s="69">
        <f t="shared" si="5"/>
        <v>9.1549371693879689</v>
      </c>
      <c r="I47" s="69">
        <f t="shared" si="6"/>
        <v>275.29393396432215</v>
      </c>
      <c r="J47" s="73">
        <f t="shared" si="7"/>
        <v>2.6666666666666665</v>
      </c>
      <c r="K47" s="74">
        <f t="shared" si="8"/>
        <v>275.29393396432215</v>
      </c>
      <c r="L47" s="76">
        <f t="shared" si="10"/>
        <v>31</v>
      </c>
      <c r="M47" s="77">
        <f t="shared" si="9"/>
        <v>846.688774748029</v>
      </c>
    </row>
    <row r="48" spans="1:13">
      <c r="A48" s="67">
        <v>33</v>
      </c>
      <c r="B48" s="69">
        <f t="shared" si="0"/>
        <v>275.29393396432215</v>
      </c>
      <c r="C48" s="68">
        <f t="shared" si="1"/>
        <v>2.75</v>
      </c>
      <c r="D48" s="72">
        <f t="shared" si="2"/>
        <v>489.79610342606952</v>
      </c>
      <c r="E48" s="69">
        <f t="shared" si="3"/>
        <v>489.79610342606952</v>
      </c>
      <c r="F48" s="70">
        <f t="shared" si="4"/>
        <v>15212.91668732624</v>
      </c>
      <c r="G48" s="70" cm="1">
        <f t="array" ref="G48">_xll.DCE_EC312_SpecificHeat_Ca(B48)</f>
        <v>556.03986763146645</v>
      </c>
      <c r="H48" s="69">
        <f t="shared" si="5"/>
        <v>9.0762337977249921</v>
      </c>
      <c r="I48" s="69">
        <f t="shared" si="6"/>
        <v>284.37016776204712</v>
      </c>
      <c r="J48" s="73">
        <f t="shared" si="7"/>
        <v>2.75</v>
      </c>
      <c r="K48" s="74">
        <f t="shared" si="8"/>
        <v>284.37016776204712</v>
      </c>
      <c r="L48" s="76">
        <f t="shared" si="10"/>
        <v>32</v>
      </c>
      <c r="M48" s="77">
        <f t="shared" si="9"/>
        <v>851.42692754929669</v>
      </c>
    </row>
    <row r="49" spans="1:13">
      <c r="A49" s="67">
        <v>34</v>
      </c>
      <c r="B49" s="69">
        <f t="shared" si="0"/>
        <v>284.37016776204712</v>
      </c>
      <c r="C49" s="68">
        <f t="shared" si="1"/>
        <v>2.8333333333333335</v>
      </c>
      <c r="D49" s="72">
        <f t="shared" si="2"/>
        <v>494.07729742979745</v>
      </c>
      <c r="E49" s="69">
        <f t="shared" si="3"/>
        <v>494.07729742979745</v>
      </c>
      <c r="F49" s="70">
        <f t="shared" si="4"/>
        <v>15153.783657946948</v>
      </c>
      <c r="G49" s="70" cm="1">
        <f t="array" ref="G49">_xll.DCE_EC312_SpecificHeat_Ca(B49)</f>
        <v>559.20503346843452</v>
      </c>
      <c r="H49" s="69">
        <f t="shared" si="5"/>
        <v>8.9897813676327072</v>
      </c>
      <c r="I49" s="69">
        <f t="shared" si="6"/>
        <v>293.35994912967982</v>
      </c>
      <c r="J49" s="73">
        <f t="shared" si="7"/>
        <v>2.8333333333333335</v>
      </c>
      <c r="K49" s="74">
        <f t="shared" si="8"/>
        <v>293.35994912967982</v>
      </c>
      <c r="L49" s="76">
        <f t="shared" si="10"/>
        <v>33</v>
      </c>
      <c r="M49" s="77">
        <f t="shared" si="9"/>
        <v>856.01982650819878</v>
      </c>
    </row>
    <row r="50" spans="1:13">
      <c r="A50" s="67">
        <v>35</v>
      </c>
      <c r="B50" s="69">
        <f t="shared" si="0"/>
        <v>293.35994912967982</v>
      </c>
      <c r="C50" s="68">
        <f t="shared" si="1"/>
        <v>2.9166666666666665</v>
      </c>
      <c r="D50" s="72">
        <f t="shared" si="2"/>
        <v>498.23955386327378</v>
      </c>
      <c r="E50" s="69">
        <f t="shared" si="3"/>
        <v>498.23955386327378</v>
      </c>
      <c r="F50" s="70">
        <f t="shared" si="4"/>
        <v>15080.615512927421</v>
      </c>
      <c r="G50" s="70" cm="1">
        <f t="array" ref="G50">_xll.DCE_EC312_SpecificHeat_Ca(B50)</f>
        <v>562.37313564203669</v>
      </c>
      <c r="H50" s="69">
        <f t="shared" si="5"/>
        <v>8.8959763573366661</v>
      </c>
      <c r="I50" s="69">
        <f t="shared" si="6"/>
        <v>302.2559254870165</v>
      </c>
      <c r="J50" s="73">
        <f t="shared" si="7"/>
        <v>2.9166666666666665</v>
      </c>
      <c r="K50" s="74">
        <f t="shared" si="8"/>
        <v>302.2559254870165</v>
      </c>
      <c r="L50" s="76">
        <f t="shared" si="10"/>
        <v>34</v>
      </c>
      <c r="M50" s="77">
        <f t="shared" si="9"/>
        <v>860.47611322906084</v>
      </c>
    </row>
    <row r="51" spans="1:13">
      <c r="A51" s="67">
        <v>36</v>
      </c>
      <c r="B51" s="69">
        <f t="shared" si="0"/>
        <v>302.2559254870165</v>
      </c>
      <c r="C51" s="68">
        <f t="shared" si="1"/>
        <v>3</v>
      </c>
      <c r="D51" s="72">
        <f t="shared" si="2"/>
        <v>502.28930299185299</v>
      </c>
      <c r="E51" s="69">
        <f t="shared" si="3"/>
        <v>502.28930299185299</v>
      </c>
      <c r="F51" s="70">
        <f t="shared" si="4"/>
        <v>14994.050923363287</v>
      </c>
      <c r="G51" s="70" cm="1">
        <f t="array" ref="G51">_xll.DCE_EC312_SpecificHeat_Ca(B51)</f>
        <v>565.55011665558538</v>
      </c>
      <c r="H51" s="69">
        <f t="shared" si="5"/>
        <v>8.7952260121575261</v>
      </c>
      <c r="I51" s="69">
        <f t="shared" si="6"/>
        <v>311.05115149917401</v>
      </c>
      <c r="J51" s="73">
        <f t="shared" si="7"/>
        <v>3</v>
      </c>
      <c r="K51" s="74">
        <f t="shared" si="8"/>
        <v>311.05115149917401</v>
      </c>
      <c r="L51" s="76">
        <f t="shared" si="10"/>
        <v>35</v>
      </c>
      <c r="M51" s="77">
        <f t="shared" si="9"/>
        <v>864.80368036725258</v>
      </c>
    </row>
    <row r="52" spans="1:13">
      <c r="A52" s="67">
        <v>37</v>
      </c>
      <c r="B52" s="69">
        <f t="shared" si="0"/>
        <v>311.05115149917401</v>
      </c>
      <c r="C52" s="68">
        <f t="shared" si="1"/>
        <v>3.0833333333333335</v>
      </c>
      <c r="D52" s="72">
        <f t="shared" si="2"/>
        <v>506.2324673062227</v>
      </c>
      <c r="E52" s="69">
        <f t="shared" si="3"/>
        <v>506.2324673062227</v>
      </c>
      <c r="F52" s="70">
        <f t="shared" si="4"/>
        <v>14894.741556271882</v>
      </c>
      <c r="G52" s="70" cm="1">
        <f t="array" ref="G52">_xll.DCE_EC312_SpecificHeat_Ca(B52)</f>
        <v>568.74134433866425</v>
      </c>
      <c r="H52" s="69">
        <f t="shared" si="5"/>
        <v>8.6879495572888885</v>
      </c>
      <c r="I52" s="69">
        <f t="shared" si="6"/>
        <v>319.73910105646291</v>
      </c>
      <c r="J52" s="73">
        <f t="shared" si="7"/>
        <v>3.0833333333333335</v>
      </c>
      <c r="K52" s="74">
        <f t="shared" si="8"/>
        <v>319.73910105646291</v>
      </c>
      <c r="L52" s="76">
        <f t="shared" si="10"/>
        <v>36</v>
      </c>
      <c r="M52" s="77">
        <f t="shared" si="9"/>
        <v>869.00975575100892</v>
      </c>
    </row>
    <row r="53" spans="1:13">
      <c r="A53" s="67">
        <v>38</v>
      </c>
      <c r="B53" s="69">
        <f t="shared" si="0"/>
        <v>319.73910105646291</v>
      </c>
      <c r="C53" s="68">
        <f t="shared" si="1"/>
        <v>3.1666666666666665</v>
      </c>
      <c r="D53" s="72">
        <f t="shared" si="2"/>
        <v>510.07451361691875</v>
      </c>
      <c r="E53" s="69">
        <f t="shared" si="3"/>
        <v>510.07451361691875</v>
      </c>
      <c r="F53" s="70">
        <f t="shared" si="4"/>
        <v>14783.352154198958</v>
      </c>
      <c r="G53" s="70" cm="1">
        <f t="array" ref="G53">_xll.DCE_EC312_SpecificHeat_Ca(B53)</f>
        <v>571.95157450115732</v>
      </c>
      <c r="H53" s="69">
        <f t="shared" si="5"/>
        <v>8.5745785139322788</v>
      </c>
      <c r="I53" s="69">
        <f t="shared" si="6"/>
        <v>328.31367957039521</v>
      </c>
      <c r="J53" s="73">
        <f t="shared" si="7"/>
        <v>3.1666666666666665</v>
      </c>
      <c r="K53" s="74">
        <f t="shared" si="8"/>
        <v>328.31367957039521</v>
      </c>
      <c r="L53" s="76">
        <f t="shared" si="10"/>
        <v>37</v>
      </c>
      <c r="M53" s="77">
        <f t="shared" si="9"/>
        <v>873.10097501443829</v>
      </c>
    </row>
    <row r="54" spans="1:13">
      <c r="A54" s="67">
        <v>39</v>
      </c>
      <c r="B54" s="69">
        <f t="shared" si="0"/>
        <v>328.31367957039521</v>
      </c>
      <c r="C54" s="68">
        <f t="shared" si="1"/>
        <v>3.25</v>
      </c>
      <c r="D54" s="72">
        <f t="shared" si="2"/>
        <v>513.82049863485065</v>
      </c>
      <c r="E54" s="69">
        <f t="shared" si="3"/>
        <v>513.82049863485065</v>
      </c>
      <c r="F54" s="70">
        <f t="shared" si="4"/>
        <v>14660.559927050152</v>
      </c>
      <c r="G54" s="70" cm="1">
        <f t="array" ref="G54">_xll.DCE_EC312_SpecificHeat_Ca(B54)</f>
        <v>575.18492512513171</v>
      </c>
      <c r="H54" s="69">
        <f t="shared" si="5"/>
        <v>8.4555562149172996</v>
      </c>
      <c r="I54" s="69">
        <f t="shared" si="6"/>
        <v>336.7692357853125</v>
      </c>
      <c r="J54" s="73">
        <f t="shared" si="7"/>
        <v>3.25</v>
      </c>
      <c r="K54" s="74">
        <f t="shared" si="8"/>
        <v>336.7692357853125</v>
      </c>
      <c r="L54" s="76">
        <f t="shared" si="10"/>
        <v>38</v>
      </c>
      <c r="M54" s="77">
        <f t="shared" si="9"/>
        <v>877.08344457464113</v>
      </c>
    </row>
    <row r="55" spans="1:13">
      <c r="A55" s="67">
        <v>40</v>
      </c>
      <c r="B55" s="69">
        <f t="shared" si="0"/>
        <v>336.7692357853125</v>
      </c>
      <c r="C55" s="68">
        <f t="shared" si="1"/>
        <v>3.3333333333333335</v>
      </c>
      <c r="D55" s="72">
        <f t="shared" si="2"/>
        <v>517.47510899146198</v>
      </c>
      <c r="E55" s="69">
        <f t="shared" si="3"/>
        <v>517.47510899146198</v>
      </c>
      <c r="F55" s="70">
        <f t="shared" si="4"/>
        <v>14527.053330520772</v>
      </c>
      <c r="G55" s="70" cm="1">
        <f t="array" ref="G55">_xll.DCE_EC312_SpecificHeat_Ca(B55)</f>
        <v>578.44486168227786</v>
      </c>
      <c r="H55" s="69">
        <f t="shared" si="5"/>
        <v>8.3313366214917366</v>
      </c>
      <c r="I55" s="69">
        <f t="shared" si="6"/>
        <v>345.10057240680425</v>
      </c>
      <c r="J55" s="73">
        <f t="shared" si="7"/>
        <v>3.3333333333333335</v>
      </c>
      <c r="K55" s="74">
        <f t="shared" si="8"/>
        <v>345.10057240680425</v>
      </c>
      <c r="L55" s="76">
        <f t="shared" si="10"/>
        <v>39</v>
      </c>
      <c r="M55" s="77">
        <f t="shared" si="9"/>
        <v>880.96279645352467</v>
      </c>
    </row>
    <row r="56" spans="1:13">
      <c r="A56" s="67">
        <v>41</v>
      </c>
      <c r="B56" s="69">
        <f t="shared" si="0"/>
        <v>345.10057240680425</v>
      </c>
      <c r="C56" s="68">
        <f t="shared" si="1"/>
        <v>3.4166666666666665</v>
      </c>
      <c r="D56" s="72">
        <f t="shared" si="2"/>
        <v>521.04269649314745</v>
      </c>
      <c r="E56" s="69">
        <f t="shared" si="3"/>
        <v>521.04269649314745</v>
      </c>
      <c r="F56" s="70">
        <f t="shared" si="4"/>
        <v>14383.530309402267</v>
      </c>
      <c r="G56" s="70" cm="1">
        <f t="array" ref="G56">_xll.DCE_EC312_SpecificHeat_Ca(B56)</f>
        <v>581.73419303650735</v>
      </c>
      <c r="H56" s="69">
        <f t="shared" si="5"/>
        <v>8.2023825478501315</v>
      </c>
      <c r="I56" s="69">
        <f t="shared" si="6"/>
        <v>353.30295495465435</v>
      </c>
      <c r="J56" s="73">
        <f t="shared" si="7"/>
        <v>3.4166666666666665</v>
      </c>
      <c r="K56" s="74">
        <f t="shared" si="8"/>
        <v>353.30295495465435</v>
      </c>
      <c r="L56" s="76">
        <f t="shared" si="10"/>
        <v>40</v>
      </c>
      <c r="M56" s="77">
        <f t="shared" si="9"/>
        <v>884.7442361796808</v>
      </c>
    </row>
    <row r="57" spans="1:13">
      <c r="A57" s="67">
        <v>42</v>
      </c>
      <c r="B57" s="69">
        <f t="shared" si="0"/>
        <v>353.30295495465435</v>
      </c>
      <c r="C57" s="68">
        <f t="shared" si="1"/>
        <v>3.5</v>
      </c>
      <c r="D57" s="72">
        <f t="shared" si="2"/>
        <v>524.52730927513983</v>
      </c>
      <c r="E57" s="69">
        <f t="shared" si="3"/>
        <v>524.52730927513983</v>
      </c>
      <c r="F57" s="70">
        <f t="shared" si="4"/>
        <v>14230.696087437293</v>
      </c>
      <c r="G57" s="70" cm="1">
        <f t="array" ref="G57">_xll.DCE_EC312_SpecificHeat_Ca(B57)</f>
        <v>585.05507725982193</v>
      </c>
      <c r="H57" s="69">
        <f t="shared" si="5"/>
        <v>8.0691634033871917</v>
      </c>
      <c r="I57" s="69">
        <f t="shared" si="6"/>
        <v>361.37211835804152</v>
      </c>
      <c r="J57" s="73">
        <f t="shared" si="7"/>
        <v>3.5</v>
      </c>
      <c r="K57" s="74">
        <f t="shared" si="8"/>
        <v>361.37211835804152</v>
      </c>
      <c r="L57" s="76">
        <f t="shared" si="10"/>
        <v>41</v>
      </c>
      <c r="M57" s="77">
        <f t="shared" si="9"/>
        <v>888.43258479274118</v>
      </c>
    </row>
    <row r="58" spans="1:13">
      <c r="A58" s="67">
        <v>43</v>
      </c>
      <c r="B58" s="69">
        <f t="shared" si="0"/>
        <v>361.37211835804152</v>
      </c>
      <c r="C58" s="68">
        <f t="shared" si="1"/>
        <v>3.5833333333333335</v>
      </c>
      <c r="D58" s="72">
        <f t="shared" si="2"/>
        <v>527.93271941421142</v>
      </c>
      <c r="E58" s="69">
        <f t="shared" si="3"/>
        <v>527.93271941421142</v>
      </c>
      <c r="F58" s="70">
        <f t="shared" si="4"/>
        <v>14069.260587789067</v>
      </c>
      <c r="G58" s="70" cm="1">
        <f t="array" ref="G58">_xll.DCE_EC312_SpecificHeat_Ca(B58)</f>
        <v>588.40903656345085</v>
      </c>
      <c r="H58" s="69">
        <f t="shared" si="5"/>
        <v>7.9321525640250323</v>
      </c>
      <c r="I58" s="69">
        <f t="shared" si="6"/>
        <v>369.30427092206656</v>
      </c>
      <c r="J58" s="73">
        <f t="shared" si="7"/>
        <v>3.5833333333333335</v>
      </c>
      <c r="K58" s="74">
        <f t="shared" si="8"/>
        <v>369.30427092206656</v>
      </c>
      <c r="L58" s="76">
        <f t="shared" si="10"/>
        <v>42</v>
      </c>
      <c r="M58" s="77">
        <f t="shared" si="9"/>
        <v>892.03231580061174</v>
      </c>
    </row>
    <row r="59" spans="1:13">
      <c r="A59" s="67">
        <v>44</v>
      </c>
      <c r="B59" s="69">
        <f t="shared" si="0"/>
        <v>369.30427092206656</v>
      </c>
      <c r="C59" s="68">
        <f t="shared" si="1"/>
        <v>3.6666666666666665</v>
      </c>
      <c r="D59" s="72">
        <f t="shared" si="2"/>
        <v>531.2624474724937</v>
      </c>
      <c r="E59" s="69">
        <f t="shared" si="3"/>
        <v>531.2624474724937</v>
      </c>
      <c r="F59" s="70">
        <f t="shared" si="4"/>
        <v>13899.935569221003</v>
      </c>
      <c r="G59" s="70" cm="1">
        <f t="array" ref="G59">_xll.DCE_EC312_SpecificHeat_Ca(B59)</f>
        <v>591.79698043324674</v>
      </c>
      <c r="H59" s="69">
        <f t="shared" si="5"/>
        <v>7.7918244828931327</v>
      </c>
      <c r="I59" s="69">
        <f t="shared" si="6"/>
        <v>377.09609540495967</v>
      </c>
      <c r="J59" s="73">
        <f t="shared" si="7"/>
        <v>3.6666666666666665</v>
      </c>
      <c r="K59" s="74">
        <f t="shared" si="8"/>
        <v>377.09609540495967</v>
      </c>
      <c r="L59" s="76">
        <f t="shared" si="10"/>
        <v>43</v>
      </c>
      <c r="M59" s="77">
        <f t="shared" si="9"/>
        <v>895.54758780027953</v>
      </c>
    </row>
    <row r="60" spans="1:13">
      <c r="A60" s="67">
        <v>45</v>
      </c>
      <c r="B60" s="69">
        <f t="shared" si="0"/>
        <v>377.09609540495967</v>
      </c>
      <c r="C60" s="68">
        <f t="shared" si="1"/>
        <v>3.75</v>
      </c>
      <c r="D60" s="72">
        <f t="shared" si="2"/>
        <v>534.51978437282401</v>
      </c>
      <c r="E60" s="69">
        <f t="shared" si="3"/>
        <v>534.51978437282401</v>
      </c>
      <c r="F60" s="70">
        <f t="shared" si="4"/>
        <v>13723.431562518694</v>
      </c>
      <c r="G60" s="70" cm="1">
        <f t="array" ref="G60">_xll.DCE_EC312_SpecificHeat_Ca(B60)</f>
        <v>595.21923596478484</v>
      </c>
      <c r="H60" s="69">
        <f t="shared" si="5"/>
        <v>7.6486516469808628</v>
      </c>
      <c r="I60" s="69">
        <f t="shared" si="6"/>
        <v>384.74474705194052</v>
      </c>
      <c r="J60" s="73">
        <f t="shared" si="7"/>
        <v>3.75</v>
      </c>
      <c r="K60" s="74">
        <f t="shared" si="8"/>
        <v>384.74474705194052</v>
      </c>
      <c r="L60" s="76">
        <f t="shared" si="10"/>
        <v>44</v>
      </c>
      <c r="M60" s="77">
        <f t="shared" si="9"/>
        <v>898.98227335879869</v>
      </c>
    </row>
    <row r="61" spans="1:13">
      <c r="A61" s="67">
        <v>46</v>
      </c>
      <c r="B61" s="69">
        <f t="shared" si="0"/>
        <v>384.74474705194052</v>
      </c>
      <c r="C61" s="68">
        <f t="shared" si="1"/>
        <v>3.8333333333333335</v>
      </c>
      <c r="D61" s="72">
        <f t="shared" si="2"/>
        <v>537.70781094636902</v>
      </c>
      <c r="E61" s="69">
        <f t="shared" si="3"/>
        <v>537.70781094636902</v>
      </c>
      <c r="F61" s="70">
        <f t="shared" si="4"/>
        <v>13540.454689423541</v>
      </c>
      <c r="G61" s="70" cm="1">
        <f t="array" ref="G61">_xll.DCE_EC312_SpecificHeat_Ca(B61)</f>
        <v>598.67558432432406</v>
      </c>
      <c r="H61" s="69">
        <f t="shared" si="5"/>
        <v>7.5031014801819493</v>
      </c>
      <c r="I61" s="69">
        <f t="shared" si="6"/>
        <v>392.24784853212248</v>
      </c>
      <c r="J61" s="73">
        <f t="shared" si="7"/>
        <v>3.8333333333333335</v>
      </c>
      <c r="K61" s="74">
        <f t="shared" si="8"/>
        <v>392.24784853212248</v>
      </c>
      <c r="L61" s="76">
        <f t="shared" si="10"/>
        <v>45</v>
      </c>
      <c r="M61" s="77">
        <f t="shared" si="9"/>
        <v>902.33998465745196</v>
      </c>
    </row>
    <row r="62" spans="1:13">
      <c r="A62" s="67">
        <v>47</v>
      </c>
      <c r="B62" s="69">
        <f t="shared" si="0"/>
        <v>392.24784853212248</v>
      </c>
      <c r="C62" s="68">
        <f t="shared" si="1"/>
        <v>3.9166666666666665</v>
      </c>
      <c r="D62" s="72">
        <f t="shared" si="2"/>
        <v>540.82941544357095</v>
      </c>
      <c r="E62" s="69">
        <f t="shared" si="3"/>
        <v>540.82941544357095</v>
      </c>
      <c r="F62" s="70">
        <f t="shared" si="4"/>
        <v>13351.703442401918</v>
      </c>
      <c r="G62" s="70" cm="1">
        <f t="array" ref="G62">_xll.DCE_EC312_SpecificHeat_Ca(B62)</f>
        <v>602.16530221977632</v>
      </c>
      <c r="H62" s="69">
        <f t="shared" si="5"/>
        <v>7.3556332846392367</v>
      </c>
      <c r="I62" s="69">
        <f t="shared" si="6"/>
        <v>399.6034818167617</v>
      </c>
      <c r="J62" s="73">
        <f t="shared" si="7"/>
        <v>3.9166666666666665</v>
      </c>
      <c r="K62" s="74">
        <f t="shared" si="8"/>
        <v>399.6034818167617</v>
      </c>
      <c r="L62" s="76">
        <f t="shared" si="10"/>
        <v>46</v>
      </c>
      <c r="M62" s="77">
        <f t="shared" si="9"/>
        <v>905.62409632487572</v>
      </c>
    </row>
    <row r="63" spans="1:13">
      <c r="A63" s="67">
        <v>48</v>
      </c>
      <c r="B63" s="69">
        <f t="shared" si="0"/>
        <v>399.6034818167617</v>
      </c>
      <c r="C63" s="68">
        <f t="shared" si="1"/>
        <v>4</v>
      </c>
      <c r="D63" s="72">
        <f t="shared" si="2"/>
        <v>543.88730925787115</v>
      </c>
      <c r="E63" s="69">
        <f t="shared" si="3"/>
        <v>543.88730925787115</v>
      </c>
      <c r="F63" s="70">
        <f t="shared" si="4"/>
        <v>13157.865498064239</v>
      </c>
      <c r="G63" s="70" cm="1">
        <f t="array" ref="G63">_xll.DCE_EC312_SpecificHeat_Ca(B63)</f>
        <v>605.68720725241053</v>
      </c>
      <c r="H63" s="69">
        <f t="shared" si="5"/>
        <v>7.2066953018508473</v>
      </c>
      <c r="I63" s="69">
        <f t="shared" si="6"/>
        <v>406.81017711861256</v>
      </c>
      <c r="J63" s="73">
        <f t="shared" si="7"/>
        <v>4</v>
      </c>
      <c r="K63" s="74">
        <f t="shared" si="8"/>
        <v>406.81017711861256</v>
      </c>
      <c r="L63" s="76">
        <f t="shared" si="10"/>
        <v>47</v>
      </c>
      <c r="M63" s="77">
        <f t="shared" si="9"/>
        <v>908.83776582099858</v>
      </c>
    </row>
    <row r="64" spans="1:13">
      <c r="A64" s="67">
        <v>49</v>
      </c>
      <c r="B64" s="69">
        <f t="shared" si="0"/>
        <v>406.81017711861256</v>
      </c>
      <c r="C64" s="68">
        <f t="shared" si="1"/>
        <v>4.083333333333333</v>
      </c>
      <c r="D64" s="72">
        <f t="shared" si="2"/>
        <v>546.88404107672807</v>
      </c>
      <c r="E64" s="69">
        <f t="shared" si="3"/>
        <v>546.88404107672807</v>
      </c>
      <c r="F64" s="70">
        <f t="shared" si="4"/>
        <v>12959.614630180815</v>
      </c>
      <c r="G64" s="70" cm="1">
        <f t="array" ref="G64">_xll.DCE_EC312_SpecificHeat_Ca(B64)</f>
        <v>609.23970603484383</v>
      </c>
      <c r="H64" s="69">
        <f t="shared" si="5"/>
        <v>7.056721963093409</v>
      </c>
      <c r="I64" s="69">
        <f t="shared" si="6"/>
        <v>413.86689908170598</v>
      </c>
      <c r="J64" s="73">
        <f t="shared" si="7"/>
        <v>4.083333333333333</v>
      </c>
      <c r="K64" s="74">
        <f t="shared" si="8"/>
        <v>413.86689908170598</v>
      </c>
      <c r="L64" s="76">
        <f t="shared" si="10"/>
        <v>48</v>
      </c>
      <c r="M64" s="77">
        <f t="shared" si="9"/>
        <v>911.98395168043271</v>
      </c>
    </row>
    <row r="65" spans="1:13">
      <c r="A65" s="67">
        <v>50</v>
      </c>
      <c r="B65" s="69">
        <f t="shared" si="0"/>
        <v>413.86689908170598</v>
      </c>
      <c r="C65" s="68">
        <f t="shared" si="1"/>
        <v>4.166666666666667</v>
      </c>
      <c r="D65" s="72">
        <f t="shared" si="2"/>
        <v>549.82200964500089</v>
      </c>
      <c r="E65" s="69">
        <f t="shared" si="3"/>
        <v>549.82200964500089</v>
      </c>
      <c r="F65" s="70">
        <f t="shared" si="4"/>
        <v>12757.607780286857</v>
      </c>
      <c r="G65" s="70" cm="1">
        <f t="array" ref="G65">_xll.DCE_EC312_SpecificHeat_Ca(B65)</f>
        <v>612.82084400213353</v>
      </c>
      <c r="H65" s="69">
        <f t="shared" si="5"/>
        <v>6.9061313858916842</v>
      </c>
      <c r="I65" s="69">
        <f t="shared" si="6"/>
        <v>420.77303046759766</v>
      </c>
      <c r="J65" s="73">
        <f t="shared" si="7"/>
        <v>4.166666666666667</v>
      </c>
      <c r="K65" s="74">
        <f t="shared" si="8"/>
        <v>420.77303046759766</v>
      </c>
      <c r="L65" s="76">
        <f t="shared" si="10"/>
        <v>49</v>
      </c>
      <c r="M65" s="77">
        <f t="shared" si="9"/>
        <v>915.06542987952218</v>
      </c>
    </row>
    <row r="66" spans="1:13">
      <c r="A66" s="67">
        <v>51</v>
      </c>
      <c r="B66" s="69">
        <f t="shared" si="0"/>
        <v>420.77303046759766</v>
      </c>
      <c r="C66" s="68">
        <f t="shared" si="1"/>
        <v>4.25</v>
      </c>
      <c r="D66" s="72">
        <f t="shared" si="2"/>
        <v>552.70347530084507</v>
      </c>
      <c r="E66" s="69">
        <f t="shared" si="3"/>
        <v>552.70347530084507</v>
      </c>
      <c r="F66" s="70">
        <f t="shared" si="4"/>
        <v>12552.482335134382</v>
      </c>
      <c r="G66" s="70" cm="1">
        <f t="array" ref="G66">_xll.DCE_EC312_SpecificHeat_Ca(B66)</f>
        <v>616.42835590749542</v>
      </c>
      <c r="H66" s="69">
        <f t="shared" si="5"/>
        <v>6.7553231600639609</v>
      </c>
      <c r="I66" s="69">
        <f t="shared" si="6"/>
        <v>427.5283536276616</v>
      </c>
      <c r="J66" s="73">
        <f t="shared" si="7"/>
        <v>4.25</v>
      </c>
      <c r="K66" s="74">
        <f t="shared" si="8"/>
        <v>427.5283536276616</v>
      </c>
      <c r="L66" s="76">
        <f t="shared" si="10"/>
        <v>50</v>
      </c>
      <c r="M66" s="77">
        <f t="shared" si="9"/>
        <v>918.08480855396283</v>
      </c>
    </row>
    <row r="67" spans="1:13">
      <c r="A67" s="67">
        <v>52</v>
      </c>
      <c r="B67" s="69">
        <f t="shared" si="0"/>
        <v>427.5283536276616</v>
      </c>
      <c r="C67" s="68">
        <f t="shared" si="1"/>
        <v>4.333333333333333</v>
      </c>
      <c r="D67" s="72">
        <f t="shared" si="2"/>
        <v>555.53057042311377</v>
      </c>
      <c r="E67" s="69">
        <f t="shared" si="3"/>
        <v>555.53057042311377</v>
      </c>
      <c r="F67" s="70">
        <f t="shared" si="4"/>
        <v>12344.853651064521</v>
      </c>
      <c r="G67" s="70" cm="1">
        <f t="array" ref="G67">_xll.DCE_EC312_SpecificHeat_Ca(B67)</f>
        <v>620.05971607846016</v>
      </c>
      <c r="H67" s="69">
        <f t="shared" si="5"/>
        <v>6.6046764538254701</v>
      </c>
      <c r="I67" s="69">
        <f t="shared" si="6"/>
        <v>434.13303008148705</v>
      </c>
      <c r="J67" s="73">
        <f t="shared" si="7"/>
        <v>4.333333333333333</v>
      </c>
      <c r="K67" s="74">
        <f t="shared" si="8"/>
        <v>434.13303008148705</v>
      </c>
      <c r="L67" s="76">
        <f t="shared" si="10"/>
        <v>51</v>
      </c>
      <c r="M67" s="77">
        <f t="shared" si="9"/>
        <v>921.0445412625329</v>
      </c>
    </row>
    <row r="68" spans="1:13">
      <c r="A68" s="67">
        <v>53</v>
      </c>
      <c r="B68" s="69">
        <f t="shared" si="0"/>
        <v>434.13303008148705</v>
      </c>
      <c r="C68" s="68">
        <f t="shared" si="1"/>
        <v>4.416666666666667</v>
      </c>
      <c r="D68" s="72">
        <f t="shared" si="2"/>
        <v>558.30530891123158</v>
      </c>
      <c r="E68" s="69">
        <f t="shared" si="3"/>
        <v>558.30530891123158</v>
      </c>
      <c r="F68" s="70">
        <f t="shared" si="4"/>
        <v>12135.312856059758</v>
      </c>
      <c r="G68" s="70" cm="1">
        <f t="array" ref="G68">_xll.DCE_EC312_SpecificHeat_Ca(B68)</f>
        <v>623.71218760870113</v>
      </c>
      <c r="H68" s="69">
        <f t="shared" si="5"/>
        <v>6.4545484580026011</v>
      </c>
      <c r="I68" s="69">
        <f t="shared" si="6"/>
        <v>440.58757853948964</v>
      </c>
      <c r="J68" s="73">
        <f t="shared" si="7"/>
        <v>4.416666666666667</v>
      </c>
      <c r="K68" s="74">
        <f t="shared" si="8"/>
        <v>440.58757853948964</v>
      </c>
      <c r="L68" s="76">
        <f t="shared" si="10"/>
        <v>52</v>
      </c>
      <c r="M68" s="77">
        <f t="shared" si="9"/>
        <v>923.9469389659464</v>
      </c>
    </row>
    <row r="69" spans="1:13">
      <c r="A69" s="67">
        <v>54</v>
      </c>
      <c r="B69" s="69">
        <f t="shared" si="0"/>
        <v>440.58757853948964</v>
      </c>
      <c r="C69" s="68">
        <f t="shared" si="1"/>
        <v>4.5</v>
      </c>
      <c r="D69" s="72">
        <f t="shared" si="2"/>
        <v>561.02959480311324</v>
      </c>
      <c r="E69" s="69">
        <f t="shared" si="3"/>
        <v>561.02959480311324</v>
      </c>
      <c r="F69" s="70">
        <f t="shared" si="4"/>
        <v>11924.424951095723</v>
      </c>
      <c r="G69" s="70" cm="1">
        <f t="array" ref="G69">_xll.DCE_EC312_SpecificHeat_Ca(B69)</f>
        <v>627.38286977066923</v>
      </c>
      <c r="H69" s="69">
        <f t="shared" si="5"/>
        <v>6.3052731749875237</v>
      </c>
      <c r="I69" s="69">
        <f t="shared" si="6"/>
        <v>446.89285171447716</v>
      </c>
      <c r="J69" s="73">
        <f t="shared" si="7"/>
        <v>4.5</v>
      </c>
      <c r="K69" s="74">
        <f t="shared" si="8"/>
        <v>446.89285171447716</v>
      </c>
      <c r="L69" s="76">
        <f t="shared" si="10"/>
        <v>53</v>
      </c>
      <c r="M69" s="77">
        <f t="shared" si="9"/>
        <v>926.79418086735745</v>
      </c>
    </row>
    <row r="70" spans="1:13">
      <c r="A70" s="67">
        <v>55</v>
      </c>
      <c r="B70" s="69">
        <f t="shared" si="0"/>
        <v>446.89285171447716</v>
      </c>
      <c r="C70" s="68">
        <f t="shared" si="1"/>
        <v>4.583333333333333</v>
      </c>
      <c r="D70" s="72">
        <f t="shared" si="2"/>
        <v>563.70523012349634</v>
      </c>
      <c r="E70" s="69">
        <f t="shared" si="3"/>
        <v>563.70523012349634</v>
      </c>
      <c r="F70" s="70">
        <f t="shared" si="4"/>
        <v>11712.727223709022</v>
      </c>
      <c r="G70" s="70" cm="1">
        <f t="array" ref="G70">_xll.DCE_EC312_SpecificHeat_Ca(B70)</f>
        <v>631.06874304991811</v>
      </c>
      <c r="H70" s="69">
        <f t="shared" si="5"/>
        <v>6.1571605489379388</v>
      </c>
      <c r="I70" s="69">
        <f t="shared" si="6"/>
        <v>453.05001226341511</v>
      </c>
      <c r="J70" s="73">
        <f t="shared" si="7"/>
        <v>4.583333333333333</v>
      </c>
      <c r="K70" s="74">
        <f t="shared" si="8"/>
        <v>453.05001226341511</v>
      </c>
      <c r="L70" s="76">
        <f t="shared" si="10"/>
        <v>54</v>
      </c>
      <c r="M70" s="77">
        <f t="shared" si="9"/>
        <v>929.5883242419111</v>
      </c>
    </row>
    <row r="71" spans="1:13">
      <c r="A71" s="67">
        <v>56</v>
      </c>
      <c r="B71" s="69">
        <f t="shared" si="0"/>
        <v>453.05001226341511</v>
      </c>
      <c r="C71" s="68">
        <f t="shared" si="1"/>
        <v>4.666666666666667</v>
      </c>
      <c r="D71" s="72">
        <f t="shared" si="2"/>
        <v>566.33392204371251</v>
      </c>
      <c r="E71" s="69">
        <f t="shared" si="3"/>
        <v>566.33392204371251</v>
      </c>
      <c r="F71" s="70">
        <f t="shared" si="4"/>
        <v>11500.727978651505</v>
      </c>
      <c r="G71" s="70" cm="1">
        <f t="array" ref="G71">_xll.DCE_EC312_SpecificHeat_Ca(B71)</f>
        <v>634.76671131928038</v>
      </c>
      <c r="H71" s="69">
        <f t="shared" si="5"/>
        <v>6.010495925096329</v>
      </c>
      <c r="I71" s="69">
        <f t="shared" si="6"/>
        <v>459.06050818851145</v>
      </c>
      <c r="J71" s="73">
        <f t="shared" si="7"/>
        <v>4.666666666666667</v>
      </c>
      <c r="K71" s="74">
        <f t="shared" si="8"/>
        <v>459.06050818851145</v>
      </c>
      <c r="L71" s="76">
        <f t="shared" si="10"/>
        <v>55</v>
      </c>
      <c r="M71" s="77">
        <f t="shared" si="9"/>
        <v>932.33131336640429</v>
      </c>
    </row>
    <row r="72" spans="1:13">
      <c r="A72" s="67">
        <v>57</v>
      </c>
      <c r="B72" s="69">
        <f t="shared" si="0"/>
        <v>459.06050818851145</v>
      </c>
      <c r="C72" s="68">
        <f t="shared" si="1"/>
        <v>4.75</v>
      </c>
      <c r="D72" s="72">
        <f t="shared" si="2"/>
        <v>568.91728942414215</v>
      </c>
      <c r="E72" s="69">
        <f t="shared" si="3"/>
        <v>568.91728942414215</v>
      </c>
      <c r="F72" s="70">
        <f t="shared" si="4"/>
        <v>11288.905583280191</v>
      </c>
      <c r="G72" s="70" cm="1">
        <f t="array" ref="G72">_xll.DCE_EC312_SpecificHeat_Ca(B72)</f>
        <v>638.47364078600822</v>
      </c>
      <c r="H72" s="69">
        <f t="shared" si="5"/>
        <v>5.8655398190677301</v>
      </c>
      <c r="I72" s="69">
        <f t="shared" si="6"/>
        <v>464.9260480075792</v>
      </c>
      <c r="J72" s="73">
        <f t="shared" si="7"/>
        <v>4.75</v>
      </c>
      <c r="K72" s="74">
        <f t="shared" si="8"/>
        <v>464.9260480075792</v>
      </c>
      <c r="L72" s="76">
        <f t="shared" si="10"/>
        <v>56</v>
      </c>
      <c r="M72" s="77">
        <f t="shared" si="9"/>
        <v>935.02498764614654</v>
      </c>
    </row>
    <row r="73" spans="1:13">
      <c r="A73" s="67">
        <v>58</v>
      </c>
      <c r="B73" s="69">
        <f t="shared" si="0"/>
        <v>464.9260480075792</v>
      </c>
      <c r="C73" s="68">
        <f t="shared" si="1"/>
        <v>4.833333333333333</v>
      </c>
      <c r="D73" s="72">
        <f t="shared" si="2"/>
        <v>571.45686880213952</v>
      </c>
      <c r="E73" s="69">
        <f t="shared" si="3"/>
        <v>571.45686880213952</v>
      </c>
      <c r="F73" s="70">
        <f t="shared" si="4"/>
        <v>11077.707819049658</v>
      </c>
      <c r="G73" s="70" cm="1">
        <f t="array" ref="G73">_xll.DCE_EC312_SpecificHeat_Ca(B73)</f>
        <v>642.1863954543627</v>
      </c>
      <c r="H73" s="69">
        <f t="shared" si="5"/>
        <v>5.7225279714687893</v>
      </c>
      <c r="I73" s="69">
        <f t="shared" si="6"/>
        <v>470.64857597904796</v>
      </c>
      <c r="J73" s="73">
        <f t="shared" si="7"/>
        <v>4.833333333333333</v>
      </c>
      <c r="K73" s="74">
        <f t="shared" si="8"/>
        <v>470.64857597904796</v>
      </c>
      <c r="L73" s="76">
        <f t="shared" si="10"/>
        <v>57</v>
      </c>
      <c r="M73" s="77">
        <f t="shared" si="9"/>
        <v>937.67108902409836</v>
      </c>
    </row>
    <row r="74" spans="1:13">
      <c r="A74" s="67">
        <v>59</v>
      </c>
      <c r="B74" s="69">
        <f t="shared" si="0"/>
        <v>470.64857597904796</v>
      </c>
      <c r="C74" s="68">
        <f t="shared" si="1"/>
        <v>4.916666666666667</v>
      </c>
      <c r="D74" s="72">
        <f t="shared" si="2"/>
        <v>573.95411988089177</v>
      </c>
      <c r="E74" s="69">
        <f t="shared" si="3"/>
        <v>573.95411988089177</v>
      </c>
      <c r="F74" s="70">
        <f t="shared" si="4"/>
        <v>10867.551525196366</v>
      </c>
      <c r="G74" s="70" cm="1">
        <f t="array" ref="G74">_xll.DCE_EC312_SpecificHeat_Ca(B74)</f>
        <v>645.9018689473603</v>
      </c>
      <c r="H74" s="69">
        <f t="shared" si="5"/>
        <v>5.5816716594870996</v>
      </c>
      <c r="I74" s="69">
        <f t="shared" si="6"/>
        <v>476.23024763853505</v>
      </c>
      <c r="J74" s="73">
        <f t="shared" si="7"/>
        <v>4.916666666666667</v>
      </c>
      <c r="K74" s="74">
        <f t="shared" si="8"/>
        <v>476.23024763853505</v>
      </c>
      <c r="L74" s="76">
        <f t="shared" si="10"/>
        <v>58</v>
      </c>
      <c r="M74" s="77">
        <f t="shared" si="9"/>
        <v>940.27126874703413</v>
      </c>
    </row>
    <row r="75" spans="1:13">
      <c r="A75" s="67">
        <v>60</v>
      </c>
      <c r="B75" s="69">
        <f t="shared" si="0"/>
        <v>476.23024763853505</v>
      </c>
      <c r="C75" s="68">
        <f t="shared" si="1"/>
        <v>5</v>
      </c>
      <c r="D75" s="72">
        <f t="shared" si="2"/>
        <v>576.4104305683087</v>
      </c>
      <c r="E75" s="69">
        <f t="shared" si="3"/>
        <v>576.4104305683087</v>
      </c>
      <c r="F75" s="70">
        <f t="shared" si="4"/>
        <v>10658.822516449793</v>
      </c>
      <c r="G75" s="70" cm="1">
        <f t="array" ref="G75">_xll.DCE_EC312_SpecificHeat_Ca(B75)</f>
        <v>649.61701262256338</v>
      </c>
      <c r="H75" s="69">
        <f t="shared" si="5"/>
        <v>5.4431582344532252</v>
      </c>
      <c r="I75" s="69">
        <f t="shared" si="6"/>
        <v>481.67340587298827</v>
      </c>
      <c r="J75" s="73">
        <f t="shared" si="7"/>
        <v>5</v>
      </c>
      <c r="K75" s="74">
        <f t="shared" si="8"/>
        <v>481.67340587298827</v>
      </c>
      <c r="L75" s="76">
        <f t="shared" si="10"/>
        <v>59</v>
      </c>
      <c r="M75" s="77">
        <f t="shared" si="9"/>
        <v>942.82709355454494</v>
      </c>
    </row>
    <row r="76" spans="1:13">
      <c r="A76" s="67">
        <v>61</v>
      </c>
      <c r="B76" s="69">
        <f t="shared" si="0"/>
        <v>481.67340587298827</v>
      </c>
      <c r="C76" s="68">
        <f t="shared" si="1"/>
        <v>5.083333333333333</v>
      </c>
      <c r="D76" s="72">
        <f t="shared" si="2"/>
        <v>578.82712160949586</v>
      </c>
      <c r="E76" s="69">
        <f t="shared" si="3"/>
        <v>578.82712160949586</v>
      </c>
      <c r="F76" s="70">
        <f t="shared" si="4"/>
        <v>10451.875753351236</v>
      </c>
      <c r="G76" s="70" cm="1">
        <f t="array" ref="G76">_xll.DCE_EC312_SpecificHeat_Ca(B76)</f>
        <v>653.32885999670748</v>
      </c>
      <c r="H76" s="69">
        <f t="shared" si="5"/>
        <v>5.3071518533728295</v>
      </c>
      <c r="I76" s="69">
        <f t="shared" si="6"/>
        <v>486.9805577263611</v>
      </c>
      <c r="J76" s="73">
        <f t="shared" si="7"/>
        <v>5.083333333333333</v>
      </c>
      <c r="K76" s="74">
        <f t="shared" si="8"/>
        <v>486.9805577263611</v>
      </c>
      <c r="L76" s="76">
        <f t="shared" si="10"/>
        <v>60</v>
      </c>
      <c r="M76" s="77">
        <f t="shared" si="9"/>
        <v>945.340051348972</v>
      </c>
    </row>
    <row r="77" spans="1:13">
      <c r="A77" s="67">
        <v>62</v>
      </c>
      <c r="B77" s="69">
        <f t="shared" si="0"/>
        <v>486.9805577263611</v>
      </c>
      <c r="C77" s="68">
        <f t="shared" si="1"/>
        <v>5.166666666666667</v>
      </c>
      <c r="D77" s="72">
        <f t="shared" si="2"/>
        <v>581.20545085152162</v>
      </c>
      <c r="E77" s="69">
        <f t="shared" si="3"/>
        <v>581.20545085152162</v>
      </c>
      <c r="F77" s="70">
        <f t="shared" si="4"/>
        <v>10247.035741455826</v>
      </c>
      <c r="G77" s="70" cm="1">
        <f t="array" ref="G77">_xll.DCE_EC312_SpecificHeat_Ca(B77)</f>
        <v>657.03454756198903</v>
      </c>
      <c r="H77" s="69">
        <f t="shared" si="5"/>
        <v>5.1737943723126971</v>
      </c>
      <c r="I77" s="69">
        <f t="shared" si="6"/>
        <v>492.15435209867377</v>
      </c>
      <c r="J77" s="73">
        <f t="shared" si="7"/>
        <v>5.166666666666667</v>
      </c>
      <c r="K77" s="74">
        <f t="shared" si="8"/>
        <v>492.15435209867377</v>
      </c>
      <c r="L77" s="76">
        <f t="shared" si="10"/>
        <v>61</v>
      </c>
      <c r="M77" s="77">
        <f t="shared" si="9"/>
        <v>947.81155639764904</v>
      </c>
    </row>
    <row r="78" spans="1:13">
      <c r="A78" s="67">
        <v>63</v>
      </c>
      <c r="B78" s="69">
        <f t="shared" si="0"/>
        <v>492.15435209867377</v>
      </c>
      <c r="C78" s="68">
        <f t="shared" si="1"/>
        <v>5.25</v>
      </c>
      <c r="D78" s="72">
        <f t="shared" si="2"/>
        <v>583.5466171749573</v>
      </c>
      <c r="E78" s="69">
        <f t="shared" si="3"/>
        <v>583.5466171749573</v>
      </c>
      <c r="F78" s="70">
        <f t="shared" si="4"/>
        <v>10044.597134257914</v>
      </c>
      <c r="G78" s="70" cm="1">
        <f t="array" ref="G78">_xll.DCE_EC312_SpecificHeat_Ca(B78)</f>
        <v>660.73133213286349</v>
      </c>
      <c r="H78" s="69">
        <f t="shared" si="5"/>
        <v>5.0432063703898979</v>
      </c>
      <c r="I78" s="69">
        <f t="shared" si="6"/>
        <v>497.19755846906367</v>
      </c>
      <c r="J78" s="73">
        <f t="shared" si="7"/>
        <v>5.25</v>
      </c>
      <c r="K78" s="74">
        <f t="shared" si="8"/>
        <v>497.19755846906367</v>
      </c>
      <c r="L78" s="76">
        <f t="shared" si="10"/>
        <v>62</v>
      </c>
      <c r="M78" s="77">
        <f t="shared" si="9"/>
        <v>950.24295411299954</v>
      </c>
    </row>
    <row r="79" spans="1:13">
      <c r="A79" s="67">
        <v>64</v>
      </c>
      <c r="B79" s="69">
        <f t="shared" si="0"/>
        <v>497.19755846906367</v>
      </c>
      <c r="C79" s="68">
        <f t="shared" si="1"/>
        <v>5.333333333333333</v>
      </c>
      <c r="D79" s="72">
        <f t="shared" si="2"/>
        <v>585.85176412295516</v>
      </c>
      <c r="E79" s="69">
        <f t="shared" si="3"/>
        <v>585.85176412295516</v>
      </c>
      <c r="F79" s="70">
        <f t="shared" si="4"/>
        <v>9844.8255140197289</v>
      </c>
      <c r="G79" s="70" cm="1">
        <f t="array" ref="G79">_xll.DCE_EC312_SpecificHeat_Ca(B79)</f>
        <v>664.41660490662173</v>
      </c>
      <c r="H79" s="69">
        <f t="shared" si="5"/>
        <v>4.9154882746854351</v>
      </c>
      <c r="I79" s="69">
        <f t="shared" si="6"/>
        <v>502.11304674374912</v>
      </c>
      <c r="J79" s="73">
        <f t="shared" si="7"/>
        <v>5.333333333333333</v>
      </c>
      <c r="K79" s="74">
        <f t="shared" si="8"/>
        <v>502.11304674374912</v>
      </c>
      <c r="L79" s="76">
        <f t="shared" si="10"/>
        <v>63</v>
      </c>
      <c r="M79" s="77">
        <f t="shared" si="9"/>
        <v>952.63552545093819</v>
      </c>
    </row>
    <row r="80" spans="1:13">
      <c r="A80" s="67">
        <v>65</v>
      </c>
      <c r="B80" s="69">
        <f t="shared" si="0"/>
        <v>502.11304674374912</v>
      </c>
      <c r="C80" s="68">
        <f t="shared" si="1"/>
        <v>5.416666666666667</v>
      </c>
      <c r="D80" s="72">
        <f t="shared" si="2"/>
        <v>588.1219832553611</v>
      </c>
      <c r="E80" s="69">
        <f t="shared" si="3"/>
        <v>588.1219832553611</v>
      </c>
      <c r="F80" s="70">
        <f t="shared" si="4"/>
        <v>9647.9583246925467</v>
      </c>
      <c r="G80" s="70" cm="1">
        <f t="array" ref="G80">_xll.DCE_EC312_SpecificHeat_Ca(B80)</f>
        <v>668.08790245444845</v>
      </c>
      <c r="H80" s="69">
        <f t="shared" si="5"/>
        <v>4.790721558509567</v>
      </c>
      <c r="I80" s="69">
        <f t="shared" si="6"/>
        <v>506.9037683022587</v>
      </c>
      <c r="J80" s="73">
        <f t="shared" si="7"/>
        <v>5.416666666666667</v>
      </c>
      <c r="K80" s="74">
        <f t="shared" si="8"/>
        <v>506.9037683022587</v>
      </c>
      <c r="L80" s="76">
        <f t="shared" si="10"/>
        <v>64</v>
      </c>
      <c r="M80" s="77">
        <f t="shared" si="9"/>
        <v>954.99049096357658</v>
      </c>
    </row>
    <row r="81" spans="1:13">
      <c r="A81" s="67">
        <v>66</v>
      </c>
      <c r="B81" s="69">
        <f t="shared" ref="B81:B144" si="11">IF(A81=1,20,I80)</f>
        <v>506.9037683022587</v>
      </c>
      <c r="C81" s="68">
        <f t="shared" ref="C81:C144" si="12">A81*5/60</f>
        <v>5.5</v>
      </c>
      <c r="D81" s="72">
        <f t="shared" ref="D81:D144" si="13">20 + 345 *LOG10(8 * C81 + 1)</f>
        <v>590.35831725249363</v>
      </c>
      <c r="E81" s="69">
        <f t="shared" ref="E81:E144" si="14">D81</f>
        <v>590.35831725249363</v>
      </c>
      <c r="F81" s="70">
        <f t="shared" ref="F81:F144" si="15">25 * (D81 - B81)+1 * 0.7 * 1 * 0.0000000567 * ((E81 + 273) ^ 4 - (B81 + 273) ^ 4)</f>
        <v>9454.2059316928535</v>
      </c>
      <c r="G81" s="70" cm="1">
        <f t="array" ref="G81">_xll.DCE_EC312_SpecificHeat_Ca(B81)</f>
        <v>671.74291488309018</v>
      </c>
      <c r="H81" s="69">
        <f t="shared" ref="H81:H144" si="16">$G$10 * $G$9 / (G81 * 7850) * F81 * 5</f>
        <v>4.6689699879197128</v>
      </c>
      <c r="I81" s="69">
        <f t="shared" ref="I81:I144" si="17">B81+H81</f>
        <v>511.57273829017839</v>
      </c>
      <c r="J81" s="73">
        <f t="shared" ref="J81:J144" si="18">C81</f>
        <v>5.5</v>
      </c>
      <c r="K81" s="74">
        <f t="shared" ref="K81:K144" si="19">I81</f>
        <v>511.57273829017839</v>
      </c>
      <c r="L81" s="76">
        <f t="shared" si="10"/>
        <v>65</v>
      </c>
      <c r="M81" s="77">
        <f t="shared" ref="M81:M144" si="20">20+345*LOG10(8*L81+1)</f>
        <v>957.30901453833599</v>
      </c>
    </row>
    <row r="82" spans="1:13">
      <c r="A82" s="67">
        <v>67</v>
      </c>
      <c r="B82" s="69">
        <f t="shared" si="11"/>
        <v>511.57273829017839</v>
      </c>
      <c r="C82" s="68">
        <f t="shared" si="12"/>
        <v>5.583333333333333</v>
      </c>
      <c r="D82" s="72">
        <f t="shared" si="13"/>
        <v>592.56176279067677</v>
      </c>
      <c r="E82" s="69">
        <f t="shared" si="14"/>
        <v>592.56176279067677</v>
      </c>
      <c r="F82" s="70">
        <f t="shared" si="15"/>
        <v>9263.7527843208609</v>
      </c>
      <c r="G82" s="70" cm="1">
        <f t="array" ref="G82">_xll.DCE_EC312_SpecificHeat_Ca(B82)</f>
        <v>675.37949142174375</v>
      </c>
      <c r="H82" s="69">
        <f t="shared" si="16"/>
        <v>4.5502808940839152</v>
      </c>
      <c r="I82" s="69">
        <f t="shared" si="17"/>
        <v>516.12301918426226</v>
      </c>
      <c r="J82" s="73">
        <f t="shared" si="18"/>
        <v>5.583333333333333</v>
      </c>
      <c r="K82" s="74">
        <f t="shared" si="19"/>
        <v>516.12301918426226</v>
      </c>
      <c r="L82" s="76">
        <f t="shared" ref="L82:L133" si="21">L81+1</f>
        <v>66</v>
      </c>
      <c r="M82" s="77">
        <f t="shared" si="20"/>
        <v>959.59220685213904</v>
      </c>
    </row>
    <row r="83" spans="1:13">
      <c r="A83" s="67">
        <v>68</v>
      </c>
      <c r="B83" s="69">
        <f t="shared" si="11"/>
        <v>516.12301918426226</v>
      </c>
      <c r="C83" s="68">
        <f t="shared" si="12"/>
        <v>5.666666666666667</v>
      </c>
      <c r="D83" s="72">
        <f t="shared" si="13"/>
        <v>594.73327320937926</v>
      </c>
      <c r="E83" s="69">
        <f t="shared" si="14"/>
        <v>594.73327320937926</v>
      </c>
      <c r="F83" s="70">
        <f t="shared" si="15"/>
        <v>9076.7586579884737</v>
      </c>
      <c r="G83" s="70" cm="1">
        <f t="array" ref="G83">_xll.DCE_EC312_SpecificHeat_Ca(B83)</f>
        <v>678.99564369548921</v>
      </c>
      <c r="H83" s="69">
        <f t="shared" si="16"/>
        <v>4.4346864518712827</v>
      </c>
      <c r="I83" s="69">
        <f t="shared" si="17"/>
        <v>520.55770563613351</v>
      </c>
      <c r="J83" s="73">
        <f t="shared" si="18"/>
        <v>5.666666666666667</v>
      </c>
      <c r="K83" s="74">
        <f t="shared" si="19"/>
        <v>520.55770563613351</v>
      </c>
      <c r="L83" s="76">
        <f t="shared" si="21"/>
        <v>67</v>
      </c>
      <c r="M83" s="77">
        <f t="shared" si="20"/>
        <v>961.84112856634658</v>
      </c>
    </row>
    <row r="84" spans="1:13">
      <c r="A84" s="67">
        <v>69</v>
      </c>
      <c r="B84" s="69">
        <f t="shared" si="11"/>
        <v>520.55770563613351</v>
      </c>
      <c r="C84" s="68">
        <f t="shared" si="12"/>
        <v>5.75</v>
      </c>
      <c r="D84" s="72">
        <f t="shared" si="13"/>
        <v>596.87376098782249</v>
      </c>
      <c r="E84" s="69">
        <f t="shared" si="14"/>
        <v>596.87376098782249</v>
      </c>
      <c r="F84" s="70">
        <f t="shared" si="15"/>
        <v>8893.3599550588879</v>
      </c>
      <c r="G84" s="70" cm="1">
        <f t="array" ref="G84">_xll.DCE_EC312_SpecificHeat_Ca(B84)</f>
        <v>682.58954694675253</v>
      </c>
      <c r="H84" s="69">
        <f t="shared" si="16"/>
        <v>4.3222049478305093</v>
      </c>
      <c r="I84" s="69">
        <f t="shared" si="17"/>
        <v>524.87991058396403</v>
      </c>
      <c r="J84" s="73">
        <f t="shared" si="18"/>
        <v>5.75</v>
      </c>
      <c r="K84" s="74">
        <f t="shared" si="19"/>
        <v>524.87991058396403</v>
      </c>
      <c r="L84" s="76">
        <f t="shared" si="21"/>
        <v>68</v>
      </c>
      <c r="M84" s="77">
        <f t="shared" si="20"/>
        <v>964.0567932854417</v>
      </c>
    </row>
    <row r="85" spans="1:13">
      <c r="A85" s="67">
        <v>70</v>
      </c>
      <c r="B85" s="69">
        <f t="shared" si="11"/>
        <v>524.87991058396403</v>
      </c>
      <c r="C85" s="68">
        <f t="shared" si="12"/>
        <v>5.833333333333333</v>
      </c>
      <c r="D85" s="72">
        <f t="shared" si="13"/>
        <v>598.98410004716277</v>
      </c>
      <c r="E85" s="69">
        <f t="shared" si="14"/>
        <v>598.98410004716277</v>
      </c>
      <c r="F85" s="70">
        <f t="shared" si="15"/>
        <v>8713.671044910172</v>
      </c>
      <c r="G85" s="70" cm="1">
        <f t="array" ref="G85">_xll.DCE_EC312_SpecificHeat_Ca(B85)</f>
        <v>686.15953946103298</v>
      </c>
      <c r="H85" s="69">
        <f t="shared" si="16"/>
        <v>4.2128420234106692</v>
      </c>
      <c r="I85" s="69">
        <f t="shared" si="17"/>
        <v>529.09275260737468</v>
      </c>
      <c r="J85" s="73">
        <f t="shared" si="18"/>
        <v>5.833333333333333</v>
      </c>
      <c r="K85" s="74">
        <f t="shared" si="19"/>
        <v>529.09275260737468</v>
      </c>
      <c r="L85" s="76">
        <f t="shared" si="21"/>
        <v>69</v>
      </c>
      <c r="M85" s="77">
        <f t="shared" si="20"/>
        <v>966.24017030012089</v>
      </c>
    </row>
    <row r="86" spans="1:13">
      <c r="A86" s="67">
        <v>71</v>
      </c>
      <c r="B86" s="69">
        <f t="shared" si="11"/>
        <v>529.09275260737468</v>
      </c>
      <c r="C86" s="68">
        <f t="shared" si="12"/>
        <v>5.916666666666667</v>
      </c>
      <c r="D86" s="72">
        <f t="shared" si="13"/>
        <v>601.06512789278281</v>
      </c>
      <c r="E86" s="69">
        <f t="shared" si="14"/>
        <v>601.06512789278281</v>
      </c>
      <c r="F86" s="70">
        <f t="shared" si="15"/>
        <v>8537.7856257432941</v>
      </c>
      <c r="G86" s="70" cm="1">
        <f t="array" ref="G86">_xll.DCE_EC312_SpecificHeat_Ca(B86)</f>
        <v>689.70412044360842</v>
      </c>
      <c r="H86" s="69">
        <f t="shared" si="16"/>
        <v>4.1065918818227738</v>
      </c>
      <c r="I86" s="69">
        <f t="shared" si="17"/>
        <v>533.19934448919741</v>
      </c>
      <c r="J86" s="73">
        <f t="shared" si="18"/>
        <v>5.916666666666667</v>
      </c>
      <c r="K86" s="74">
        <f t="shared" si="19"/>
        <v>533.19934448919741</v>
      </c>
      <c r="L86" s="76">
        <f t="shared" si="21"/>
        <v>70</v>
      </c>
      <c r="M86" s="77">
        <f t="shared" si="20"/>
        <v>968.39218713337573</v>
      </c>
    </row>
    <row r="87" spans="1:13">
      <c r="A87" s="67">
        <v>72</v>
      </c>
      <c r="B87" s="69">
        <f t="shared" si="11"/>
        <v>533.19934448919741</v>
      </c>
      <c r="C87" s="68">
        <f t="shared" si="12"/>
        <v>6</v>
      </c>
      <c r="D87" s="72">
        <f t="shared" si="13"/>
        <v>603.11764760983715</v>
      </c>
      <c r="E87" s="69">
        <f t="shared" si="14"/>
        <v>603.11764760983715</v>
      </c>
      <c r="F87" s="70">
        <f t="shared" si="15"/>
        <v>8365.7780926006508</v>
      </c>
      <c r="G87" s="70" cm="1">
        <f t="array" ref="G87">_xll.DCE_EC312_SpecificHeat_Ca(B87)</f>
        <v>693.2219465811238</v>
      </c>
      <c r="H87" s="69">
        <f t="shared" si="16"/>
        <v>4.0034384492954773</v>
      </c>
      <c r="I87" s="69">
        <f t="shared" si="17"/>
        <v>537.20278293849287</v>
      </c>
      <c r="J87" s="73">
        <f t="shared" si="18"/>
        <v>6</v>
      </c>
      <c r="K87" s="74">
        <f t="shared" si="19"/>
        <v>537.20278293849287</v>
      </c>
      <c r="L87" s="76">
        <f t="shared" si="21"/>
        <v>71</v>
      </c>
      <c r="M87" s="77">
        <f t="shared" si="20"/>
        <v>970.51373190629965</v>
      </c>
    </row>
    <row r="88" spans="1:13">
      <c r="A88" s="67">
        <v>73</v>
      </c>
      <c r="B88" s="69">
        <f t="shared" si="11"/>
        <v>537.20278293849287</v>
      </c>
      <c r="C88" s="68">
        <f t="shared" si="12"/>
        <v>6.083333333333333</v>
      </c>
      <c r="D88" s="72">
        <f t="shared" si="13"/>
        <v>605.14242972395107</v>
      </c>
      <c r="E88" s="69">
        <f t="shared" si="14"/>
        <v>605.14242972395107</v>
      </c>
      <c r="F88" s="70">
        <f t="shared" si="15"/>
        <v>8197.7048979925785</v>
      </c>
      <c r="G88" s="70" cm="1">
        <f t="array" ref="G88">_xll.DCE_EC312_SpecificHeat_Ca(B88)</f>
        <v>696.71182750679918</v>
      </c>
      <c r="H88" s="69">
        <f t="shared" si="16"/>
        <v>3.9033564836167312</v>
      </c>
      <c r="I88" s="69">
        <f t="shared" si="17"/>
        <v>541.10613942210955</v>
      </c>
      <c r="J88" s="73">
        <f t="shared" si="18"/>
        <v>6.083333333333333</v>
      </c>
      <c r="K88" s="74">
        <f t="shared" si="19"/>
        <v>541.10613942210955</v>
      </c>
      <c r="L88" s="76">
        <f t="shared" si="21"/>
        <v>72</v>
      </c>
      <c r="M88" s="77">
        <f t="shared" si="20"/>
        <v>972.60565553872732</v>
      </c>
    </row>
    <row r="89" spans="1:13">
      <c r="A89" s="67">
        <v>74</v>
      </c>
      <c r="B89" s="69">
        <f t="shared" si="11"/>
        <v>541.10613942210955</v>
      </c>
      <c r="C89" s="68">
        <f t="shared" si="12"/>
        <v>6.166666666666667</v>
      </c>
      <c r="D89" s="72">
        <f t="shared" si="13"/>
        <v>607.14021393785993</v>
      </c>
      <c r="E89" s="69">
        <f t="shared" si="14"/>
        <v>607.14021393785993</v>
      </c>
      <c r="F89" s="70">
        <f t="shared" si="15"/>
        <v>8033.6058934039738</v>
      </c>
      <c r="G89" s="70" cm="1">
        <f t="array" ref="G89">_xll.DCE_EC312_SpecificHeat_Ca(B89)</f>
        <v>700.17272037125701</v>
      </c>
      <c r="H89" s="69">
        <f t="shared" si="16"/>
        <v>3.8063126247609858</v>
      </c>
      <c r="I89" s="69">
        <f t="shared" si="17"/>
        <v>544.9124520468705</v>
      </c>
      <c r="J89" s="73">
        <f t="shared" si="18"/>
        <v>6.166666666666667</v>
      </c>
      <c r="K89" s="74">
        <f t="shared" si="19"/>
        <v>544.9124520468705</v>
      </c>
      <c r="L89" s="76">
        <f t="shared" si="21"/>
        <v>73</v>
      </c>
      <c r="M89" s="77">
        <f t="shared" si="20"/>
        <v>974.66877379835228</v>
      </c>
    </row>
    <row r="90" spans="1:13">
      <c r="A90" s="67">
        <v>75</v>
      </c>
      <c r="B90" s="69">
        <f t="shared" si="11"/>
        <v>544.9124520468705</v>
      </c>
      <c r="C90" s="68">
        <f t="shared" si="12"/>
        <v>6.25</v>
      </c>
      <c r="D90" s="72">
        <f t="shared" si="13"/>
        <v>609.11171075378797</v>
      </c>
      <c r="E90" s="69">
        <f t="shared" si="14"/>
        <v>609.11171075378797</v>
      </c>
      <c r="F90" s="70">
        <f t="shared" si="15"/>
        <v>7873.5056417420128</v>
      </c>
      <c r="G90" s="70" cm="1">
        <f t="array" ref="G90">_xll.DCE_EC312_SpecificHeat_Ca(B90)</f>
        <v>703.60372370332789</v>
      </c>
      <c r="H90" s="69">
        <f t="shared" si="16"/>
        <v>3.7122663840763948</v>
      </c>
      <c r="I90" s="69">
        <f t="shared" si="17"/>
        <v>548.62471843094693</v>
      </c>
      <c r="J90" s="73">
        <f t="shared" si="18"/>
        <v>6.25</v>
      </c>
      <c r="K90" s="74">
        <f t="shared" si="19"/>
        <v>548.62471843094693</v>
      </c>
      <c r="L90" s="76">
        <f t="shared" si="21"/>
        <v>74</v>
      </c>
      <c r="M90" s="77">
        <f t="shared" si="20"/>
        <v>976.70386921067063</v>
      </c>
    </row>
    <row r="91" spans="1:13">
      <c r="A91" s="67">
        <v>76</v>
      </c>
      <c r="B91" s="69">
        <f t="shared" si="11"/>
        <v>548.62471843094693</v>
      </c>
      <c r="C91" s="68">
        <f t="shared" si="12"/>
        <v>6.333333333333333</v>
      </c>
      <c r="D91" s="72">
        <f t="shared" si="13"/>
        <v>611.05760299046699</v>
      </c>
      <c r="E91" s="69">
        <f t="shared" si="14"/>
        <v>611.05760299046699</v>
      </c>
      <c r="F91" s="70">
        <f t="shared" si="15"/>
        <v>7717.4146924633214</v>
      </c>
      <c r="G91" s="70" cm="1">
        <f t="array" ref="G91">_xll.DCE_EC312_SpecificHeat_Ca(B91)</f>
        <v>707.00407072722476</v>
      </c>
      <c r="H91" s="69">
        <f t="shared" si="16"/>
        <v>3.6211710699518447</v>
      </c>
      <c r="I91" s="69">
        <f t="shared" si="17"/>
        <v>552.24588950089878</v>
      </c>
      <c r="J91" s="73">
        <f t="shared" si="18"/>
        <v>6.333333333333333</v>
      </c>
      <c r="K91" s="74">
        <f t="shared" si="19"/>
        <v>552.24588950089878</v>
      </c>
      <c r="L91" s="76">
        <f t="shared" si="21"/>
        <v>75</v>
      </c>
      <c r="M91" s="77">
        <f t="shared" si="20"/>
        <v>978.71169284094515</v>
      </c>
    </row>
    <row r="92" spans="1:13">
      <c r="A92" s="67">
        <v>77</v>
      </c>
      <c r="B92" s="69">
        <f t="shared" si="11"/>
        <v>552.24588950089878</v>
      </c>
      <c r="C92" s="68">
        <f t="shared" si="12"/>
        <v>6.416666666666667</v>
      </c>
      <c r="D92" s="72">
        <f t="shared" si="13"/>
        <v>612.97854720290218</v>
      </c>
      <c r="E92" s="69">
        <f t="shared" si="14"/>
        <v>612.97854720290218</v>
      </c>
      <c r="F92" s="70">
        <f t="shared" si="15"/>
        <v>7565.3308126714219</v>
      </c>
      <c r="G92" s="70" cm="1">
        <f t="array" ref="G92">_xll.DCE_EC312_SpecificHeat_Ca(B92)</f>
        <v>710.37312228462952</v>
      </c>
      <c r="H92" s="69">
        <f t="shared" si="16"/>
        <v>3.5329746491109963</v>
      </c>
      <c r="I92" s="69">
        <f t="shared" si="17"/>
        <v>555.77886415000978</v>
      </c>
      <c r="J92" s="73">
        <f t="shared" si="18"/>
        <v>6.416666666666667</v>
      </c>
      <c r="K92" s="74">
        <f t="shared" si="19"/>
        <v>555.77886415000978</v>
      </c>
      <c r="L92" s="76">
        <f t="shared" si="21"/>
        <v>76</v>
      </c>
      <c r="M92" s="77">
        <f t="shared" si="20"/>
        <v>980.69296595834192</v>
      </c>
    </row>
    <row r="93" spans="1:13">
      <c r="A93" s="67">
        <v>78</v>
      </c>
      <c r="B93" s="69">
        <f t="shared" si="11"/>
        <v>555.77886415000978</v>
      </c>
      <c r="C93" s="68">
        <f t="shared" si="12"/>
        <v>6.5</v>
      </c>
      <c r="D93" s="72">
        <f t="shared" si="13"/>
        <v>614.87517501227217</v>
      </c>
      <c r="E93" s="69">
        <f t="shared" si="14"/>
        <v>614.87517501227217</v>
      </c>
      <c r="F93" s="70">
        <f t="shared" si="15"/>
        <v>7417.2401688924929</v>
      </c>
      <c r="G93" s="70" cm="1">
        <f t="array" ref="G93">_xll.DCE_EC312_SpecificHeat_Ca(B93)</f>
        <v>713.71035949287057</v>
      </c>
      <c r="H93" s="69">
        <f t="shared" si="16"/>
        <v>3.4476205437042258</v>
      </c>
      <c r="I93" s="69">
        <f t="shared" si="17"/>
        <v>559.22648469371404</v>
      </c>
      <c r="J93" s="73">
        <f t="shared" si="18"/>
        <v>6.5</v>
      </c>
      <c r="K93" s="74">
        <f t="shared" si="19"/>
        <v>559.22648469371404</v>
      </c>
      <c r="L93" s="76">
        <f t="shared" si="21"/>
        <v>77</v>
      </c>
      <c r="M93" s="77">
        <f t="shared" si="20"/>
        <v>982.64838159146836</v>
      </c>
    </row>
    <row r="94" spans="1:13">
      <c r="A94" s="67">
        <v>79</v>
      </c>
      <c r="B94" s="69">
        <f t="shared" si="11"/>
        <v>559.22648469371404</v>
      </c>
      <c r="C94" s="68">
        <f t="shared" si="12"/>
        <v>6.583333333333333</v>
      </c>
      <c r="D94" s="72">
        <f t="shared" si="13"/>
        <v>616.74809435270458</v>
      </c>
      <c r="E94" s="69">
        <f t="shared" si="14"/>
        <v>616.74809435270458</v>
      </c>
      <c r="F94" s="70">
        <f t="shared" si="15"/>
        <v>7273.1184555154541</v>
      </c>
      <c r="G94" s="70" cm="1">
        <f t="array" ref="G94">_xll.DCE_EC312_SpecificHeat_Ca(B94)</f>
        <v>717.01537625375488</v>
      </c>
      <c r="H94" s="69">
        <f t="shared" si="16"/>
        <v>3.3650483652065208</v>
      </c>
      <c r="I94" s="69">
        <f t="shared" si="17"/>
        <v>562.59153305892062</v>
      </c>
      <c r="J94" s="73">
        <f t="shared" si="18"/>
        <v>6.583333333333333</v>
      </c>
      <c r="K94" s="74">
        <f t="shared" si="19"/>
        <v>562.59153305892062</v>
      </c>
      <c r="L94" s="76">
        <f t="shared" si="21"/>
        <v>78</v>
      </c>
      <c r="M94" s="77">
        <f t="shared" si="20"/>
        <v>984.57860598370598</v>
      </c>
    </row>
    <row r="95" spans="1:13">
      <c r="A95" s="67">
        <v>80</v>
      </c>
      <c r="B95" s="69">
        <f t="shared" si="11"/>
        <v>562.59153305892062</v>
      </c>
      <c r="C95" s="68">
        <f t="shared" si="12"/>
        <v>6.666666666666667</v>
      </c>
      <c r="D95" s="72">
        <f t="shared" si="13"/>
        <v>618.5978906410819</v>
      </c>
      <c r="E95" s="69">
        <f t="shared" si="14"/>
        <v>618.5978906410819</v>
      </c>
      <c r="F95" s="70">
        <f t="shared" si="15"/>
        <v>7132.9319670203859</v>
      </c>
      <c r="G95" s="70" cm="1">
        <f t="array" ref="G95">_xll.DCE_EC312_SpecificHeat_Ca(B95)</f>
        <v>720.28787171197109</v>
      </c>
      <c r="H95" s="69">
        <f t="shared" si="16"/>
        <v>3.2851945867985122</v>
      </c>
      <c r="I95" s="69">
        <f t="shared" si="17"/>
        <v>565.87672764571914</v>
      </c>
      <c r="J95" s="73">
        <f t="shared" si="18"/>
        <v>6.666666666666667</v>
      </c>
      <c r="K95" s="74">
        <f t="shared" si="19"/>
        <v>565.87672764571914</v>
      </c>
      <c r="L95" s="76">
        <f t="shared" si="21"/>
        <v>79</v>
      </c>
      <c r="M95" s="77">
        <f t="shared" si="20"/>
        <v>986.48427995598752</v>
      </c>
    </row>
    <row r="96" spans="1:13">
      <c r="A96" s="67">
        <v>81</v>
      </c>
      <c r="B96" s="69">
        <f t="shared" si="11"/>
        <v>565.87672764571914</v>
      </c>
      <c r="C96" s="68">
        <f t="shared" si="12"/>
        <v>6.75</v>
      </c>
      <c r="D96" s="72">
        <f t="shared" si="13"/>
        <v>620.42512787551414</v>
      </c>
      <c r="E96" s="69">
        <f t="shared" si="14"/>
        <v>620.42512787551414</v>
      </c>
      <c r="F96" s="70">
        <f t="shared" si="15"/>
        <v>6996.6386121236173</v>
      </c>
      <c r="G96" s="70" cm="1">
        <f t="array" ref="G96">_xll.DCE_EC312_SpecificHeat_Ca(B96)</f>
        <v>723.52764274739184</v>
      </c>
      <c r="H96" s="69">
        <f t="shared" si="16"/>
        <v>3.2079931564292936</v>
      </c>
      <c r="I96" s="69">
        <f t="shared" si="17"/>
        <v>569.08472080214847</v>
      </c>
      <c r="J96" s="73">
        <f t="shared" si="18"/>
        <v>6.75</v>
      </c>
      <c r="K96" s="74">
        <f t="shared" si="19"/>
        <v>569.08472080214847</v>
      </c>
      <c r="L96" s="76">
        <f t="shared" si="21"/>
        <v>80</v>
      </c>
      <c r="M96" s="77">
        <f t="shared" si="20"/>
        <v>988.36602018399196</v>
      </c>
    </row>
    <row r="97" spans="1:13">
      <c r="A97" s="67">
        <v>82</v>
      </c>
      <c r="B97" s="69">
        <f t="shared" si="11"/>
        <v>569.08472080214847</v>
      </c>
      <c r="C97" s="68">
        <f t="shared" si="12"/>
        <v>6.833333333333333</v>
      </c>
      <c r="D97" s="72">
        <f t="shared" si="13"/>
        <v>622.23034966763271</v>
      </c>
      <c r="E97" s="69">
        <f t="shared" si="14"/>
        <v>622.23034966763271</v>
      </c>
      <c r="F97" s="70">
        <f t="shared" si="15"/>
        <v>6864.1888688391227</v>
      </c>
      <c r="G97" s="70" cm="1">
        <f t="array" ref="G97">_xll.DCE_EC312_SpecificHeat_Ca(B97)</f>
        <v>726.73457657220979</v>
      </c>
      <c r="H97" s="69">
        <f t="shared" si="16"/>
        <v>3.13337605314993</v>
      </c>
      <c r="I97" s="69">
        <f t="shared" si="17"/>
        <v>572.21809685529843</v>
      </c>
      <c r="J97" s="73">
        <f t="shared" si="18"/>
        <v>6.833333333333333</v>
      </c>
      <c r="K97" s="74">
        <f t="shared" si="19"/>
        <v>572.21809685529843</v>
      </c>
      <c r="L97" s="76">
        <f t="shared" si="21"/>
        <v>81</v>
      </c>
      <c r="M97" s="77">
        <f t="shared" si="20"/>
        <v>990.22442039612736</v>
      </c>
    </row>
    <row r="98" spans="1:13">
      <c r="A98" s="67">
        <v>83</v>
      </c>
      <c r="B98" s="69">
        <f t="shared" si="11"/>
        <v>572.21809685529843</v>
      </c>
      <c r="C98" s="68">
        <f t="shared" si="12"/>
        <v>6.916666666666667</v>
      </c>
      <c r="D98" s="72">
        <f t="shared" si="13"/>
        <v>624.01408021343377</v>
      </c>
      <c r="E98" s="69">
        <f t="shared" si="14"/>
        <v>624.01408021343377</v>
      </c>
      <c r="F98" s="70">
        <f t="shared" si="15"/>
        <v>6735.5266802071565</v>
      </c>
      <c r="G98" s="70" cm="1">
        <f t="array" ref="G98">_xll.DCE_EC312_SpecificHeat_Ca(B98)</f>
        <v>729.90864349162621</v>
      </c>
      <c r="H98" s="69">
        <f t="shared" si="16"/>
        <v>3.0612737895861661</v>
      </c>
      <c r="I98" s="69">
        <f t="shared" si="17"/>
        <v>575.27937064488458</v>
      </c>
      <c r="J98" s="73">
        <f t="shared" si="18"/>
        <v>6.916666666666667</v>
      </c>
      <c r="K98" s="74">
        <f t="shared" si="19"/>
        <v>575.27937064488458</v>
      </c>
      <c r="L98" s="76">
        <f t="shared" si="21"/>
        <v>82</v>
      </c>
      <c r="M98" s="77">
        <f t="shared" si="20"/>
        <v>992.06005249812438</v>
      </c>
    </row>
    <row r="99" spans="1:13">
      <c r="A99" s="67">
        <v>84</v>
      </c>
      <c r="B99" s="69">
        <f t="shared" si="11"/>
        <v>575.27937064488458</v>
      </c>
      <c r="C99" s="68">
        <f t="shared" si="12"/>
        <v>7</v>
      </c>
      <c r="D99" s="72">
        <f t="shared" si="13"/>
        <v>625.77682520700955</v>
      </c>
      <c r="E99" s="69">
        <f t="shared" si="14"/>
        <v>625.77682520700955</v>
      </c>
      <c r="F99" s="70">
        <f t="shared" si="15"/>
        <v>6610.5902910769655</v>
      </c>
      <c r="G99" s="70" cm="1">
        <f t="array" ref="G99">_xll.DCE_EC312_SpecificHeat_Ca(B99)</f>
        <v>733.04988987580941</v>
      </c>
      <c r="H99" s="69">
        <f t="shared" si="16"/>
        <v>2.9916158636027292</v>
      </c>
      <c r="I99" s="69">
        <f t="shared" si="17"/>
        <v>578.27098650848734</v>
      </c>
      <c r="J99" s="73">
        <f t="shared" si="18"/>
        <v>7</v>
      </c>
      <c r="K99" s="74">
        <f t="shared" si="19"/>
        <v>578.27098650848734</v>
      </c>
      <c r="L99" s="76">
        <f t="shared" si="21"/>
        <v>83</v>
      </c>
      <c r="M99" s="77">
        <f t="shared" si="20"/>
        <v>993.87346762957111</v>
      </c>
    </row>
    <row r="100" spans="1:13">
      <c r="A100" s="67">
        <v>85</v>
      </c>
      <c r="B100" s="69">
        <f t="shared" si="11"/>
        <v>578.27098650848734</v>
      </c>
      <c r="C100" s="68">
        <f t="shared" si="12"/>
        <v>7.083333333333333</v>
      </c>
      <c r="D100" s="72">
        <f t="shared" si="13"/>
        <v>627.51907270115089</v>
      </c>
      <c r="E100" s="69">
        <f t="shared" si="14"/>
        <v>627.51907270115089</v>
      </c>
      <c r="F100" s="70">
        <f t="shared" si="15"/>
        <v>6489.3130268621417</v>
      </c>
      <c r="G100" s="70" cm="1">
        <f t="array" ref="G100">_xll.DCE_EC312_SpecificHeat_Ca(B100)</f>
        <v>736.15843138100854</v>
      </c>
      <c r="H100" s="69">
        <f t="shared" si="16"/>
        <v>2.9243311623160606</v>
      </c>
      <c r="I100" s="69">
        <f t="shared" si="17"/>
        <v>581.19531767080343</v>
      </c>
      <c r="J100" s="73">
        <f t="shared" si="18"/>
        <v>7.083333333333333</v>
      </c>
      <c r="K100" s="74">
        <f t="shared" si="19"/>
        <v>581.19531767080343</v>
      </c>
      <c r="L100" s="76">
        <f t="shared" si="21"/>
        <v>84</v>
      </c>
      <c r="M100" s="77">
        <f t="shared" si="20"/>
        <v>995.66519715727202</v>
      </c>
    </row>
    <row r="101" spans="1:13">
      <c r="A101" s="67">
        <v>86</v>
      </c>
      <c r="B101" s="69">
        <f t="shared" si="11"/>
        <v>581.19531767080343</v>
      </c>
      <c r="C101" s="68">
        <f t="shared" si="12"/>
        <v>7.166666666666667</v>
      </c>
      <c r="D101" s="72">
        <f t="shared" si="13"/>
        <v>629.24129391848805</v>
      </c>
      <c r="E101" s="69">
        <f t="shared" si="14"/>
        <v>629.24129391848805</v>
      </c>
      <c r="F101" s="70">
        <f t="shared" si="15"/>
        <v>6371.6240156252279</v>
      </c>
      <c r="G101" s="70" cm="1">
        <f t="array" ref="G101">_xll.DCE_EC312_SpecificHeat_Ca(B101)</f>
        <v>739.23444644901099</v>
      </c>
      <c r="H101" s="69">
        <f t="shared" si="16"/>
        <v>2.8593483216515923</v>
      </c>
      <c r="I101" s="69">
        <f t="shared" si="17"/>
        <v>584.05466599245506</v>
      </c>
      <c r="J101" s="73">
        <f t="shared" si="18"/>
        <v>7.166666666666667</v>
      </c>
      <c r="K101" s="74">
        <f t="shared" si="19"/>
        <v>584.05466599245506</v>
      </c>
      <c r="L101" s="76">
        <f t="shared" si="21"/>
        <v>85</v>
      </c>
      <c r="M101" s="77">
        <f t="shared" si="20"/>
        <v>997.43575360991088</v>
      </c>
    </row>
    <row r="102" spans="1:13">
      <c r="A102" s="67">
        <v>87</v>
      </c>
      <c r="B102" s="69">
        <f t="shared" si="11"/>
        <v>584.05466599245506</v>
      </c>
      <c r="C102" s="68">
        <f t="shared" si="12"/>
        <v>7.25</v>
      </c>
      <c r="D102" s="72">
        <f t="shared" si="13"/>
        <v>630.94394401653972</v>
      </c>
      <c r="E102" s="69">
        <f t="shared" si="14"/>
        <v>630.94394401653972</v>
      </c>
      <c r="F102" s="70">
        <f t="shared" si="15"/>
        <v>6257.4488551987088</v>
      </c>
      <c r="G102" s="70" cm="1">
        <f t="array" ref="G102">_xll.DCE_EC312_SpecificHeat_Ca(B102)</f>
        <v>742.27817010649926</v>
      </c>
      <c r="H102" s="69">
        <f t="shared" si="16"/>
        <v>2.7965960446265647</v>
      </c>
      <c r="I102" s="69">
        <f t="shared" si="17"/>
        <v>586.8512620370816</v>
      </c>
      <c r="J102" s="73">
        <f t="shared" si="18"/>
        <v>7.25</v>
      </c>
      <c r="K102" s="74">
        <f t="shared" si="19"/>
        <v>586.8512620370816</v>
      </c>
      <c r="L102" s="76">
        <f t="shared" si="21"/>
        <v>86</v>
      </c>
      <c r="M102" s="77">
        <f t="shared" si="20"/>
        <v>999.18563155813081</v>
      </c>
    </row>
    <row r="103" spans="1:13">
      <c r="A103" s="67">
        <v>88</v>
      </c>
      <c r="B103" s="69">
        <f t="shared" si="11"/>
        <v>586.8512620370816</v>
      </c>
      <c r="C103" s="68">
        <f t="shared" si="12"/>
        <v>7.333333333333333</v>
      </c>
      <c r="D103" s="72">
        <f t="shared" si="13"/>
        <v>632.62746280977956</v>
      </c>
      <c r="E103" s="69">
        <f t="shared" si="14"/>
        <v>632.62746280977956</v>
      </c>
      <c r="F103" s="70">
        <f t="shared" si="15"/>
        <v>6146.710227327535</v>
      </c>
      <c r="G103" s="70" cm="1">
        <f t="array" ref="G103">_xll.DCE_EC312_SpecificHeat_Ca(B103)</f>
        <v>745.28988807923042</v>
      </c>
      <c r="H103" s="69">
        <f t="shared" si="16"/>
        <v>2.73600338148335</v>
      </c>
      <c r="I103" s="69">
        <f t="shared" si="17"/>
        <v>589.58726541856493</v>
      </c>
      <c r="J103" s="73">
        <f t="shared" si="18"/>
        <v>7.333333333333333</v>
      </c>
      <c r="K103" s="74">
        <f t="shared" si="19"/>
        <v>589.58726541856493</v>
      </c>
      <c r="L103" s="76">
        <f t="shared" si="21"/>
        <v>87</v>
      </c>
      <c r="M103" s="77">
        <f t="shared" si="20"/>
        <v>1000.9153084438133</v>
      </c>
    </row>
    <row r="104" spans="1:13">
      <c r="A104" s="67">
        <v>89</v>
      </c>
      <c r="B104" s="69">
        <f t="shared" si="11"/>
        <v>589.58726541856493</v>
      </c>
      <c r="C104" s="68">
        <f t="shared" si="12"/>
        <v>7.416666666666667</v>
      </c>
      <c r="D104" s="72">
        <f t="shared" si="13"/>
        <v>634.29227545158517</v>
      </c>
      <c r="E104" s="69">
        <f t="shared" si="14"/>
        <v>634.29227545158517</v>
      </c>
      <c r="F104" s="70">
        <f t="shared" si="15"/>
        <v>6039.3284610268893</v>
      </c>
      <c r="G104" s="70" cm="1">
        <f t="array" ref="G104">_xll.DCE_EC312_SpecificHeat_Ca(B104)</f>
        <v>748.26993123025034</v>
      </c>
      <c r="H104" s="69">
        <f t="shared" si="16"/>
        <v>2.6774999747078421</v>
      </c>
      <c r="I104" s="69">
        <f t="shared" si="17"/>
        <v>592.2647653932728</v>
      </c>
      <c r="J104" s="73">
        <f t="shared" si="18"/>
        <v>7.416666666666667</v>
      </c>
      <c r="K104" s="74">
        <f t="shared" si="19"/>
        <v>592.2647653932728</v>
      </c>
      <c r="L104" s="76">
        <f t="shared" si="21"/>
        <v>88</v>
      </c>
      <c r="M104" s="77">
        <f t="shared" si="20"/>
        <v>1002.6252453620326</v>
      </c>
    </row>
    <row r="105" spans="1:13">
      <c r="A105" s="67">
        <v>90</v>
      </c>
      <c r="B105" s="69">
        <f t="shared" si="11"/>
        <v>592.2647653932728</v>
      </c>
      <c r="C105" s="68">
        <f t="shared" si="12"/>
        <v>7.5</v>
      </c>
      <c r="D105" s="72">
        <f t="shared" si="13"/>
        <v>635.93879307871464</v>
      </c>
      <c r="E105" s="69">
        <f t="shared" si="14"/>
        <v>635.93879307871464</v>
      </c>
      <c r="F105" s="70">
        <f t="shared" si="15"/>
        <v>5935.2220475014574</v>
      </c>
      <c r="G105" s="70" cm="1">
        <f t="array" ref="G105">_xll.DCE_EC312_SpecificHeat_Ca(B105)</f>
        <v>751.21867032648754</v>
      </c>
      <c r="H105" s="69">
        <f t="shared" si="16"/>
        <v>2.6210162718532066</v>
      </c>
      <c r="I105" s="69">
        <f t="shared" si="17"/>
        <v>594.88578166512605</v>
      </c>
      <c r="J105" s="73">
        <f t="shared" si="18"/>
        <v>7.5</v>
      </c>
      <c r="K105" s="74">
        <f t="shared" si="19"/>
        <v>594.88578166512605</v>
      </c>
      <c r="L105" s="76">
        <f t="shared" si="21"/>
        <v>89</v>
      </c>
      <c r="M105" s="77">
        <f t="shared" si="20"/>
        <v>1004.3158877988936</v>
      </c>
    </row>
    <row r="106" spans="1:13">
      <c r="A106" s="67">
        <v>91</v>
      </c>
      <c r="B106" s="69">
        <f t="shared" si="11"/>
        <v>594.88578166512605</v>
      </c>
      <c r="C106" s="68">
        <f t="shared" si="12"/>
        <v>7.583333333333333</v>
      </c>
      <c r="D106" s="72">
        <f t="shared" si="13"/>
        <v>637.56741342075622</v>
      </c>
      <c r="E106" s="69">
        <f t="shared" si="14"/>
        <v>637.56741342075622</v>
      </c>
      <c r="F106" s="70">
        <f t="shared" si="15"/>
        <v>5834.3081090739124</v>
      </c>
      <c r="G106" s="70" cm="1">
        <f t="array" ref="G106">_xll.DCE_EC312_SpecificHeat_Ca(B106)</f>
        <v>754.13651113396793</v>
      </c>
      <c r="H106" s="69">
        <f t="shared" si="16"/>
        <v>2.5664837089564223</v>
      </c>
      <c r="I106" s="69">
        <f t="shared" si="17"/>
        <v>597.45226537408246</v>
      </c>
      <c r="J106" s="73">
        <f t="shared" si="18"/>
        <v>7.583333333333333</v>
      </c>
      <c r="K106" s="74">
        <f t="shared" si="19"/>
        <v>597.45226537408246</v>
      </c>
      <c r="L106" s="76">
        <f t="shared" si="21"/>
        <v>90</v>
      </c>
      <c r="M106" s="77">
        <f t="shared" si="20"/>
        <v>1005.987666328203</v>
      </c>
    </row>
    <row r="107" spans="1:13">
      <c r="A107" s="67">
        <v>92</v>
      </c>
      <c r="B107" s="69">
        <f t="shared" si="11"/>
        <v>597.45226537408246</v>
      </c>
      <c r="C107" s="68">
        <f t="shared" si="12"/>
        <v>7.666666666666667</v>
      </c>
      <c r="D107" s="72">
        <f t="shared" si="13"/>
        <v>639.17852137680859</v>
      </c>
      <c r="E107" s="69">
        <f t="shared" si="14"/>
        <v>639.17852137680859</v>
      </c>
      <c r="F107" s="70">
        <f t="shared" si="15"/>
        <v>5736.5028246287584</v>
      </c>
      <c r="G107" s="70" cm="1">
        <f t="array" ref="G107">_xll.DCE_EC312_SpecificHeat_Ca(B107)</f>
        <v>757.02388983846868</v>
      </c>
      <c r="H107" s="69">
        <f t="shared" si="16"/>
        <v>2.5138348671898654</v>
      </c>
      <c r="I107" s="69">
        <f t="shared" si="17"/>
        <v>599.96610024127233</v>
      </c>
      <c r="J107" s="73">
        <f t="shared" si="18"/>
        <v>7.666666666666667</v>
      </c>
      <c r="K107" s="74">
        <f t="shared" si="19"/>
        <v>599.96610024127233</v>
      </c>
      <c r="L107" s="76">
        <f t="shared" si="21"/>
        <v>91</v>
      </c>
      <c r="M107" s="77">
        <f t="shared" si="20"/>
        <v>1007.6409972697013</v>
      </c>
    </row>
    <row r="108" spans="1:13">
      <c r="A108" s="67">
        <v>93</v>
      </c>
      <c r="B108" s="69">
        <f t="shared" si="11"/>
        <v>599.96610024127233</v>
      </c>
      <c r="C108" s="68">
        <f t="shared" si="12"/>
        <v>7.75</v>
      </c>
      <c r="D108" s="72">
        <f t="shared" si="13"/>
        <v>640.77248956148571</v>
      </c>
      <c r="E108" s="69">
        <f t="shared" si="14"/>
        <v>640.77248956148571</v>
      </c>
      <c r="F108" s="70">
        <f t="shared" si="15"/>
        <v>5641.7218141007752</v>
      </c>
      <c r="G108" s="70" cm="1">
        <f t="array" ref="G108">_xll.DCE_EC312_SpecificHeat_Ca(B108)</f>
        <v>759.88126878563185</v>
      </c>
      <c r="H108" s="69">
        <f t="shared" si="16"/>
        <v>2.4630036052377511</v>
      </c>
      <c r="I108" s="69">
        <f t="shared" si="17"/>
        <v>602.42910384651009</v>
      </c>
      <c r="J108" s="73">
        <f t="shared" si="18"/>
        <v>7.75</v>
      </c>
      <c r="K108" s="74">
        <f t="shared" si="19"/>
        <v>602.42910384651009</v>
      </c>
      <c r="L108" s="76">
        <f t="shared" si="21"/>
        <v>92</v>
      </c>
      <c r="M108" s="77">
        <f t="shared" si="20"/>
        <v>1009.2762833113727</v>
      </c>
    </row>
    <row r="109" spans="1:13">
      <c r="A109" s="67">
        <v>94</v>
      </c>
      <c r="B109" s="69">
        <f t="shared" si="11"/>
        <v>602.42910384651009</v>
      </c>
      <c r="C109" s="68">
        <f t="shared" si="12"/>
        <v>7.833333333333333</v>
      </c>
      <c r="D109" s="72">
        <f t="shared" si="13"/>
        <v>642.34967882218245</v>
      </c>
      <c r="E109" s="69">
        <f t="shared" si="14"/>
        <v>642.34967882218245</v>
      </c>
      <c r="F109" s="70">
        <f t="shared" si="15"/>
        <v>5549.8804845292098</v>
      </c>
      <c r="G109" s="70" cm="1">
        <f t="array" ref="G109">_xll.DCE_EC312_SpecificHeat_Ca(B109)</f>
        <v>761.90553997134805</v>
      </c>
      <c r="H109" s="69">
        <f t="shared" si="16"/>
        <v>2.4164711707863393</v>
      </c>
      <c r="I109" s="69">
        <f t="shared" si="17"/>
        <v>604.84557501729648</v>
      </c>
      <c r="J109" s="73">
        <f t="shared" si="18"/>
        <v>7.833333333333333</v>
      </c>
      <c r="K109" s="74">
        <f t="shared" si="19"/>
        <v>604.84557501729648</v>
      </c>
      <c r="L109" s="76">
        <f t="shared" si="21"/>
        <v>93</v>
      </c>
      <c r="M109" s="77">
        <f t="shared" si="20"/>
        <v>1010.893914098161</v>
      </c>
    </row>
    <row r="110" spans="1:13">
      <c r="A110" s="67">
        <v>95</v>
      </c>
      <c r="B110" s="69">
        <f t="shared" si="11"/>
        <v>604.84557501729648</v>
      </c>
      <c r="C110" s="68">
        <f t="shared" si="12"/>
        <v>7.916666666666667</v>
      </c>
      <c r="D110" s="72">
        <f t="shared" si="13"/>
        <v>643.91043872939849</v>
      </c>
      <c r="E110" s="69">
        <f t="shared" si="14"/>
        <v>643.91043872939849</v>
      </c>
      <c r="F110" s="70">
        <f t="shared" si="15"/>
        <v>5460.5572563681208</v>
      </c>
      <c r="G110" s="70" cm="1">
        <f t="array" ref="G110">_xll.DCE_EC312_SpecificHeat_Ca(B110)</f>
        <v>763.64602266645613</v>
      </c>
      <c r="H110" s="69">
        <f t="shared" si="16"/>
        <v>2.3721600630232027</v>
      </c>
      <c r="I110" s="69">
        <f t="shared" si="17"/>
        <v>607.2177350803197</v>
      </c>
      <c r="J110" s="73">
        <f t="shared" si="18"/>
        <v>7.916666666666667</v>
      </c>
      <c r="K110" s="74">
        <f t="shared" si="19"/>
        <v>607.2177350803197</v>
      </c>
      <c r="L110" s="76">
        <f t="shared" si="21"/>
        <v>94</v>
      </c>
      <c r="M110" s="77">
        <f t="shared" si="20"/>
        <v>1012.4942667892417</v>
      </c>
    </row>
    <row r="111" spans="1:13">
      <c r="A111" s="67">
        <v>96</v>
      </c>
      <c r="B111" s="69">
        <f t="shared" si="11"/>
        <v>607.2177350803197</v>
      </c>
      <c r="C111" s="68">
        <f t="shared" si="12"/>
        <v>8</v>
      </c>
      <c r="D111" s="72">
        <f t="shared" si="13"/>
        <v>645.45510804178514</v>
      </c>
      <c r="E111" s="69">
        <f t="shared" si="14"/>
        <v>645.45510804178514</v>
      </c>
      <c r="F111" s="70">
        <f t="shared" si="15"/>
        <v>5373.5904783378464</v>
      </c>
      <c r="G111" s="70" cm="1">
        <f t="array" ref="G111">_xll.DCE_EC312_SpecificHeat_Ca(B111)</f>
        <v>765.41714962640503</v>
      </c>
      <c r="H111" s="69">
        <f t="shared" si="16"/>
        <v>2.3289785893176074</v>
      </c>
      <c r="I111" s="69">
        <f t="shared" si="17"/>
        <v>609.54671366963726</v>
      </c>
      <c r="J111" s="73">
        <f t="shared" si="18"/>
        <v>8</v>
      </c>
      <c r="K111" s="74">
        <f t="shared" si="19"/>
        <v>609.54671366963726</v>
      </c>
      <c r="L111" s="76">
        <f t="shared" si="21"/>
        <v>95</v>
      </c>
      <c r="M111" s="77">
        <f t="shared" si="20"/>
        <v>1014.0777065858476</v>
      </c>
    </row>
    <row r="112" spans="1:13">
      <c r="A112" s="67">
        <v>97</v>
      </c>
      <c r="B112" s="69">
        <f t="shared" si="11"/>
        <v>609.54671366963726</v>
      </c>
      <c r="C112" s="68">
        <f t="shared" si="12"/>
        <v>8.0833333333333339</v>
      </c>
      <c r="D112" s="72">
        <f t="shared" si="13"/>
        <v>646.98401514746604</v>
      </c>
      <c r="E112" s="69">
        <f t="shared" si="14"/>
        <v>646.98401514746604</v>
      </c>
      <c r="F112" s="70">
        <f t="shared" si="15"/>
        <v>5288.9556181418538</v>
      </c>
      <c r="G112" s="70" cm="1">
        <f t="array" ref="G112">_xll.DCE_EC312_SpecificHeat_Ca(B112)</f>
        <v>767.21967581709657</v>
      </c>
      <c r="H112" s="69">
        <f t="shared" si="16"/>
        <v>2.2869112426347944</v>
      </c>
      <c r="I112" s="69">
        <f t="shared" si="17"/>
        <v>611.83362491227206</v>
      </c>
      <c r="J112" s="73">
        <f t="shared" si="18"/>
        <v>8.0833333333333339</v>
      </c>
      <c r="K112" s="74">
        <f t="shared" si="19"/>
        <v>611.83362491227206</v>
      </c>
      <c r="L112" s="76">
        <f t="shared" si="21"/>
        <v>96</v>
      </c>
      <c r="M112" s="77">
        <f t="shared" si="20"/>
        <v>1015.6445872314937</v>
      </c>
    </row>
    <row r="113" spans="1:13">
      <c r="A113" s="67">
        <v>98</v>
      </c>
      <c r="B113" s="69">
        <f t="shared" si="11"/>
        <v>611.83362491227206</v>
      </c>
      <c r="C113" s="68">
        <f t="shared" si="12"/>
        <v>8.1666666666666661</v>
      </c>
      <c r="D113" s="72">
        <f t="shared" si="13"/>
        <v>648.49747848306527</v>
      </c>
      <c r="E113" s="69">
        <f t="shared" si="14"/>
        <v>648.49747848306527</v>
      </c>
      <c r="F113" s="70">
        <f t="shared" si="15"/>
        <v>5206.6248599631181</v>
      </c>
      <c r="G113" s="70" cm="1">
        <f t="array" ref="G113">_xll.DCE_EC312_SpecificHeat_Ca(B113)</f>
        <v>769.05439932754859</v>
      </c>
      <c r="H113" s="69">
        <f t="shared" si="16"/>
        <v>2.2459410122103893</v>
      </c>
      <c r="I113" s="69">
        <f t="shared" si="17"/>
        <v>614.07956592448249</v>
      </c>
      <c r="J113" s="73">
        <f t="shared" si="18"/>
        <v>8.1666666666666661</v>
      </c>
      <c r="K113" s="74">
        <f t="shared" si="19"/>
        <v>614.07956592448249</v>
      </c>
      <c r="L113" s="76">
        <f t="shared" si="21"/>
        <v>97</v>
      </c>
      <c r="M113" s="77">
        <f t="shared" si="20"/>
        <v>1017.1952514863153</v>
      </c>
    </row>
    <row r="114" spans="1:13">
      <c r="A114" s="67">
        <v>99</v>
      </c>
      <c r="B114" s="69">
        <f t="shared" si="11"/>
        <v>614.07956592448249</v>
      </c>
      <c r="C114" s="68">
        <f t="shared" si="12"/>
        <v>8.25</v>
      </c>
      <c r="D114" s="72">
        <f t="shared" si="13"/>
        <v>649.99580693178507</v>
      </c>
      <c r="E114" s="69">
        <f t="shared" si="14"/>
        <v>649.99580693178507</v>
      </c>
      <c r="F114" s="70">
        <f t="shared" si="15"/>
        <v>5126.567472196024</v>
      </c>
      <c r="G114" s="70" cm="1">
        <f t="array" ref="G114">_xll.DCE_EC312_SpecificHeat_Ca(B114)</f>
        <v>770.92216313636004</v>
      </c>
      <c r="H114" s="69">
        <f t="shared" si="16"/>
        <v>2.2060495616652966</v>
      </c>
      <c r="I114" s="69">
        <f t="shared" si="17"/>
        <v>616.28561548614778</v>
      </c>
      <c r="J114" s="73">
        <f t="shared" si="18"/>
        <v>8.25</v>
      </c>
      <c r="K114" s="74">
        <f t="shared" si="19"/>
        <v>616.28561548614778</v>
      </c>
      <c r="L114" s="76">
        <f t="shared" si="21"/>
        <v>98</v>
      </c>
      <c r="M114" s="77">
        <f t="shared" si="20"/>
        <v>1018.7300315771122</v>
      </c>
    </row>
    <row r="115" spans="1:13">
      <c r="A115" s="67">
        <v>100</v>
      </c>
      <c r="B115" s="69">
        <f t="shared" si="11"/>
        <v>616.28561548614778</v>
      </c>
      <c r="C115" s="68">
        <f t="shared" si="12"/>
        <v>8.3333333333333339</v>
      </c>
      <c r="D115" s="72">
        <f t="shared" si="13"/>
        <v>651.47930020177489</v>
      </c>
      <c r="E115" s="69">
        <f t="shared" si="14"/>
        <v>651.47930020177489</v>
      </c>
      <c r="F115" s="70">
        <f t="shared" si="15"/>
        <v>5048.7501559915563</v>
      </c>
      <c r="G115" s="70" cm="1">
        <f t="array" ref="G115">_xll.DCE_EC312_SpecificHeat_Ca(B115)</f>
        <v>772.82385694946561</v>
      </c>
      <c r="H115" s="69">
        <f t="shared" si="16"/>
        <v>2.1672173969869455</v>
      </c>
      <c r="I115" s="69">
        <f t="shared" si="17"/>
        <v>618.45283288313476</v>
      </c>
      <c r="J115" s="73">
        <f t="shared" si="18"/>
        <v>8.3333333333333339</v>
      </c>
      <c r="K115" s="74">
        <f t="shared" si="19"/>
        <v>618.45283288313476</v>
      </c>
      <c r="L115" s="76">
        <f t="shared" si="21"/>
        <v>99</v>
      </c>
      <c r="M115" s="77">
        <f t="shared" si="20"/>
        <v>1020.2492496245733</v>
      </c>
    </row>
    <row r="116" spans="1:13">
      <c r="A116" s="67">
        <v>101</v>
      </c>
      <c r="B116" s="69">
        <f t="shared" si="11"/>
        <v>618.45283288313476</v>
      </c>
      <c r="C116" s="68">
        <f t="shared" si="12"/>
        <v>8.4166666666666661</v>
      </c>
      <c r="D116" s="72">
        <f t="shared" si="13"/>
        <v>652.94824918595168</v>
      </c>
      <c r="E116" s="69">
        <f t="shared" si="14"/>
        <v>652.94824918595168</v>
      </c>
      <c r="F116" s="70">
        <f t="shared" si="15"/>
        <v>4973.1373745349674</v>
      </c>
      <c r="G116" s="70" cm="1">
        <f t="array" ref="G116">_xll.DCE_EC312_SpecificHeat_Ca(B116)</f>
        <v>774.76041911800121</v>
      </c>
      <c r="H116" s="69">
        <f t="shared" si="16"/>
        <v>2.1294240243949156</v>
      </c>
      <c r="I116" s="69">
        <f t="shared" si="17"/>
        <v>620.58225690752965</v>
      </c>
      <c r="J116" s="73">
        <f t="shared" si="18"/>
        <v>8.4166666666666661</v>
      </c>
      <c r="K116" s="74">
        <f t="shared" si="19"/>
        <v>620.58225690752965</v>
      </c>
      <c r="L116" s="76">
        <f t="shared" si="21"/>
        <v>100</v>
      </c>
      <c r="M116" s="77">
        <f t="shared" si="20"/>
        <v>1021.753218049062</v>
      </c>
    </row>
    <row r="117" spans="1:13">
      <c r="A117" s="67">
        <v>102</v>
      </c>
      <c r="B117" s="69">
        <f t="shared" si="11"/>
        <v>620.58225690752965</v>
      </c>
      <c r="C117" s="68">
        <f t="shared" si="12"/>
        <v>8.5</v>
      </c>
      <c r="D117" s="72">
        <f t="shared" si="13"/>
        <v>654.40293630435303</v>
      </c>
      <c r="E117" s="69">
        <f t="shared" si="14"/>
        <v>654.40293630435303</v>
      </c>
      <c r="F117" s="70">
        <f t="shared" si="15"/>
        <v>4899.6916631189706</v>
      </c>
      <c r="G117" s="70" cm="1">
        <f t="array" ref="G117">_xll.DCE_EC312_SpecificHeat_Ca(B117)</f>
        <v>776.73283864569339</v>
      </c>
      <c r="H117" s="69">
        <f t="shared" si="16"/>
        <v>2.092648098178354</v>
      </c>
      <c r="I117" s="69">
        <f t="shared" si="17"/>
        <v>622.67490500570796</v>
      </c>
      <c r="J117" s="73">
        <f t="shared" si="18"/>
        <v>8.5</v>
      </c>
      <c r="K117" s="74">
        <f t="shared" si="19"/>
        <v>622.67490500570796</v>
      </c>
      <c r="L117" s="76">
        <f t="shared" si="21"/>
        <v>101</v>
      </c>
      <c r="M117" s="77">
        <f t="shared" si="20"/>
        <v>1023.2422399562339</v>
      </c>
    </row>
    <row r="118" spans="1:13">
      <c r="A118" s="67">
        <v>103</v>
      </c>
      <c r="B118" s="69">
        <f t="shared" si="11"/>
        <v>622.67490500570796</v>
      </c>
      <c r="C118" s="68">
        <f t="shared" si="12"/>
        <v>8.5833333333333339</v>
      </c>
      <c r="D118" s="72">
        <f t="shared" si="13"/>
        <v>655.84363583003005</v>
      </c>
      <c r="E118" s="69">
        <f t="shared" si="14"/>
        <v>655.84363583003005</v>
      </c>
      <c r="F118" s="70">
        <f t="shared" si="15"/>
        <v>4828.3739202018478</v>
      </c>
      <c r="G118" s="70" cm="1">
        <f t="array" ref="G118">_xll.DCE_EC312_SpecificHeat_Ca(B118)</f>
        <v>778.74215729580385</v>
      </c>
      <c r="H118" s="69">
        <f t="shared" si="16"/>
        <v>2.0568675586528964</v>
      </c>
      <c r="I118" s="69">
        <f t="shared" si="17"/>
        <v>624.73177256436088</v>
      </c>
      <c r="J118" s="73">
        <f t="shared" si="18"/>
        <v>8.5833333333333339</v>
      </c>
      <c r="K118" s="74">
        <f t="shared" si="19"/>
        <v>624.73177256436088</v>
      </c>
      <c r="L118" s="76">
        <f t="shared" si="21"/>
        <v>102</v>
      </c>
      <c r="M118" s="77">
        <f t="shared" si="20"/>
        <v>1024.7166095036832</v>
      </c>
    </row>
    <row r="119" spans="1:13">
      <c r="A119" s="67">
        <v>104</v>
      </c>
      <c r="B119" s="69">
        <f t="shared" si="11"/>
        <v>624.73177256436088</v>
      </c>
      <c r="C119" s="68">
        <f t="shared" si="12"/>
        <v>8.6666666666666661</v>
      </c>
      <c r="D119" s="72">
        <f t="shared" si="13"/>
        <v>657.27061419942038</v>
      </c>
      <c r="E119" s="69">
        <f t="shared" si="14"/>
        <v>657.27061419942038</v>
      </c>
      <c r="F119" s="70">
        <f t="shared" si="15"/>
        <v>4759.1436797520437</v>
      </c>
      <c r="G119" s="70" cm="1">
        <f t="array" ref="G119">_xll.DCE_EC312_SpecificHeat_Ca(B119)</f>
        <v>780.78947180830528</v>
      </c>
      <c r="H119" s="69">
        <f t="shared" si="16"/>
        <v>2.0220597604375894</v>
      </c>
      <c r="I119" s="69">
        <f t="shared" si="17"/>
        <v>626.75383232479851</v>
      </c>
      <c r="J119" s="73">
        <f t="shared" si="18"/>
        <v>8.6666666666666661</v>
      </c>
      <c r="K119" s="74">
        <f t="shared" si="19"/>
        <v>626.75383232479851</v>
      </c>
      <c r="L119" s="76">
        <f t="shared" si="21"/>
        <v>103</v>
      </c>
      <c r="M119" s="77">
        <f t="shared" si="20"/>
        <v>1026.1766122497243</v>
      </c>
    </row>
    <row r="120" spans="1:13">
      <c r="A120" s="67">
        <v>105</v>
      </c>
      <c r="B120" s="69">
        <f t="shared" si="11"/>
        <v>626.75383232479851</v>
      </c>
      <c r="C120" s="68">
        <f t="shared" si="12"/>
        <v>8.75</v>
      </c>
      <c r="D120" s="72">
        <f t="shared" si="13"/>
        <v>658.68413030808097</v>
      </c>
      <c r="E120" s="69">
        <f t="shared" si="14"/>
        <v>658.68413030808097</v>
      </c>
      <c r="F120" s="70">
        <f t="shared" si="15"/>
        <v>4691.9593652778412</v>
      </c>
      <c r="G120" s="70" cm="1">
        <f t="array" ref="G120">_xll.DCE_EC312_SpecificHeat_Ca(B120)</f>
        <v>782.87593623864086</v>
      </c>
      <c r="H120" s="69">
        <f t="shared" si="16"/>
        <v>1.9882015912972211</v>
      </c>
      <c r="I120" s="69">
        <f t="shared" si="17"/>
        <v>628.74203391609569</v>
      </c>
      <c r="J120" s="73">
        <f t="shared" si="18"/>
        <v>8.75</v>
      </c>
      <c r="K120" s="74">
        <f t="shared" si="19"/>
        <v>628.74203391609569</v>
      </c>
      <c r="L120" s="76">
        <f t="shared" si="21"/>
        <v>104</v>
      </c>
      <c r="M120" s="77">
        <f t="shared" si="20"/>
        <v>1027.6225254853416</v>
      </c>
    </row>
    <row r="121" spans="1:13">
      <c r="A121" s="67">
        <v>106</v>
      </c>
      <c r="B121" s="69">
        <f t="shared" si="11"/>
        <v>628.74203391609569</v>
      </c>
      <c r="C121" s="68">
        <f t="shared" si="12"/>
        <v>8.8333333333333339</v>
      </c>
      <c r="D121" s="72">
        <f t="shared" si="13"/>
        <v>660.08443579260029</v>
      </c>
      <c r="E121" s="69">
        <f t="shared" si="14"/>
        <v>660.08443579260029</v>
      </c>
      <c r="F121" s="70">
        <f t="shared" si="15"/>
        <v>4626.7785260223791</v>
      </c>
      <c r="G121" s="70" cm="1">
        <f t="array" ref="G121">_xll.DCE_EC312_SpecificHeat_Ca(B121)</f>
        <v>785.00276443014832</v>
      </c>
      <c r="H121" s="69">
        <f t="shared" si="16"/>
        <v>1.9552695818326258</v>
      </c>
      <c r="I121" s="69">
        <f t="shared" si="17"/>
        <v>630.69730349792837</v>
      </c>
      <c r="J121" s="73">
        <f t="shared" si="18"/>
        <v>8.8333333333333339</v>
      </c>
      <c r="K121" s="74">
        <f t="shared" si="19"/>
        <v>630.69730349792837</v>
      </c>
      <c r="L121" s="76">
        <f t="shared" si="21"/>
        <v>105</v>
      </c>
      <c r="M121" s="77">
        <f t="shared" si="20"/>
        <v>1029.0546185502797</v>
      </c>
    </row>
    <row r="122" spans="1:13">
      <c r="A122" s="67">
        <v>107</v>
      </c>
      <c r="B122" s="69">
        <f t="shared" si="11"/>
        <v>630.69730349792837</v>
      </c>
      <c r="C122" s="68">
        <f t="shared" si="12"/>
        <v>8.9166666666666661</v>
      </c>
      <c r="D122" s="72">
        <f t="shared" si="13"/>
        <v>661.47177529945907</v>
      </c>
      <c r="E122" s="69">
        <f t="shared" si="14"/>
        <v>661.47177529945907</v>
      </c>
      <c r="F122" s="70">
        <f t="shared" si="15"/>
        <v>4563.5580558747315</v>
      </c>
      <c r="G122" s="70" cm="1">
        <f t="array" ref="G122">_xll.DCE_EC312_SpecificHeat_Ca(B122)</f>
        <v>787.17123263299334</v>
      </c>
      <c r="H122" s="69">
        <f t="shared" si="16"/>
        <v>1.923240006332738</v>
      </c>
      <c r="I122" s="69">
        <f t="shared" si="17"/>
        <v>632.62054350426115</v>
      </c>
      <c r="J122" s="73">
        <f t="shared" si="18"/>
        <v>8.9166666666666661</v>
      </c>
      <c r="K122" s="74">
        <f t="shared" si="19"/>
        <v>632.62054350426115</v>
      </c>
      <c r="L122" s="76">
        <f t="shared" si="21"/>
        <v>106</v>
      </c>
      <c r="M122" s="77">
        <f t="shared" si="20"/>
        <v>1030.4731531341636</v>
      </c>
    </row>
    <row r="123" spans="1:13">
      <c r="A123" s="67">
        <v>108</v>
      </c>
      <c r="B123" s="69">
        <f t="shared" si="11"/>
        <v>632.62054350426115</v>
      </c>
      <c r="C123" s="68">
        <f t="shared" si="12"/>
        <v>9</v>
      </c>
      <c r="D123" s="72">
        <f t="shared" si="13"/>
        <v>662.84638674155724</v>
      </c>
      <c r="E123" s="69">
        <f t="shared" si="14"/>
        <v>662.84638674155724</v>
      </c>
      <c r="F123" s="70">
        <f t="shared" si="15"/>
        <v>4502.2543956043201</v>
      </c>
      <c r="G123" s="70" cm="1">
        <f t="array" ref="G123">_xll.DCE_EC312_SpecificHeat_Ca(B123)</f>
        <v>789.38268228329446</v>
      </c>
      <c r="H123" s="69">
        <f t="shared" si="16"/>
        <v>1.8920889751264682</v>
      </c>
      <c r="I123" s="69">
        <f t="shared" si="17"/>
        <v>634.51263247938766</v>
      </c>
      <c r="J123" s="73">
        <f t="shared" si="18"/>
        <v>9</v>
      </c>
      <c r="K123" s="74">
        <f t="shared" si="19"/>
        <v>634.51263247938766</v>
      </c>
      <c r="L123" s="76">
        <f t="shared" si="21"/>
        <v>107</v>
      </c>
      <c r="M123" s="77">
        <f t="shared" si="20"/>
        <v>1031.8783835635033</v>
      </c>
    </row>
    <row r="124" spans="1:13">
      <c r="A124" s="67">
        <v>109</v>
      </c>
      <c r="B124" s="69">
        <f t="shared" si="11"/>
        <v>634.51263247938766</v>
      </c>
      <c r="C124" s="68">
        <f t="shared" si="12"/>
        <v>9.0833333333333339</v>
      </c>
      <c r="D124" s="72">
        <f t="shared" si="13"/>
        <v>664.20850154307959</v>
      </c>
      <c r="E124" s="69">
        <f t="shared" si="14"/>
        <v>664.20850154307959</v>
      </c>
      <c r="F124" s="70">
        <f t="shared" si="15"/>
        <v>4442.82371907172</v>
      </c>
      <c r="G124" s="70" cm="1">
        <f t="array" ref="G124">_xll.DCE_EC312_SpecificHeat_Ca(B124)</f>
        <v>791.63852295701986</v>
      </c>
      <c r="H124" s="69">
        <f t="shared" si="16"/>
        <v>1.8617925187912783</v>
      </c>
      <c r="I124" s="69">
        <f t="shared" si="17"/>
        <v>636.37442499817894</v>
      </c>
      <c r="J124" s="73">
        <f t="shared" si="18"/>
        <v>9.0833333333333339</v>
      </c>
      <c r="K124" s="74">
        <f t="shared" si="19"/>
        <v>636.37442499817894</v>
      </c>
      <c r="L124" s="76">
        <f t="shared" si="21"/>
        <v>108</v>
      </c>
      <c r="M124" s="77">
        <f t="shared" si="20"/>
        <v>1033.270557075361</v>
      </c>
    </row>
    <row r="125" spans="1:13">
      <c r="A125" s="67">
        <v>110</v>
      </c>
      <c r="B125" s="69">
        <f t="shared" si="11"/>
        <v>636.37442499817894</v>
      </c>
      <c r="C125" s="68">
        <f t="shared" si="12"/>
        <v>9.1666666666666661</v>
      </c>
      <c r="D125" s="72">
        <f t="shared" si="13"/>
        <v>665.55834487333186</v>
      </c>
      <c r="E125" s="69">
        <f t="shared" si="14"/>
        <v>665.55834487333186</v>
      </c>
      <c r="F125" s="70">
        <f t="shared" si="15"/>
        <v>4385.2221041048397</v>
      </c>
      <c r="G125" s="70" cm="1">
        <f t="array" ref="G125">_xll.DCE_EC312_SpecificHeat_Ca(B125)</f>
        <v>793.94023551421003</v>
      </c>
      <c r="H125" s="69">
        <f t="shared" si="16"/>
        <v>1.8323266645891669</v>
      </c>
      <c r="I125" s="69">
        <f t="shared" si="17"/>
        <v>638.20675166276806</v>
      </c>
      <c r="J125" s="73">
        <f t="shared" si="18"/>
        <v>9.1666666666666661</v>
      </c>
      <c r="K125" s="74">
        <f t="shared" si="19"/>
        <v>638.20675166276806</v>
      </c>
      <c r="L125" s="76">
        <f t="shared" si="21"/>
        <v>109</v>
      </c>
      <c r="M125" s="77">
        <f t="shared" si="20"/>
        <v>1034.6499140784215</v>
      </c>
    </row>
    <row r="126" spans="1:13">
      <c r="A126" s="67">
        <v>111</v>
      </c>
      <c r="B126" s="69">
        <f t="shared" si="11"/>
        <v>638.20675166276806</v>
      </c>
      <c r="C126" s="68">
        <f t="shared" si="12"/>
        <v>9.25</v>
      </c>
      <c r="D126" s="72">
        <f t="shared" si="13"/>
        <v>666.8961358701365</v>
      </c>
      <c r="E126" s="69">
        <f t="shared" si="14"/>
        <v>666.8961358701365</v>
      </c>
      <c r="F126" s="70">
        <f t="shared" si="15"/>
        <v>4329.4056887550823</v>
      </c>
      <c r="G126" s="70" cm="1">
        <f t="array" ref="G126">_xll.DCE_EC312_SpecificHeat_Ca(B126)</f>
        <v>796.28937545015333</v>
      </c>
      <c r="H126" s="69">
        <f t="shared" si="16"/>
        <v>1.8036675055095233</v>
      </c>
      <c r="I126" s="69">
        <f t="shared" si="17"/>
        <v>640.01041916827762</v>
      </c>
      <c r="J126" s="73">
        <f t="shared" si="18"/>
        <v>9.25</v>
      </c>
      <c r="K126" s="74">
        <f t="shared" si="19"/>
        <v>640.01041916827762</v>
      </c>
      <c r="L126" s="76">
        <f t="shared" si="21"/>
        <v>110</v>
      </c>
      <c r="M126" s="77">
        <f t="shared" si="20"/>
        <v>1036.0166884021564</v>
      </c>
    </row>
    <row r="127" spans="1:13">
      <c r="A127" s="67">
        <v>112</v>
      </c>
      <c r="B127" s="69">
        <f t="shared" si="11"/>
        <v>640.01041916827762</v>
      </c>
      <c r="C127" s="68">
        <f t="shared" si="12"/>
        <v>9.3333333333333339</v>
      </c>
      <c r="D127" s="72">
        <f t="shared" si="13"/>
        <v>668.22208785334385</v>
      </c>
      <c r="E127" s="69">
        <f t="shared" si="14"/>
        <v>668.22208785334385</v>
      </c>
      <c r="F127" s="70">
        <f t="shared" si="15"/>
        <v>4275.3308136661553</v>
      </c>
      <c r="G127" s="70" cm="1">
        <f t="array" ref="G127">_xll.DCE_EC312_SpecificHeat_Ca(B127)</f>
        <v>798.68757647130212</v>
      </c>
      <c r="H127" s="69">
        <f t="shared" si="16"/>
        <v>1.7757912623032959</v>
      </c>
      <c r="I127" s="69">
        <f t="shared" si="17"/>
        <v>641.78621043058092</v>
      </c>
      <c r="J127" s="73">
        <f t="shared" si="18"/>
        <v>9.3333333333333339</v>
      </c>
      <c r="K127" s="74">
        <f t="shared" si="19"/>
        <v>641.78621043058092</v>
      </c>
      <c r="L127" s="76">
        <f t="shared" si="21"/>
        <v>111</v>
      </c>
      <c r="M127" s="77">
        <f t="shared" si="20"/>
        <v>1037.3711075347237</v>
      </c>
    </row>
    <row r="128" spans="1:13">
      <c r="A128" s="67">
        <v>113</v>
      </c>
      <c r="B128" s="69">
        <f t="shared" si="11"/>
        <v>641.78621043058092</v>
      </c>
      <c r="C128" s="68">
        <f t="shared" si="12"/>
        <v>9.4166666666666661</v>
      </c>
      <c r="D128" s="72">
        <f t="shared" si="13"/>
        <v>669.53640852897786</v>
      </c>
      <c r="E128" s="69">
        <f t="shared" si="14"/>
        <v>669.53640852897786</v>
      </c>
      <c r="F128" s="70">
        <f t="shared" si="15"/>
        <v>4222.9541512981605</v>
      </c>
      <c r="G128" s="70" cm="1">
        <f t="array" ref="G128">_xll.DCE_EC312_SpecificHeat_Ca(B128)</f>
        <v>801.13655431500229</v>
      </c>
      <c r="H128" s="69">
        <f t="shared" si="16"/>
        <v>1.7486743388939294</v>
      </c>
      <c r="I128" s="69">
        <f t="shared" si="17"/>
        <v>643.53488476947484</v>
      </c>
      <c r="J128" s="73">
        <f t="shared" si="18"/>
        <v>9.4166666666666661</v>
      </c>
      <c r="K128" s="74">
        <f t="shared" si="19"/>
        <v>643.53488476947484</v>
      </c>
      <c r="L128" s="76">
        <f t="shared" si="21"/>
        <v>112</v>
      </c>
      <c r="M128" s="77">
        <f t="shared" si="20"/>
        <v>1038.7133928502117</v>
      </c>
    </row>
    <row r="129" spans="1:13">
      <c r="A129" s="67">
        <v>114</v>
      </c>
      <c r="B129" s="69">
        <f t="shared" si="11"/>
        <v>643.53488476947484</v>
      </c>
      <c r="C129" s="68">
        <f t="shared" si="12"/>
        <v>9.5</v>
      </c>
      <c r="D129" s="72">
        <f t="shared" si="13"/>
        <v>670.83930018450621</v>
      </c>
      <c r="E129" s="69">
        <f t="shared" si="14"/>
        <v>670.83930018450621</v>
      </c>
      <c r="F129" s="70">
        <f t="shared" si="15"/>
        <v>4172.2328227531598</v>
      </c>
      <c r="G129" s="70" cm="1">
        <f t="array" ref="G129">_xll.DCE_EC312_SpecificHeat_Ca(B129)</f>
        <v>803.6381108335172</v>
      </c>
      <c r="H129" s="69">
        <f t="shared" si="16"/>
        <v>1.7222933715484368</v>
      </c>
      <c r="I129" s="69">
        <f t="shared" si="17"/>
        <v>645.25717814102325</v>
      </c>
      <c r="J129" s="73">
        <f t="shared" si="18"/>
        <v>9.5</v>
      </c>
      <c r="K129" s="74">
        <f t="shared" si="19"/>
        <v>645.25717814102325</v>
      </c>
      <c r="L129" s="76">
        <f t="shared" si="21"/>
        <v>113</v>
      </c>
      <c r="M129" s="77">
        <f t="shared" si="20"/>
        <v>1040.0437598257952</v>
      </c>
    </row>
    <row r="130" spans="1:13">
      <c r="A130" s="67">
        <v>115</v>
      </c>
      <c r="B130" s="69">
        <f t="shared" si="11"/>
        <v>645.25717814102325</v>
      </c>
      <c r="C130" s="68">
        <f t="shared" si="12"/>
        <v>9.5833333333333339</v>
      </c>
      <c r="D130" s="72">
        <f t="shared" si="13"/>
        <v>672.13095987569295</v>
      </c>
      <c r="E130" s="69">
        <f t="shared" si="14"/>
        <v>672.13095987569295</v>
      </c>
      <c r="F130" s="70">
        <f t="shared" si="15"/>
        <v>4123.1245029462398</v>
      </c>
      <c r="G130" s="70" cm="1">
        <f t="array" ref="G130">_xll.DCE_EC312_SpecificHeat_Ca(B130)</f>
        <v>806.19413836437536</v>
      </c>
      <c r="H130" s="69">
        <f t="shared" si="16"/>
        <v>1.6966252721871091</v>
      </c>
      <c r="I130" s="69">
        <f t="shared" si="17"/>
        <v>646.95380341321038</v>
      </c>
      <c r="J130" s="73">
        <f t="shared" si="18"/>
        <v>9.5833333333333339</v>
      </c>
      <c r="K130" s="74">
        <f t="shared" si="19"/>
        <v>646.95380341321038</v>
      </c>
      <c r="L130" s="76">
        <f t="shared" si="21"/>
        <v>114</v>
      </c>
      <c r="M130" s="77">
        <f t="shared" si="20"/>
        <v>1041.3624182493331</v>
      </c>
    </row>
    <row r="131" spans="1:13">
      <c r="A131" s="67">
        <v>116</v>
      </c>
      <c r="B131" s="69">
        <f t="shared" si="11"/>
        <v>646.95380341321038</v>
      </c>
      <c r="C131" s="68">
        <f t="shared" si="12"/>
        <v>9.6666666666666661</v>
      </c>
      <c r="D131" s="72">
        <f t="shared" si="13"/>
        <v>673.41157960546548</v>
      </c>
      <c r="E131" s="69">
        <f t="shared" si="14"/>
        <v>673.41157960546548</v>
      </c>
      <c r="F131" s="70">
        <f t="shared" si="15"/>
        <v>4075.587514858727</v>
      </c>
      <c r="G131" s="70" cm="1">
        <f t="array" ref="G131">_xll.DCE_EC312_SpecificHeat_Ca(B131)</f>
        <v>808.80662441078323</v>
      </c>
      <c r="H131" s="69">
        <f t="shared" si="16"/>
        <v>1.6716472662030175</v>
      </c>
      <c r="I131" s="69">
        <f t="shared" si="17"/>
        <v>648.62545067941335</v>
      </c>
      <c r="J131" s="73">
        <f t="shared" si="18"/>
        <v>9.6666666666666661</v>
      </c>
      <c r="K131" s="74">
        <f t="shared" si="19"/>
        <v>648.62545067941335</v>
      </c>
      <c r="L131" s="76">
        <f t="shared" si="21"/>
        <v>115</v>
      </c>
      <c r="M131" s="77">
        <f t="shared" si="20"/>
        <v>1042.6695724179131</v>
      </c>
    </row>
    <row r="132" spans="1:13">
      <c r="A132" s="67">
        <v>117</v>
      </c>
      <c r="B132" s="69">
        <f t="shared" si="11"/>
        <v>648.62545067941335</v>
      </c>
      <c r="C132" s="68">
        <f t="shared" si="12"/>
        <v>9.75</v>
      </c>
      <c r="D132" s="72">
        <f t="shared" si="13"/>
        <v>674.68134649520232</v>
      </c>
      <c r="E132" s="69">
        <f t="shared" si="14"/>
        <v>674.68134649520232</v>
      </c>
      <c r="F132" s="70">
        <f t="shared" si="15"/>
        <v>4029.5809135987156</v>
      </c>
      <c r="G132" s="70" cm="1">
        <f t="array" ref="G132">_xll.DCE_EC312_SpecificHeat_Ca(B132)</f>
        <v>811.47765665773386</v>
      </c>
      <c r="H132" s="69">
        <f t="shared" si="16"/>
        <v>1.6473369251531602</v>
      </c>
      <c r="I132" s="69">
        <f t="shared" si="17"/>
        <v>650.27278760456647</v>
      </c>
      <c r="J132" s="73">
        <f t="shared" si="18"/>
        <v>9.75</v>
      </c>
      <c r="K132" s="74">
        <f t="shared" si="19"/>
        <v>650.27278760456647</v>
      </c>
      <c r="L132" s="76">
        <f t="shared" si="21"/>
        <v>116</v>
      </c>
      <c r="M132" s="77">
        <f t="shared" si="20"/>
        <v>1043.9654213278063</v>
      </c>
    </row>
    <row r="133" spans="1:13">
      <c r="A133" s="67">
        <v>118</v>
      </c>
      <c r="B133" s="69">
        <f t="shared" si="11"/>
        <v>650.27278760456647</v>
      </c>
      <c r="C133" s="68">
        <f t="shared" si="12"/>
        <v>9.8333333333333339</v>
      </c>
      <c r="D133" s="72">
        <f t="shared" si="13"/>
        <v>675.94044294882406</v>
      </c>
      <c r="E133" s="69">
        <f t="shared" si="14"/>
        <v>675.94044294882406</v>
      </c>
      <c r="F133" s="70">
        <f t="shared" si="15"/>
        <v>3985.064560978899</v>
      </c>
      <c r="G133" s="70" cm="1">
        <f t="array" ref="G133">_xll.DCE_EC312_SpecificHeat_Ca(B133)</f>
        <v>814.20942835152482</v>
      </c>
      <c r="H133" s="69">
        <f t="shared" si="16"/>
        <v>1.6236721946721202</v>
      </c>
      <c r="I133" s="69">
        <f t="shared" si="17"/>
        <v>651.89645979923864</v>
      </c>
      <c r="J133" s="73">
        <f t="shared" si="18"/>
        <v>9.8333333333333339</v>
      </c>
      <c r="K133" s="74">
        <f t="shared" si="19"/>
        <v>651.89645979923864</v>
      </c>
      <c r="L133" s="76">
        <f t="shared" si="21"/>
        <v>117</v>
      </c>
      <c r="M133" s="77">
        <f t="shared" si="20"/>
        <v>1045.2501588562834</v>
      </c>
    </row>
    <row r="134" spans="1:13">
      <c r="A134" s="67">
        <v>119</v>
      </c>
      <c r="B134" s="69">
        <f t="shared" si="11"/>
        <v>651.89645979923864</v>
      </c>
      <c r="C134" s="68">
        <f t="shared" si="12"/>
        <v>9.9166666666666661</v>
      </c>
      <c r="D134" s="72">
        <f t="shared" si="13"/>
        <v>677.18904681004608</v>
      </c>
      <c r="E134" s="69">
        <f t="shared" si="14"/>
        <v>677.18904681004608</v>
      </c>
      <c r="F134" s="70">
        <f t="shared" si="15"/>
        <v>3941.999191303546</v>
      </c>
      <c r="G134" s="70" cm="1">
        <f t="array" ref="G134">_xll.DCE_EC312_SpecificHeat_Ca(B134)</f>
        <v>817.00424407270805</v>
      </c>
      <c r="H134" s="69">
        <f t="shared" si="16"/>
        <v>1.6006314179466805</v>
      </c>
      <c r="I134" s="69">
        <f t="shared" si="17"/>
        <v>653.49709121718536</v>
      </c>
      <c r="J134" s="73">
        <f t="shared" si="18"/>
        <v>9.9166666666666661</v>
      </c>
      <c r="K134" s="74">
        <f t="shared" si="19"/>
        <v>653.49709121718536</v>
      </c>
      <c r="L134" s="76">
        <f>L133+1</f>
        <v>118</v>
      </c>
      <c r="M134" s="77">
        <f t="shared" si="20"/>
        <v>1046.5239739356957</v>
      </c>
    </row>
    <row r="135" spans="1:13">
      <c r="A135" s="67">
        <v>120</v>
      </c>
      <c r="B135" s="69">
        <f t="shared" si="11"/>
        <v>653.49709121718536</v>
      </c>
      <c r="C135" s="68">
        <f t="shared" si="12"/>
        <v>10</v>
      </c>
      <c r="D135" s="72">
        <f t="shared" si="13"/>
        <v>678.42733151313416</v>
      </c>
      <c r="E135" s="69">
        <f t="shared" si="14"/>
        <v>678.42733151313416</v>
      </c>
      <c r="F135" s="70">
        <f t="shared" si="15"/>
        <v>3900.3464690359588</v>
      </c>
      <c r="G135" s="70" cm="1">
        <f t="array" ref="G135">_xll.DCE_EC312_SpecificHeat_Ca(B135)</f>
        <v>819.8645259350435</v>
      </c>
      <c r="H135" s="69">
        <f t="shared" si="16"/>
        <v>1.5781933550764187</v>
      </c>
      <c r="I135" s="69">
        <f t="shared" si="17"/>
        <v>655.07528457226181</v>
      </c>
      <c r="J135" s="73">
        <f t="shared" si="18"/>
        <v>10</v>
      </c>
      <c r="K135" s="74">
        <f t="shared" si="19"/>
        <v>655.07528457226181</v>
      </c>
      <c r="L135" s="76">
        <f t="shared" ref="L135:L154" si="22">L134+1</f>
        <v>119</v>
      </c>
      <c r="M135" s="77">
        <f t="shared" si="20"/>
        <v>1047.7870507202226</v>
      </c>
    </row>
    <row r="136" spans="1:13">
      <c r="A136" s="67">
        <v>121</v>
      </c>
      <c r="B136" s="69">
        <f t="shared" si="11"/>
        <v>655.07528457226181</v>
      </c>
      <c r="C136" s="68">
        <f t="shared" si="12"/>
        <v>10.083333333333334</v>
      </c>
      <c r="D136" s="72">
        <f t="shared" si="13"/>
        <v>679.65546622748013</v>
      </c>
      <c r="E136" s="69">
        <f t="shared" si="14"/>
        <v>679.65546622748013</v>
      </c>
      <c r="F136" s="70">
        <f t="shared" si="15"/>
        <v>3860.0690389949623</v>
      </c>
      <c r="G136" s="70" cm="1">
        <f t="array" ref="G136">_xll.DCE_EC312_SpecificHeat_Ca(B136)</f>
        <v>822.79282024585461</v>
      </c>
      <c r="H136" s="69">
        <f t="shared" si="16"/>
        <v>1.5563371986308328</v>
      </c>
      <c r="I136" s="69">
        <f t="shared" si="17"/>
        <v>656.63162177089259</v>
      </c>
      <c r="J136" s="73">
        <f t="shared" si="18"/>
        <v>10.083333333333334</v>
      </c>
      <c r="K136" s="74">
        <f t="shared" si="19"/>
        <v>656.63162177089259</v>
      </c>
      <c r="L136" s="76">
        <f t="shared" si="22"/>
        <v>120</v>
      </c>
      <c r="M136" s="77">
        <f t="shared" si="20"/>
        <v>1049.039568745648</v>
      </c>
    </row>
    <row r="137" spans="1:13">
      <c r="A137" s="67">
        <v>122</v>
      </c>
      <c r="B137" s="69">
        <f t="shared" si="11"/>
        <v>656.63162177089259</v>
      </c>
      <c r="C137" s="68">
        <f t="shared" si="12"/>
        <v>10.166666666666666</v>
      </c>
      <c r="D137" s="72">
        <f t="shared" si="13"/>
        <v>680.87361599630106</v>
      </c>
      <c r="E137" s="69">
        <f t="shared" si="14"/>
        <v>680.87361599630106</v>
      </c>
      <c r="F137" s="70">
        <f t="shared" si="15"/>
        <v>3821.1305697058915</v>
      </c>
      <c r="G137" s="70" cm="1">
        <f t="array" ref="G137">_xll.DCE_EC312_SpecificHeat_Ca(B137)</f>
        <v>825.79180466631044</v>
      </c>
      <c r="H137" s="69">
        <f t="shared" si="16"/>
        <v>1.5350425856989325</v>
      </c>
      <c r="I137" s="69">
        <f t="shared" si="17"/>
        <v>658.16666435659158</v>
      </c>
      <c r="J137" s="73">
        <f t="shared" si="18"/>
        <v>10.166666666666666</v>
      </c>
      <c r="K137" s="74">
        <f t="shared" si="19"/>
        <v>658.16666435659158</v>
      </c>
      <c r="L137" s="76">
        <f t="shared" si="22"/>
        <v>121</v>
      </c>
      <c r="M137" s="77">
        <f t="shared" si="20"/>
        <v>1050.281703082514</v>
      </c>
    </row>
    <row r="138" spans="1:13">
      <c r="A138" s="67">
        <v>123</v>
      </c>
      <c r="B138" s="69">
        <f t="shared" si="11"/>
        <v>658.16666435659158</v>
      </c>
      <c r="C138" s="68">
        <f t="shared" si="12"/>
        <v>10.25</v>
      </c>
      <c r="D138" s="72">
        <f t="shared" si="13"/>
        <v>682.08194186974549</v>
      </c>
      <c r="E138" s="69">
        <f t="shared" si="14"/>
        <v>682.08194186974549</v>
      </c>
      <c r="F138" s="70">
        <f t="shared" si="15"/>
        <v>3783.4957905057809</v>
      </c>
      <c r="G138" s="70" cm="1">
        <f t="array" ref="G138">_xll.DCE_EC312_SpecificHeat_Ca(B138)</f>
        <v>828.8642959136273</v>
      </c>
      <c r="H138" s="69">
        <f t="shared" si="16"/>
        <v>1.5142896067115361</v>
      </c>
      <c r="I138" s="69">
        <f t="shared" si="17"/>
        <v>659.68095396330307</v>
      </c>
      <c r="J138" s="73">
        <f t="shared" si="18"/>
        <v>10.25</v>
      </c>
      <c r="K138" s="74">
        <f t="shared" si="19"/>
        <v>659.68095396330307</v>
      </c>
      <c r="L138" s="76">
        <f t="shared" si="22"/>
        <v>122</v>
      </c>
      <c r="M138" s="77">
        <f t="shared" si="20"/>
        <v>1051.5136244829766</v>
      </c>
    </row>
    <row r="139" spans="1:13">
      <c r="A139" s="67">
        <v>124</v>
      </c>
      <c r="B139" s="69">
        <f t="shared" si="11"/>
        <v>659.68095396330307</v>
      </c>
      <c r="C139" s="68">
        <f t="shared" si="12"/>
        <v>10.333333333333334</v>
      </c>
      <c r="D139" s="72">
        <f t="shared" si="13"/>
        <v>683.28060103267467</v>
      </c>
      <c r="E139" s="69">
        <f t="shared" si="14"/>
        <v>683.28060103267467</v>
      </c>
      <c r="F139" s="70">
        <f t="shared" si="15"/>
        <v>3747.1305229775462</v>
      </c>
      <c r="G139" s="70" cm="1">
        <f t="array" ref="G139">_xll.DCE_EC312_SpecificHeat_Ca(B139)</f>
        <v>832.01325805102147</v>
      </c>
      <c r="H139" s="69">
        <f t="shared" si="16"/>
        <v>1.4940588113011328</v>
      </c>
      <c r="I139" s="69">
        <f t="shared" si="17"/>
        <v>661.17501277460417</v>
      </c>
      <c r="J139" s="73">
        <f t="shared" si="18"/>
        <v>10.333333333333334</v>
      </c>
      <c r="K139" s="74">
        <f t="shared" si="19"/>
        <v>661.17501277460417</v>
      </c>
      <c r="L139" s="76">
        <f t="shared" si="22"/>
        <v>123</v>
      </c>
      <c r="M139" s="77">
        <f t="shared" si="20"/>
        <v>1052.735499521676</v>
      </c>
    </row>
    <row r="140" spans="1:13">
      <c r="A140" s="67">
        <v>125</v>
      </c>
      <c r="B140" s="69">
        <f t="shared" si="11"/>
        <v>661.17501277460417</v>
      </c>
      <c r="C140" s="68">
        <f t="shared" si="12"/>
        <v>10.416666666666666</v>
      </c>
      <c r="D140" s="72">
        <f t="shared" si="13"/>
        <v>684.46974692737365</v>
      </c>
      <c r="E140" s="69">
        <f t="shared" si="14"/>
        <v>684.46974692737365</v>
      </c>
      <c r="F140" s="70">
        <f t="shared" si="15"/>
        <v>3712.0017072617238</v>
      </c>
      <c r="G140" s="70" cm="1">
        <f t="array" ref="G140">_xll.DCE_EC312_SpecificHeat_Ca(B140)</f>
        <v>835.24181141551776</v>
      </c>
      <c r="H140" s="69">
        <f t="shared" si="16"/>
        <v>1.4743312114483174</v>
      </c>
      <c r="I140" s="69">
        <f t="shared" si="17"/>
        <v>662.64934398605249</v>
      </c>
      <c r="J140" s="73">
        <f t="shared" si="18"/>
        <v>10.416666666666666</v>
      </c>
      <c r="K140" s="74">
        <f t="shared" si="19"/>
        <v>662.64934398605249</v>
      </c>
      <c r="L140" s="76">
        <f t="shared" si="22"/>
        <v>124</v>
      </c>
      <c r="M140" s="77">
        <f t="shared" si="20"/>
        <v>1053.9474907309066</v>
      </c>
    </row>
    <row r="141" spans="1:13">
      <c r="A141" s="67">
        <v>126</v>
      </c>
      <c r="B141" s="69">
        <f t="shared" si="11"/>
        <v>662.64934398605249</v>
      </c>
      <c r="C141" s="68">
        <f t="shared" si="12"/>
        <v>10.5</v>
      </c>
      <c r="D141" s="72">
        <f t="shared" si="13"/>
        <v>685.64952937143096</v>
      </c>
      <c r="E141" s="69">
        <f t="shared" si="14"/>
        <v>685.64952937143096</v>
      </c>
      <c r="F141" s="70">
        <f t="shared" si="15"/>
        <v>3678.0774237691121</v>
      </c>
      <c r="G141" s="70" cm="1">
        <f t="array" ref="G141">_xll.DCE_EC312_SpecificHeat_Ca(B141)</f>
        <v>838.55324223843934</v>
      </c>
      <c r="H141" s="69">
        <f t="shared" si="16"/>
        <v>1.4550882821483881</v>
      </c>
      <c r="I141" s="69">
        <f t="shared" si="17"/>
        <v>664.10443226820087</v>
      </c>
      <c r="J141" s="73">
        <f t="shared" si="18"/>
        <v>10.5</v>
      </c>
      <c r="K141" s="74">
        <f t="shared" si="19"/>
        <v>664.10443226820087</v>
      </c>
      <c r="L141" s="76">
        <f t="shared" si="22"/>
        <v>125</v>
      </c>
      <c r="M141" s="77">
        <f t="shared" si="20"/>
        <v>1055.149756730365</v>
      </c>
    </row>
    <row r="142" spans="1:13">
      <c r="A142" s="67">
        <v>127</v>
      </c>
      <c r="B142" s="69">
        <f t="shared" si="11"/>
        <v>664.10443226820087</v>
      </c>
      <c r="C142" s="68">
        <f t="shared" si="12"/>
        <v>10.583333333333334</v>
      </c>
      <c r="D142" s="72">
        <f t="shared" si="13"/>
        <v>686.82009467101307</v>
      </c>
      <c r="E142" s="69">
        <f t="shared" si="14"/>
        <v>686.82009467101307</v>
      </c>
      <c r="F142" s="70">
        <f t="shared" si="15"/>
        <v>3645.3269107911124</v>
      </c>
      <c r="G142" s="70" cm="1">
        <f t="array" ref="G142">_xll.DCE_EC312_SpecificHeat_Ca(B142)</f>
        <v>841.95101301867271</v>
      </c>
      <c r="H142" s="69">
        <f t="shared" si="16"/>
        <v>1.4363119598157801</v>
      </c>
      <c r="I142" s="69">
        <f t="shared" si="17"/>
        <v>665.54074422801659</v>
      </c>
      <c r="J142" s="73">
        <f t="shared" si="18"/>
        <v>10.583333333333334</v>
      </c>
      <c r="K142" s="74">
        <f t="shared" si="19"/>
        <v>665.54074422801659</v>
      </c>
      <c r="L142" s="76">
        <f t="shared" si="22"/>
        <v>126</v>
      </c>
      <c r="M142" s="77">
        <f t="shared" si="20"/>
        <v>1056.342452351734</v>
      </c>
    </row>
    <row r="143" spans="1:13">
      <c r="A143" s="67">
        <v>128</v>
      </c>
      <c r="B143" s="69">
        <f t="shared" si="11"/>
        <v>665.54074422801659</v>
      </c>
      <c r="C143" s="68">
        <f t="shared" si="12"/>
        <v>10.666666666666666</v>
      </c>
      <c r="D143" s="72">
        <f t="shared" si="13"/>
        <v>687.9815857297483</v>
      </c>
      <c r="E143" s="69">
        <f t="shared" si="14"/>
        <v>687.9815857297483</v>
      </c>
      <c r="F143" s="70">
        <f t="shared" si="15"/>
        <v>3613.72057848022</v>
      </c>
      <c r="G143" s="70" cm="1">
        <f t="array" ref="G143">_xll.DCE_EC312_SpecificHeat_Ca(B143)</f>
        <v>845.43877371463782</v>
      </c>
      <c r="H143" s="69">
        <f t="shared" si="16"/>
        <v>1.4179846386290471</v>
      </c>
      <c r="I143" s="69">
        <f t="shared" si="17"/>
        <v>666.95872886664563</v>
      </c>
      <c r="J143" s="73">
        <f t="shared" si="18"/>
        <v>10.666666666666666</v>
      </c>
      <c r="K143" s="74">
        <f t="shared" si="19"/>
        <v>666.95872886664563</v>
      </c>
      <c r="L143" s="76">
        <f t="shared" si="22"/>
        <v>127</v>
      </c>
      <c r="M143" s="77">
        <f t="shared" si="20"/>
        <v>1057.525728758347</v>
      </c>
    </row>
    <row r="144" spans="1:13">
      <c r="A144" s="67">
        <v>129</v>
      </c>
      <c r="B144" s="69">
        <f t="shared" si="11"/>
        <v>666.95872886664563</v>
      </c>
      <c r="C144" s="68">
        <f t="shared" si="12"/>
        <v>10.75</v>
      </c>
      <c r="D144" s="72">
        <f t="shared" si="13"/>
        <v>689.13414215342334</v>
      </c>
      <c r="E144" s="69">
        <f t="shared" si="14"/>
        <v>689.13414215342334</v>
      </c>
      <c r="F144" s="70">
        <f t="shared" si="15"/>
        <v>3583.2300196484002</v>
      </c>
      <c r="G144" s="70" cm="1">
        <f t="array" ref="G144">_xll.DCE_EC312_SpecificHeat_Ca(B144)</f>
        <v>849.02037382739718</v>
      </c>
      <c r="H144" s="69">
        <f t="shared" si="16"/>
        <v>1.4000891650040213</v>
      </c>
      <c r="I144" s="69">
        <f t="shared" si="17"/>
        <v>668.35881803164966</v>
      </c>
      <c r="J144" s="73">
        <f t="shared" si="18"/>
        <v>10.75</v>
      </c>
      <c r="K144" s="74">
        <f t="shared" si="19"/>
        <v>668.35881803164966</v>
      </c>
      <c r="L144" s="76">
        <f t="shared" si="22"/>
        <v>128</v>
      </c>
      <c r="M144" s="77">
        <f t="shared" si="20"/>
        <v>1058.6997335601616</v>
      </c>
    </row>
    <row r="145" spans="1:13">
      <c r="A145" s="67">
        <v>130</v>
      </c>
      <c r="B145" s="69">
        <f t="shared" ref="B145:B208" si="23">IF(A145=1,20,I144)</f>
        <v>668.35881803164966</v>
      </c>
      <c r="C145" s="68">
        <f t="shared" ref="C145:C208" si="24">A145*5/60</f>
        <v>10.833333333333334</v>
      </c>
      <c r="D145" s="72">
        <f t="shared" ref="D145:D208" si="25">20 + 345 *LOG10(8 * C145 + 1)</f>
        <v>690.2779003506829</v>
      </c>
      <c r="E145" s="69">
        <f t="shared" ref="E145:E208" si="26">D145</f>
        <v>690.2779003506829</v>
      </c>
      <c r="F145" s="70">
        <f t="shared" ref="F145:F208" si="27">25 * (D145 - B145)+1 * 0.7 * 1 * 0.0000000567 * ((E145 + 273) ^ 4 - (B145 + 273) ^ 4)</f>
        <v>3553.8280178070686</v>
      </c>
      <c r="G145" s="70" cm="1">
        <f t="array" ref="G145">_xll.DCE_EC312_SpecificHeat_Ca(B145)</f>
        <v>852.69987545456922</v>
      </c>
      <c r="H145" s="69">
        <f t="shared" ref="H145:H208" si="28">$G$10 * $G$9 / (G145 * 7850) * F145 * 5</f>
        <v>1.382608830368055</v>
      </c>
      <c r="I145" s="69">
        <f t="shared" ref="I145:I208" si="29">B145+H145</f>
        <v>669.74142686201776</v>
      </c>
      <c r="J145" s="73">
        <f t="shared" ref="J145:J166" si="30">C145</f>
        <v>10.833333333333334</v>
      </c>
      <c r="K145" s="74">
        <f t="shared" ref="K145:K166" si="31">I145</f>
        <v>669.74142686201776</v>
      </c>
      <c r="L145" s="76">
        <f t="shared" si="22"/>
        <v>129</v>
      </c>
      <c r="M145" s="77">
        <f t="shared" ref="M145:M166" si="32">20+345*LOG10(8*L145+1)</f>
        <v>1059.8646109242691</v>
      </c>
    </row>
    <row r="146" spans="1:13">
      <c r="A146" s="67">
        <v>131</v>
      </c>
      <c r="B146" s="69">
        <f t="shared" si="23"/>
        <v>669.74142686201776</v>
      </c>
      <c r="C146" s="68">
        <f t="shared" si="24"/>
        <v>10.916666666666666</v>
      </c>
      <c r="D146" s="72">
        <f t="shared" si="25"/>
        <v>691.41299362991515</v>
      </c>
      <c r="E146" s="69">
        <f t="shared" si="26"/>
        <v>691.41299362991515</v>
      </c>
      <c r="F146" s="70">
        <f t="shared" si="27"/>
        <v>3525.4885528497393</v>
      </c>
      <c r="G146" s="70" cm="1">
        <f t="array" ref="G146">_xll.DCE_EC312_SpecificHeat_Ca(B146)</f>
        <v>856.48156740277773</v>
      </c>
      <c r="H146" s="69">
        <f t="shared" si="28"/>
        <v>1.3655273623940944</v>
      </c>
      <c r="I146" s="69">
        <f t="shared" si="29"/>
        <v>671.10695422441188</v>
      </c>
      <c r="J146" s="73">
        <f t="shared" si="30"/>
        <v>10.916666666666666</v>
      </c>
      <c r="K146" s="74">
        <f t="shared" si="31"/>
        <v>671.10695422441188</v>
      </c>
      <c r="L146" s="76">
        <f t="shared" si="22"/>
        <v>130</v>
      </c>
      <c r="M146" s="77">
        <f t="shared" si="32"/>
        <v>1061.0205016811349</v>
      </c>
    </row>
    <row r="147" spans="1:13">
      <c r="A147" s="67">
        <v>132</v>
      </c>
      <c r="B147" s="69">
        <f t="shared" si="23"/>
        <v>671.10695422441188</v>
      </c>
      <c r="C147" s="68">
        <f t="shared" si="24"/>
        <v>11</v>
      </c>
      <c r="D147" s="72">
        <f t="shared" si="25"/>
        <v>692.53955229249493</v>
      </c>
      <c r="E147" s="69">
        <f t="shared" si="26"/>
        <v>692.53955229249493</v>
      </c>
      <c r="F147" s="70">
        <f t="shared" si="27"/>
        <v>3498.1868047568814</v>
      </c>
      <c r="G147" s="70" cm="1">
        <f t="array" ref="G147">_xll.DCE_EC312_SpecificHeat_Ca(B147)</f>
        <v>860.36998045535154</v>
      </c>
      <c r="H147" s="69">
        <f t="shared" si="28"/>
        <v>1.3488289148396728</v>
      </c>
      <c r="I147" s="69">
        <f t="shared" si="29"/>
        <v>672.45578313925159</v>
      </c>
      <c r="J147" s="73">
        <f t="shared" si="30"/>
        <v>11</v>
      </c>
      <c r="K147" s="74">
        <f t="shared" si="31"/>
        <v>672.45578313925159</v>
      </c>
      <c r="L147" s="76">
        <f t="shared" si="22"/>
        <v>131</v>
      </c>
      <c r="M147" s="77">
        <f t="shared" si="32"/>
        <v>1062.1675434267775</v>
      </c>
    </row>
    <row r="148" spans="1:13">
      <c r="A148" s="67">
        <v>133</v>
      </c>
      <c r="B148" s="69">
        <f t="shared" si="23"/>
        <v>672.45578313925159</v>
      </c>
      <c r="C148" s="68">
        <f t="shared" si="24"/>
        <v>11.083333333333334</v>
      </c>
      <c r="D148" s="72">
        <f t="shared" si="25"/>
        <v>693.65770372254724</v>
      </c>
      <c r="E148" s="69">
        <f t="shared" si="26"/>
        <v>693.65770372254724</v>
      </c>
      <c r="F148" s="70">
        <f t="shared" si="27"/>
        <v>3471.8991556813007</v>
      </c>
      <c r="G148" s="70" cm="1">
        <f t="array" ref="G148">_xll.DCE_EC312_SpecificHeat_Ca(B148)</f>
        <v>864.36990390202277</v>
      </c>
      <c r="H148" s="69">
        <f t="shared" si="28"/>
        <v>1.3324980561224298</v>
      </c>
      <c r="I148" s="69">
        <f t="shared" si="29"/>
        <v>673.788281195374</v>
      </c>
      <c r="J148" s="73">
        <f t="shared" si="30"/>
        <v>11.083333333333334</v>
      </c>
      <c r="K148" s="74">
        <f t="shared" si="31"/>
        <v>673.788281195374</v>
      </c>
      <c r="L148" s="76">
        <f t="shared" si="22"/>
        <v>132</v>
      </c>
      <c r="M148" s="77">
        <f t="shared" si="32"/>
        <v>1063.305870621062</v>
      </c>
    </row>
    <row r="149" spans="1:13">
      <c r="A149" s="67">
        <v>134</v>
      </c>
      <c r="B149" s="69">
        <f t="shared" si="23"/>
        <v>673.788281195374</v>
      </c>
      <c r="C149" s="68">
        <f t="shared" si="24"/>
        <v>11.166666666666666</v>
      </c>
      <c r="D149" s="72">
        <f t="shared" si="25"/>
        <v>694.76757247338639</v>
      </c>
      <c r="E149" s="69">
        <f t="shared" si="26"/>
        <v>694.76757247338639</v>
      </c>
      <c r="F149" s="70">
        <f t="shared" si="27"/>
        <v>3446.6031907535153</v>
      </c>
      <c r="G149" s="70" cm="1">
        <f t="array" ref="G149">_xll.DCE_EC312_SpecificHeat_Ca(B149)</f>
        <v>868.48640344857574</v>
      </c>
      <c r="H149" s="69">
        <f t="shared" si="28"/>
        <v>1.3165197567512013</v>
      </c>
      <c r="I149" s="69">
        <f t="shared" si="29"/>
        <v>675.10480095212517</v>
      </c>
      <c r="J149" s="73">
        <f t="shared" si="30"/>
        <v>11.166666666666666</v>
      </c>
      <c r="K149" s="74">
        <f t="shared" si="31"/>
        <v>675.10480095212517</v>
      </c>
      <c r="L149" s="76">
        <f t="shared" si="22"/>
        <v>133</v>
      </c>
      <c r="M149" s="77">
        <f t="shared" si="32"/>
        <v>1064.4356146822909</v>
      </c>
    </row>
    <row r="150" spans="1:13">
      <c r="A150" s="67">
        <v>135</v>
      </c>
      <c r="B150" s="69">
        <f t="shared" si="23"/>
        <v>675.10480095212517</v>
      </c>
      <c r="C150" s="68">
        <f t="shared" si="24"/>
        <v>11.25</v>
      </c>
      <c r="D150" s="72">
        <f t="shared" si="25"/>
        <v>695.86928035077733</v>
      </c>
      <c r="E150" s="69">
        <f t="shared" si="26"/>
        <v>695.86928035077733</v>
      </c>
      <c r="F150" s="70">
        <f t="shared" si="27"/>
        <v>3422.277697927816</v>
      </c>
      <c r="G150" s="70" cm="1">
        <f t="array" ref="G150">_xll.DCE_EC312_SpecificHeat_Ca(B150)</f>
        <v>872.72484063693139</v>
      </c>
      <c r="H150" s="69">
        <f t="shared" si="28"/>
        <v>1.300879375719264</v>
      </c>
      <c r="I150" s="69">
        <f t="shared" si="29"/>
        <v>676.40568032784449</v>
      </c>
      <c r="J150" s="73">
        <f t="shared" si="30"/>
        <v>11.25</v>
      </c>
      <c r="K150" s="74">
        <f t="shared" si="31"/>
        <v>676.40568032784449</v>
      </c>
      <c r="L150" s="76">
        <f t="shared" si="22"/>
        <v>134</v>
      </c>
      <c r="M150" s="77">
        <f t="shared" si="32"/>
        <v>1065.5569040782532</v>
      </c>
    </row>
    <row r="151" spans="1:13">
      <c r="A151" s="67">
        <v>136</v>
      </c>
      <c r="B151" s="69">
        <f t="shared" si="23"/>
        <v>676.40568032784449</v>
      </c>
      <c r="C151" s="68">
        <f t="shared" si="24"/>
        <v>11.333333333333334</v>
      </c>
      <c r="D151" s="72">
        <f t="shared" si="25"/>
        <v>696.96294649315712</v>
      </c>
      <c r="E151" s="69">
        <f t="shared" si="26"/>
        <v>696.96294649315712</v>
      </c>
      <c r="F151" s="70">
        <f t="shared" si="27"/>
        <v>3398.9026671729566</v>
      </c>
      <c r="G151" s="70" cm="1">
        <f t="array" ref="G151">_xll.DCE_EC312_SpecificHeat_Ca(B151)</f>
        <v>877.09089392016972</v>
      </c>
      <c r="H151" s="69">
        <f t="shared" si="28"/>
        <v>1.2855626459546374</v>
      </c>
      <c r="I151" s="69">
        <f t="shared" si="29"/>
        <v>677.69124297379915</v>
      </c>
      <c r="J151" s="73">
        <f t="shared" si="30"/>
        <v>11.333333333333334</v>
      </c>
      <c r="K151" s="74">
        <f t="shared" si="31"/>
        <v>677.69124297379915</v>
      </c>
      <c r="L151" s="76">
        <f t="shared" si="22"/>
        <v>135</v>
      </c>
      <c r="M151" s="77">
        <f t="shared" si="32"/>
        <v>1066.6698644138919</v>
      </c>
    </row>
    <row r="152" spans="1:13">
      <c r="A152" s="67">
        <v>137</v>
      </c>
      <c r="B152" s="69">
        <f t="shared" si="23"/>
        <v>677.69124297379915</v>
      </c>
      <c r="C152" s="68">
        <f t="shared" si="24"/>
        <v>11.416666666666666</v>
      </c>
      <c r="D152" s="72">
        <f t="shared" si="25"/>
        <v>698.04868744895123</v>
      </c>
      <c r="E152" s="69">
        <f t="shared" si="26"/>
        <v>698.04868744895123</v>
      </c>
      <c r="F152" s="70">
        <f t="shared" si="27"/>
        <v>3376.4592892960795</v>
      </c>
      <c r="G152" s="70" cm="1">
        <f t="array" ref="G152">_xll.DCE_EC312_SpecificHeat_Ca(B152)</f>
        <v>881.59058155271453</v>
      </c>
      <c r="H152" s="69">
        <f t="shared" si="28"/>
        <v>1.2705556589112186</v>
      </c>
      <c r="I152" s="69">
        <f t="shared" si="29"/>
        <v>678.96179863271038</v>
      </c>
      <c r="J152" s="73">
        <f t="shared" si="30"/>
        <v>11.416666666666666</v>
      </c>
      <c r="K152" s="74">
        <f t="shared" si="31"/>
        <v>678.96179863271038</v>
      </c>
      <c r="L152" s="76">
        <f t="shared" si="22"/>
        <v>136</v>
      </c>
      <c r="M152" s="77">
        <f t="shared" si="32"/>
        <v>1067.7746185157423</v>
      </c>
    </row>
    <row r="153" spans="1:13">
      <c r="A153" s="67">
        <v>138</v>
      </c>
      <c r="B153" s="69">
        <f t="shared" si="23"/>
        <v>678.96179863271038</v>
      </c>
      <c r="C153" s="68">
        <f t="shared" si="24"/>
        <v>11.5</v>
      </c>
      <c r="D153" s="72">
        <f t="shared" si="25"/>
        <v>699.12661725110763</v>
      </c>
      <c r="E153" s="69">
        <f t="shared" si="26"/>
        <v>699.12661725110763</v>
      </c>
      <c r="F153" s="70">
        <f t="shared" si="27"/>
        <v>3354.92995467334</v>
      </c>
      <c r="G153" s="70" cm="1">
        <f t="array" ref="G153">_xll.DCE_EC312_SpecificHeat_Ca(B153)</f>
        <v>886.2302864735276</v>
      </c>
      <c r="H153" s="69">
        <f t="shared" si="28"/>
        <v>1.2558448483735103</v>
      </c>
      <c r="I153" s="69">
        <f t="shared" si="29"/>
        <v>680.21764348108388</v>
      </c>
      <c r="J153" s="73">
        <f t="shared" si="30"/>
        <v>11.5</v>
      </c>
      <c r="K153" s="74">
        <f t="shared" si="31"/>
        <v>680.21764348108388</v>
      </c>
      <c r="L153" s="76">
        <f t="shared" si="22"/>
        <v>137</v>
      </c>
      <c r="M153" s="77">
        <f t="shared" si="32"/>
        <v>1068.8712865132754</v>
      </c>
    </row>
    <row r="154" spans="1:13">
      <c r="A154" s="67">
        <v>139</v>
      </c>
      <c r="B154" s="69">
        <f t="shared" si="23"/>
        <v>680.21764348108388</v>
      </c>
      <c r="C154" s="68">
        <f t="shared" si="24"/>
        <v>11.583333333333334</v>
      </c>
      <c r="D154" s="72">
        <f t="shared" si="25"/>
        <v>700.19684748896907</v>
      </c>
      <c r="E154" s="69">
        <f t="shared" si="26"/>
        <v>700.19684748896907</v>
      </c>
      <c r="F154" s="70">
        <f t="shared" si="27"/>
        <v>3334.2982521486288</v>
      </c>
      <c r="G154" s="70" cm="1">
        <f t="array" ref="G154">_xll.DCE_EC312_SpecificHeat_Ca(B154)</f>
        <v>891.0167833799502</v>
      </c>
      <c r="H154" s="69">
        <f t="shared" si="28"/>
        <v>1.2414169735378342</v>
      </c>
      <c r="I154" s="69">
        <f t="shared" si="29"/>
        <v>681.45906045462175</v>
      </c>
      <c r="J154" s="73">
        <f t="shared" si="30"/>
        <v>11.583333333333334</v>
      </c>
      <c r="K154" s="74">
        <f t="shared" si="31"/>
        <v>681.45906045462175</v>
      </c>
      <c r="L154" s="76">
        <f t="shared" si="22"/>
        <v>138</v>
      </c>
      <c r="M154" s="77">
        <f t="shared" si="32"/>
        <v>1069.9599859172897</v>
      </c>
    </row>
    <row r="155" spans="1:13">
      <c r="A155" s="67">
        <v>140</v>
      </c>
      <c r="B155" s="69">
        <f t="shared" si="23"/>
        <v>681.45906045462175</v>
      </c>
      <c r="C155" s="68">
        <f t="shared" si="24"/>
        <v>11.666666666666666</v>
      </c>
      <c r="D155" s="72">
        <f t="shared" si="25"/>
        <v>701.25948737759666</v>
      </c>
      <c r="E155" s="69">
        <f t="shared" si="26"/>
        <v>701.25948737759666</v>
      </c>
      <c r="F155" s="70">
        <f t="shared" si="27"/>
        <v>3314.5489683493447</v>
      </c>
      <c r="G155" s="70" cm="1">
        <f t="array" ref="G155">_xll.DCE_EC312_SpecificHeat_Ca(B155)</f>
        <v>895.95726821208802</v>
      </c>
      <c r="H155" s="69">
        <f t="shared" si="28"/>
        <v>1.2272591014229539</v>
      </c>
      <c r="I155" s="69">
        <f t="shared" si="29"/>
        <v>682.68631955604474</v>
      </c>
      <c r="J155" s="73">
        <f t="shared" si="30"/>
        <v>11.666666666666666</v>
      </c>
      <c r="K155" s="74">
        <f t="shared" si="31"/>
        <v>682.68631955604474</v>
      </c>
      <c r="L155" s="76">
        <f>L154+1</f>
        <v>139</v>
      </c>
      <c r="M155" s="77">
        <f t="shared" si="32"/>
        <v>1071.0408316954743</v>
      </c>
    </row>
    <row r="156" spans="1:13">
      <c r="A156" s="67">
        <v>141</v>
      </c>
      <c r="B156" s="69">
        <f t="shared" si="23"/>
        <v>682.68631955604474</v>
      </c>
      <c r="C156" s="68">
        <f t="shared" si="24"/>
        <v>11.75</v>
      </c>
      <c r="D156" s="72">
        <f t="shared" si="25"/>
        <v>702.31464382465253</v>
      </c>
      <c r="E156" s="69">
        <f t="shared" si="26"/>
        <v>702.31464382465253</v>
      </c>
      <c r="F156" s="70">
        <f t="shared" si="27"/>
        <v>3295.6680876584251</v>
      </c>
      <c r="G156" s="70" cm="1">
        <f t="array" ref="G156">_xll.DCE_EC312_SpecificHeat_Ca(B156)</f>
        <v>901.05939029267529</v>
      </c>
      <c r="H156" s="69">
        <f t="shared" si="28"/>
        <v>1.2133585886540506</v>
      </c>
      <c r="I156" s="69">
        <f t="shared" si="29"/>
        <v>683.89967814469878</v>
      </c>
      <c r="J156" s="73">
        <f t="shared" si="30"/>
        <v>11.75</v>
      </c>
      <c r="K156" s="74">
        <f t="shared" si="31"/>
        <v>683.89967814469878</v>
      </c>
      <c r="L156" s="76">
        <f t="shared" ref="L156:L158" si="33">L155+1</f>
        <v>140</v>
      </c>
      <c r="M156" s="77">
        <f t="shared" si="32"/>
        <v>1072.1139363452658</v>
      </c>
    </row>
    <row r="157" spans="1:13">
      <c r="A157" s="67">
        <v>142</v>
      </c>
      <c r="B157" s="69">
        <f t="shared" si="23"/>
        <v>683.89967814469878</v>
      </c>
      <c r="C157" s="68">
        <f t="shared" si="24"/>
        <v>11.833333333333334</v>
      </c>
      <c r="D157" s="72">
        <f t="shared" si="25"/>
        <v>703.36242149494387</v>
      </c>
      <c r="E157" s="69">
        <f t="shared" si="26"/>
        <v>703.36242149494387</v>
      </c>
      <c r="F157" s="70">
        <f t="shared" si="27"/>
        <v>3277.6427930722657</v>
      </c>
      <c r="G157" s="70" cm="1">
        <f t="array" ref="G157">_xll.DCE_EC312_SpecificHeat_Ca(B157)</f>
        <v>906.33128739558413</v>
      </c>
      <c r="H157" s="69">
        <f t="shared" si="28"/>
        <v>1.1997030626551484</v>
      </c>
      <c r="I157" s="69">
        <f t="shared" si="29"/>
        <v>685.09938120735399</v>
      </c>
      <c r="J157" s="73">
        <f t="shared" si="30"/>
        <v>11.833333333333334</v>
      </c>
      <c r="K157" s="74">
        <f t="shared" si="31"/>
        <v>685.09938120735399</v>
      </c>
      <c r="L157" s="76">
        <f t="shared" si="33"/>
        <v>141</v>
      </c>
      <c r="M157" s="77">
        <f t="shared" si="32"/>
        <v>1073.179409964114</v>
      </c>
    </row>
    <row r="158" spans="1:13">
      <c r="A158" s="67">
        <v>143</v>
      </c>
      <c r="B158" s="69">
        <f t="shared" si="23"/>
        <v>685.09938120735399</v>
      </c>
      <c r="C158" s="68">
        <f t="shared" si="24"/>
        <v>11.916666666666666</v>
      </c>
      <c r="D158" s="72">
        <f t="shared" si="25"/>
        <v>704.40292287272541</v>
      </c>
      <c r="E158" s="69">
        <f t="shared" si="26"/>
        <v>704.40292287272541</v>
      </c>
      <c r="F158" s="70">
        <f t="shared" si="27"/>
        <v>3260.4614681665012</v>
      </c>
      <c r="G158" s="70" cm="1">
        <f t="array" ref="G158">_xll.DCE_EC312_SpecificHeat_Ca(B158)</f>
        <v>911.78162404798707</v>
      </c>
      <c r="H158" s="69">
        <f t="shared" si="28"/>
        <v>1.1862804022769367</v>
      </c>
      <c r="I158" s="69">
        <f t="shared" si="29"/>
        <v>686.28566160963089</v>
      </c>
      <c r="J158" s="73">
        <f t="shared" si="30"/>
        <v>11.916666666666666</v>
      </c>
      <c r="K158" s="74">
        <f t="shared" si="31"/>
        <v>686.28566160963089</v>
      </c>
      <c r="L158" s="76">
        <f t="shared" si="33"/>
        <v>142</v>
      </c>
      <c r="M158" s="77">
        <f t="shared" si="32"/>
        <v>1074.2373603172684</v>
      </c>
    </row>
    <row r="159" spans="1:13">
      <c r="A159" s="67">
        <v>144</v>
      </c>
      <c r="B159" s="69">
        <f t="shared" si="23"/>
        <v>686.28566160963089</v>
      </c>
      <c r="C159" s="68">
        <f t="shared" si="24"/>
        <v>12</v>
      </c>
      <c r="D159" s="72">
        <f t="shared" si="25"/>
        <v>705.43624832185446</v>
      </c>
      <c r="E159" s="69">
        <f t="shared" si="26"/>
        <v>705.43624832185446</v>
      </c>
      <c r="F159" s="70">
        <f t="shared" si="27"/>
        <v>3244.1137003855574</v>
      </c>
      <c r="G159" s="70" cm="1">
        <f t="array" ref="G159">_xll.DCE_EC312_SpecificHeat_Ca(B159)</f>
        <v>917.41963340715188</v>
      </c>
      <c r="H159" s="69">
        <f t="shared" si="28"/>
        <v>1.173078717879499</v>
      </c>
      <c r="I159" s="69">
        <f t="shared" si="29"/>
        <v>687.45874032751044</v>
      </c>
      <c r="J159" s="73">
        <f t="shared" si="30"/>
        <v>12</v>
      </c>
      <c r="K159" s="74">
        <f t="shared" si="31"/>
        <v>687.45874032751044</v>
      </c>
      <c r="L159" s="76">
        <f>L158+1</f>
        <v>143</v>
      </c>
      <c r="M159" s="77">
        <f t="shared" si="32"/>
        <v>1075.2878929031879</v>
      </c>
    </row>
    <row r="160" spans="1:13">
      <c r="A160" s="67">
        <v>145</v>
      </c>
      <c r="B160" s="69">
        <f t="shared" si="23"/>
        <v>687.45874032751044</v>
      </c>
      <c r="C160" s="68">
        <f t="shared" si="24"/>
        <v>12.083333333333334</v>
      </c>
      <c r="D160" s="72">
        <f t="shared" si="25"/>
        <v>706.46249614388421</v>
      </c>
      <c r="E160" s="69">
        <f t="shared" si="26"/>
        <v>706.46249614388421</v>
      </c>
      <c r="F160" s="70">
        <f t="shared" si="27"/>
        <v>3228.590285865339</v>
      </c>
      <c r="G160" s="70" cm="1">
        <f t="array" ref="G160">_xll.DCE_EC312_SpecificHeat_Ca(B160)</f>
        <v>923.25516309355476</v>
      </c>
      <c r="H160" s="69">
        <f t="shared" si="28"/>
        <v>1.1600863308818572</v>
      </c>
      <c r="I160" s="69">
        <f t="shared" si="29"/>
        <v>688.61882665839232</v>
      </c>
      <c r="J160" s="73">
        <f t="shared" si="30"/>
        <v>12.083333333333334</v>
      </c>
      <c r="K160" s="74">
        <f t="shared" si="31"/>
        <v>688.61882665839232</v>
      </c>
      <c r="L160" s="76">
        <f t="shared" ref="L160" si="34">L159+1</f>
        <v>144</v>
      </c>
      <c r="M160" s="77">
        <f t="shared" si="32"/>
        <v>1076.3311110166712</v>
      </c>
    </row>
    <row r="161" spans="1:13">
      <c r="A161" s="67">
        <v>146</v>
      </c>
      <c r="B161" s="69">
        <f t="shared" si="23"/>
        <v>688.61882665839232</v>
      </c>
      <c r="C161" s="68">
        <f t="shared" si="24"/>
        <v>12.166666666666666</v>
      </c>
      <c r="D161" s="72">
        <f t="shared" si="25"/>
        <v>707.4817626341827</v>
      </c>
      <c r="E161" s="69">
        <f t="shared" si="26"/>
        <v>707.4817626341827</v>
      </c>
      <c r="F161" s="70">
        <f t="shared" si="27"/>
        <v>3213.8832359959542</v>
      </c>
      <c r="G161" s="70" cm="1">
        <f t="array" ref="G161">_xll.DCE_EC312_SpecificHeat_Ca(B161)</f>
        <v>929.29872540806468</v>
      </c>
      <c r="H161" s="69">
        <f t="shared" si="28"/>
        <v>1.1472917527843594</v>
      </c>
      <c r="I161" s="69">
        <f t="shared" si="29"/>
        <v>689.76611841117665</v>
      </c>
      <c r="J161" s="73">
        <f t="shared" si="30"/>
        <v>12.166666666666666</v>
      </c>
      <c r="K161" s="74">
        <f t="shared" si="31"/>
        <v>689.76611841117665</v>
      </c>
      <c r="L161" s="76">
        <f>L160+1</f>
        <v>145</v>
      </c>
      <c r="M161" s="77">
        <f t="shared" si="32"/>
        <v>1077.367115809808</v>
      </c>
    </row>
    <row r="162" spans="1:13">
      <c r="A162" s="67">
        <v>147</v>
      </c>
      <c r="B162" s="69">
        <f t="shared" si="23"/>
        <v>689.76611841117665</v>
      </c>
      <c r="C162" s="68">
        <f t="shared" si="24"/>
        <v>12.25</v>
      </c>
      <c r="D162" s="72">
        <f t="shared" si="25"/>
        <v>708.49414213615466</v>
      </c>
      <c r="E162" s="69">
        <f t="shared" si="26"/>
        <v>708.49414213615466</v>
      </c>
      <c r="F162" s="70">
        <f t="shared" si="27"/>
        <v>3199.9857859262133</v>
      </c>
      <c r="G162" s="70" cm="1">
        <f t="array" ref="G162">_xll.DCE_EC312_SpecificHeat_Ca(B162)</f>
        <v>935.56155241324791</v>
      </c>
      <c r="H162" s="69">
        <f t="shared" si="28"/>
        <v>1.1346836636631763</v>
      </c>
      <c r="I162" s="69">
        <f t="shared" si="29"/>
        <v>690.90080207483982</v>
      </c>
      <c r="J162" s="73">
        <f t="shared" si="30"/>
        <v>12.25</v>
      </c>
      <c r="K162" s="74">
        <f t="shared" si="31"/>
        <v>690.90080207483982</v>
      </c>
      <c r="L162" s="76">
        <f t="shared" ref="L162:L164" si="35">L161+1</f>
        <v>146</v>
      </c>
      <c r="M162" s="77">
        <f t="shared" si="32"/>
        <v>1078.3960063508348</v>
      </c>
    </row>
    <row r="163" spans="1:13">
      <c r="A163" s="67">
        <v>148</v>
      </c>
      <c r="B163" s="69">
        <f t="shared" si="23"/>
        <v>690.90080207483982</v>
      </c>
      <c r="C163" s="68">
        <f t="shared" si="24"/>
        <v>12.333333333333334</v>
      </c>
      <c r="D163" s="72">
        <f t="shared" si="25"/>
        <v>709.49972709364465</v>
      </c>
      <c r="E163" s="69">
        <f t="shared" si="26"/>
        <v>709.49972709364465</v>
      </c>
      <c r="F163" s="70">
        <f t="shared" si="27"/>
        <v>3186.8924052113148</v>
      </c>
      <c r="G163" s="70" cm="1">
        <f t="array" ref="G163">_xll.DCE_EC312_SpecificHeat_Ca(B163)</f>
        <v>942.05565641818271</v>
      </c>
      <c r="H163" s="69">
        <f t="shared" si="28"/>
        <v>1.1222508901315018</v>
      </c>
      <c r="I163" s="69">
        <f t="shared" si="29"/>
        <v>692.02305296497127</v>
      </c>
      <c r="J163" s="73">
        <f t="shared" si="30"/>
        <v>12.333333333333334</v>
      </c>
      <c r="K163" s="74">
        <f t="shared" si="31"/>
        <v>692.02305296497127</v>
      </c>
      <c r="L163" s="76">
        <f t="shared" si="35"/>
        <v>147</v>
      </c>
      <c r="M163" s="77">
        <f t="shared" si="32"/>
        <v>1079.4178796809849</v>
      </c>
    </row>
    <row r="164" spans="1:13">
      <c r="A164" s="67">
        <v>149</v>
      </c>
      <c r="B164" s="69">
        <f t="shared" si="23"/>
        <v>692.02305296497127</v>
      </c>
      <c r="C164" s="68">
        <f t="shared" si="24"/>
        <v>12.416666666666666</v>
      </c>
      <c r="D164" s="72">
        <f t="shared" si="25"/>
        <v>710.49860810159248</v>
      </c>
      <c r="E164" s="69">
        <f t="shared" si="26"/>
        <v>710.49860810159248</v>
      </c>
      <c r="F164" s="70">
        <f t="shared" si="27"/>
        <v>3174.5988108028391</v>
      </c>
      <c r="G164" s="70" cm="1">
        <f t="array" ref="G164">_xll.DCE_EC312_SpecificHeat_Ca(B164)</f>
        <v>948.79389647368475</v>
      </c>
      <c r="H164" s="69">
        <f t="shared" si="28"/>
        <v>1.109982382757013</v>
      </c>
      <c r="I164" s="69">
        <f t="shared" si="29"/>
        <v>693.13303534772831</v>
      </c>
      <c r="J164" s="73">
        <f t="shared" si="30"/>
        <v>12.416666666666666</v>
      </c>
      <c r="K164" s="74">
        <f t="shared" si="31"/>
        <v>693.13303534772831</v>
      </c>
      <c r="L164" s="76">
        <f t="shared" si="35"/>
        <v>148</v>
      </c>
      <c r="M164" s="77">
        <f t="shared" si="32"/>
        <v>1080.4328308694123</v>
      </c>
    </row>
    <row r="165" spans="1:13">
      <c r="A165" s="67">
        <v>150</v>
      </c>
      <c r="B165" s="69">
        <f t="shared" si="23"/>
        <v>693.13303534772831</v>
      </c>
      <c r="C165" s="68">
        <f t="shared" si="24"/>
        <v>12.5</v>
      </c>
      <c r="D165" s="72">
        <f t="shared" si="25"/>
        <v>711.49087395501169</v>
      </c>
      <c r="E165" s="69">
        <f t="shared" si="26"/>
        <v>711.49087395501169</v>
      </c>
      <c r="F165" s="70">
        <f t="shared" si="27"/>
        <v>3163.1019825799931</v>
      </c>
      <c r="G165" s="70" cm="1">
        <f t="array" ref="G165">_xll.DCE_EC312_SpecificHeat_Ca(B165)</f>
        <v>955.79005156172707</v>
      </c>
      <c r="H165" s="69">
        <f t="shared" si="28"/>
        <v>1.0978671929213226</v>
      </c>
      <c r="I165" s="69">
        <f t="shared" si="29"/>
        <v>694.23090254064959</v>
      </c>
      <c r="J165" s="73">
        <f t="shared" si="30"/>
        <v>12.5</v>
      </c>
      <c r="K165" s="74">
        <f t="shared" si="31"/>
        <v>694.23090254064959</v>
      </c>
      <c r="L165" s="76">
        <f>L164+1</f>
        <v>149</v>
      </c>
      <c r="M165" s="77">
        <f t="shared" si="32"/>
        <v>1081.4409530662681</v>
      </c>
    </row>
    <row r="166" spans="1:13">
      <c r="A166" s="67">
        <v>151</v>
      </c>
      <c r="B166" s="69">
        <f t="shared" si="23"/>
        <v>694.23090254064959</v>
      </c>
      <c r="C166" s="68">
        <f t="shared" si="24"/>
        <v>12.583333333333334</v>
      </c>
      <c r="D166" s="72">
        <f t="shared" si="25"/>
        <v>712.47661169635751</v>
      </c>
      <c r="E166" s="69">
        <f t="shared" si="26"/>
        <v>712.47661169635751</v>
      </c>
      <c r="F166" s="70">
        <f t="shared" si="27"/>
        <v>3152.4001816223035</v>
      </c>
      <c r="G166" s="70" cm="1">
        <f t="array" ref="G166">_xll.DCE_EC312_SpecificHeat_Ca(B166)</f>
        <v>963.05890125048438</v>
      </c>
      <c r="H166" s="69">
        <f t="shared" si="28"/>
        <v>1.0858944491045528</v>
      </c>
      <c r="I166" s="69">
        <f t="shared" si="29"/>
        <v>695.31679698975415</v>
      </c>
      <c r="J166" s="73">
        <f t="shared" si="30"/>
        <v>12.583333333333334</v>
      </c>
      <c r="K166" s="74">
        <f t="shared" si="31"/>
        <v>695.31679698975415</v>
      </c>
      <c r="L166" s="76">
        <f t="shared" ref="L166" si="36">L165+1</f>
        <v>150</v>
      </c>
      <c r="M166" s="77">
        <f t="shared" si="32"/>
        <v>1082.4423375540025</v>
      </c>
    </row>
    <row r="167" spans="1:13">
      <c r="A167" s="67">
        <v>152</v>
      </c>
      <c r="B167" s="69">
        <f t="shared" si="23"/>
        <v>695.31679698975415</v>
      </c>
      <c r="C167" s="68">
        <f t="shared" si="24"/>
        <v>12.666666666666666</v>
      </c>
      <c r="D167" s="72">
        <f t="shared" si="25"/>
        <v>713.45590666134581</v>
      </c>
      <c r="E167" s="69">
        <f t="shared" si="26"/>
        <v>713.45590666134581</v>
      </c>
      <c r="F167" s="70">
        <f t="shared" si="27"/>
        <v>3142.4929714229365</v>
      </c>
      <c r="G167" s="70" cm="1">
        <f t="array" ref="G167">_xll.DCE_EC312_SpecificHeat_Ca(B167)</f>
        <v>970.6163146865747</v>
      </c>
      <c r="H167" s="69">
        <f t="shared" si="28"/>
        <v>1.0740533325754948</v>
      </c>
      <c r="I167" s="69">
        <f t="shared" si="29"/>
        <v>696.3908503223297</v>
      </c>
      <c r="J167" s="73">
        <f t="shared" ref="J167:J230" si="37">C167</f>
        <v>12.666666666666666</v>
      </c>
      <c r="K167" s="74">
        <f t="shared" ref="K167:K230" si="38">I167</f>
        <v>696.3908503223297</v>
      </c>
    </row>
    <row r="168" spans="1:13">
      <c r="A168" s="67">
        <v>153</v>
      </c>
      <c r="B168" s="69">
        <f t="shared" si="23"/>
        <v>696.3908503223297</v>
      </c>
      <c r="C168" s="68">
        <f t="shared" si="24"/>
        <v>12.75</v>
      </c>
      <c r="D168" s="72">
        <f t="shared" si="25"/>
        <v>714.42884252328429</v>
      </c>
      <c r="E168" s="69">
        <f t="shared" si="26"/>
        <v>714.42884252328429</v>
      </c>
      <c r="F168" s="70">
        <f t="shared" si="27"/>
        <v>3133.3812422453234</v>
      </c>
      <c r="G168" s="70" cm="1">
        <f t="array" ref="G168">_xll.DCE_EC312_SpecificHeat_Ca(B168)</f>
        <v>978.47934891054911</v>
      </c>
      <c r="H168" s="69">
        <f t="shared" si="28"/>
        <v>1.062333052467904</v>
      </c>
      <c r="I168" s="69">
        <f t="shared" si="29"/>
        <v>697.45318337479762</v>
      </c>
      <c r="J168" s="73">
        <f t="shared" si="37"/>
        <v>12.75</v>
      </c>
      <c r="K168" s="74">
        <f t="shared" si="38"/>
        <v>697.45318337479762</v>
      </c>
    </row>
    <row r="169" spans="1:13">
      <c r="A169" s="67">
        <v>154</v>
      </c>
      <c r="B169" s="69">
        <f t="shared" si="23"/>
        <v>697.45318337479762</v>
      </c>
      <c r="C169" s="68">
        <f t="shared" si="24"/>
        <v>12.833333333333334</v>
      </c>
      <c r="D169" s="72">
        <f t="shared" si="25"/>
        <v>715.39550133597538</v>
      </c>
      <c r="E169" s="69">
        <f t="shared" si="26"/>
        <v>715.39550133597538</v>
      </c>
      <c r="F169" s="70">
        <f t="shared" si="27"/>
        <v>3125.0672388259991</v>
      </c>
      <c r="G169" s="70" cm="1">
        <f t="array" ref="G169">_xll.DCE_EC312_SpecificHeat_Ca(B169)</f>
        <v>986.66635761285488</v>
      </c>
      <c r="H169" s="69">
        <f t="shared" si="28"/>
        <v>1.0507228202236656</v>
      </c>
      <c r="I169" s="69">
        <f t="shared" si="29"/>
        <v>698.50390619502127</v>
      </c>
      <c r="J169" s="73">
        <f t="shared" si="37"/>
        <v>12.833333333333334</v>
      </c>
      <c r="K169" s="74">
        <f t="shared" si="38"/>
        <v>698.50390619502127</v>
      </c>
    </row>
    <row r="170" spans="1:13">
      <c r="A170" s="67">
        <v>155</v>
      </c>
      <c r="B170" s="69">
        <f t="shared" si="23"/>
        <v>698.50390619502127</v>
      </c>
      <c r="C170" s="68">
        <f t="shared" si="24"/>
        <v>12.916666666666666</v>
      </c>
      <c r="D170" s="72">
        <f t="shared" si="25"/>
        <v>716.35596357524128</v>
      </c>
      <c r="E170" s="69">
        <f t="shared" si="26"/>
        <v>716.35596357524128</v>
      </c>
      <c r="F170" s="70">
        <f t="shared" si="27"/>
        <v>3117.5545916273104</v>
      </c>
      <c r="G170" s="70" cm="1">
        <f t="array" ref="G170">_xll.DCE_EC312_SpecificHeat_Ca(B170)</f>
        <v>995.19711159793269</v>
      </c>
      <c r="H170" s="69">
        <f t="shared" si="28"/>
        <v>1.0392118233857357</v>
      </c>
      <c r="I170" s="69">
        <f t="shared" si="29"/>
        <v>699.54311801840697</v>
      </c>
      <c r="J170" s="73">
        <f t="shared" si="37"/>
        <v>12.916666666666666</v>
      </c>
      <c r="K170" s="74">
        <f t="shared" si="38"/>
        <v>699.54311801840697</v>
      </c>
    </row>
    <row r="171" spans="1:13">
      <c r="A171" s="67">
        <v>156</v>
      </c>
      <c r="B171" s="69">
        <f t="shared" si="23"/>
        <v>699.54311801840697</v>
      </c>
      <c r="C171" s="68">
        <f t="shared" si="24"/>
        <v>13</v>
      </c>
      <c r="D171" s="72">
        <f t="shared" si="25"/>
        <v>717.3103081791287</v>
      </c>
      <c r="E171" s="69">
        <f t="shared" si="26"/>
        <v>717.3103081791287</v>
      </c>
      <c r="F171" s="70">
        <f t="shared" si="27"/>
        <v>3110.8483518468361</v>
      </c>
      <c r="G171" s="70" cm="1">
        <f t="array" ref="G171">_xll.DCE_EC312_SpecificHeat_Ca(B171)</f>
        <v>1004.0929323969444</v>
      </c>
      <c r="H171" s="69">
        <f t="shared" si="28"/>
        <v>1.0277891987288055</v>
      </c>
      <c r="I171" s="69">
        <f t="shared" si="29"/>
        <v>700.57090721713575</v>
      </c>
      <c r="J171" s="73">
        <f t="shared" si="37"/>
        <v>13</v>
      </c>
      <c r="K171" s="74">
        <f t="shared" si="38"/>
        <v>700.57090721713575</v>
      </c>
    </row>
    <row r="172" spans="1:13">
      <c r="A172" s="67">
        <v>157</v>
      </c>
      <c r="B172" s="69">
        <f t="shared" si="23"/>
        <v>700.57090721713575</v>
      </c>
      <c r="C172" s="68">
        <f t="shared" si="24"/>
        <v>13.083333333333334</v>
      </c>
      <c r="D172" s="72">
        <f t="shared" si="25"/>
        <v>718.25861258684074</v>
      </c>
      <c r="E172" s="69">
        <f t="shared" si="26"/>
        <v>718.25861258684074</v>
      </c>
      <c r="F172" s="70">
        <f t="shared" si="27"/>
        <v>3104.9550303881688</v>
      </c>
      <c r="G172" s="70" cm="1">
        <f t="array" ref="G172">_xll.DCE_EC312_SpecificHeat_Ca(B172)</f>
        <v>1013.3768406685124</v>
      </c>
      <c r="H172" s="69">
        <f t="shared" si="28"/>
        <v>1.0164440047215042</v>
      </c>
      <c r="I172" s="69">
        <f t="shared" si="29"/>
        <v>701.58735122185726</v>
      </c>
      <c r="J172" s="73">
        <f t="shared" si="37"/>
        <v>13.083333333333334</v>
      </c>
      <c r="K172" s="74">
        <f t="shared" si="38"/>
        <v>701.58735122185726</v>
      </c>
    </row>
    <row r="173" spans="1:13">
      <c r="A173" s="67">
        <v>158</v>
      </c>
      <c r="B173" s="69">
        <f t="shared" si="23"/>
        <v>701.58735122185726</v>
      </c>
      <c r="C173" s="68">
        <f t="shared" si="24"/>
        <v>13.166666666666666</v>
      </c>
      <c r="D173" s="72">
        <f t="shared" si="25"/>
        <v>719.20095277644396</v>
      </c>
      <c r="E173" s="69">
        <f t="shared" si="26"/>
        <v>719.20095277644396</v>
      </c>
      <c r="F173" s="70">
        <f t="shared" si="27"/>
        <v>3099.8826409981284</v>
      </c>
      <c r="G173" s="70" cm="1">
        <f t="array" ref="G173">_xll.DCE_EC312_SpecificHeat_Ca(B173)</f>
        <v>1023.0737212560227</v>
      </c>
      <c r="H173" s="69">
        <f t="shared" si="28"/>
        <v>1.0051651933239376</v>
      </c>
      <c r="I173" s="69">
        <f t="shared" si="29"/>
        <v>702.59251641518119</v>
      </c>
      <c r="J173" s="73">
        <f t="shared" si="37"/>
        <v>13.166666666666666</v>
      </c>
      <c r="K173" s="74">
        <f t="shared" si="38"/>
        <v>702.59251641518119</v>
      </c>
    </row>
    <row r="174" spans="1:13">
      <c r="A174" s="67">
        <v>159</v>
      </c>
      <c r="B174" s="69">
        <f t="shared" si="23"/>
        <v>702.59251641518119</v>
      </c>
      <c r="C174" s="68">
        <f t="shared" si="24"/>
        <v>13.25</v>
      </c>
      <c r="D174" s="72">
        <f t="shared" si="25"/>
        <v>720.1374033013974</v>
      </c>
      <c r="E174" s="69">
        <f t="shared" si="26"/>
        <v>720.1374033013974</v>
      </c>
      <c r="F174" s="70">
        <f t="shared" si="27"/>
        <v>3095.6407477724024</v>
      </c>
      <c r="G174" s="70" cm="1">
        <f t="array" ref="G174">_xll.DCE_EC312_SpecificHeat_Ca(B174)</f>
        <v>1033.2105070345833</v>
      </c>
      <c r="H174" s="69">
        <f t="shared" si="28"/>
        <v>0.99394158113710374</v>
      </c>
      <c r="I174" s="69">
        <f t="shared" si="29"/>
        <v>703.58645799631825</v>
      </c>
      <c r="J174" s="73">
        <f t="shared" si="37"/>
        <v>13.25</v>
      </c>
      <c r="K174" s="74">
        <f t="shared" si="38"/>
        <v>703.58645799631825</v>
      </c>
    </row>
    <row r="175" spans="1:13">
      <c r="A175" s="67">
        <v>160</v>
      </c>
      <c r="B175" s="69">
        <f t="shared" si="23"/>
        <v>703.58645799631825</v>
      </c>
      <c r="C175" s="68">
        <f t="shared" si="24"/>
        <v>13.333333333333334</v>
      </c>
      <c r="D175" s="72">
        <f t="shared" si="25"/>
        <v>721.06803732594688</v>
      </c>
      <c r="E175" s="69">
        <f t="shared" si="26"/>
        <v>721.06803732594688</v>
      </c>
      <c r="F175" s="70">
        <f t="shared" si="27"/>
        <v>3092.2405172262061</v>
      </c>
      <c r="G175" s="70" cm="1">
        <f t="array" ref="G175">_xll.DCE_EC312_SpecificHeat_Ca(B175)</f>
        <v>1043.8163839865415</v>
      </c>
      <c r="H175" s="69">
        <f t="shared" si="28"/>
        <v>0.9827618199375131</v>
      </c>
      <c r="I175" s="69">
        <f t="shared" si="29"/>
        <v>704.56921981625578</v>
      </c>
      <c r="J175" s="73">
        <f t="shared" si="37"/>
        <v>13.333333333333334</v>
      </c>
      <c r="K175" s="74">
        <f t="shared" si="38"/>
        <v>704.56921981625578</v>
      </c>
    </row>
    <row r="176" spans="1:13">
      <c r="A176" s="67">
        <v>161</v>
      </c>
      <c r="B176" s="69">
        <f t="shared" si="23"/>
        <v>704.56921981625578</v>
      </c>
      <c r="C176" s="68">
        <f t="shared" si="24"/>
        <v>13.416666666666666</v>
      </c>
      <c r="D176" s="72">
        <f t="shared" si="25"/>
        <v>721.99292665942812</v>
      </c>
      <c r="E176" s="69">
        <f t="shared" si="26"/>
        <v>721.99292665942812</v>
      </c>
      <c r="F176" s="70">
        <f t="shared" si="27"/>
        <v>3089.6947751188909</v>
      </c>
      <c r="G176" s="70" cm="1">
        <f t="array" ref="G176">_xll.DCE_EC312_SpecificHeat_Ca(B176)</f>
        <v>1054.9230202985884</v>
      </c>
      <c r="H176" s="69">
        <f t="shared" si="28"/>
        <v>0.97161436665220036</v>
      </c>
      <c r="I176" s="69">
        <f t="shared" si="29"/>
        <v>705.54083418290793</v>
      </c>
      <c r="J176" s="73">
        <f t="shared" si="37"/>
        <v>13.416666666666666</v>
      </c>
      <c r="K176" s="74">
        <f t="shared" si="38"/>
        <v>705.54083418290793</v>
      </c>
    </row>
    <row r="177" spans="1:11">
      <c r="A177" s="67">
        <v>162</v>
      </c>
      <c r="B177" s="69">
        <f t="shared" si="23"/>
        <v>705.54083418290793</v>
      </c>
      <c r="C177" s="68">
        <f t="shared" si="24"/>
        <v>13.5</v>
      </c>
      <c r="D177" s="72">
        <f t="shared" si="25"/>
        <v>722.9121417895152</v>
      </c>
      <c r="E177" s="69">
        <f t="shared" si="26"/>
        <v>722.9121417895152</v>
      </c>
      <c r="F177" s="70">
        <f t="shared" si="27"/>
        <v>3088.0180682078167</v>
      </c>
      <c r="G177" s="70" cm="1">
        <f t="array" ref="G177">_xll.DCE_EC312_SpecificHeat_Ca(B177)</f>
        <v>1066.5648226841836</v>
      </c>
      <c r="H177" s="69">
        <f t="shared" si="28"/>
        <v>0.96048745285625181</v>
      </c>
      <c r="I177" s="69">
        <f t="shared" si="29"/>
        <v>706.50132163576416</v>
      </c>
      <c r="J177" s="73">
        <f t="shared" si="37"/>
        <v>13.5</v>
      </c>
      <c r="K177" s="74">
        <f t="shared" si="38"/>
        <v>706.50132163576416</v>
      </c>
    </row>
    <row r="178" spans="1:11">
      <c r="A178" s="67">
        <v>163</v>
      </c>
      <c r="B178" s="69">
        <f t="shared" si="23"/>
        <v>706.50132163576416</v>
      </c>
      <c r="C178" s="68">
        <f t="shared" si="24"/>
        <v>13.583333333333334</v>
      </c>
      <c r="D178" s="72">
        <f t="shared" si="25"/>
        <v>723.82575191445756</v>
      </c>
      <c r="E178" s="69">
        <f t="shared" si="26"/>
        <v>723.82575191445756</v>
      </c>
      <c r="F178" s="70">
        <f t="shared" si="27"/>
        <v>3087.2267310906063</v>
      </c>
      <c r="G178" s="70" cm="1">
        <f t="array" ref="G178">_xll.DCE_EC312_SpecificHeat_Ca(B178)</f>
        <v>1078.7792236122104</v>
      </c>
      <c r="H178" s="69">
        <f t="shared" si="28"/>
        <v>0.94936905390944737</v>
      </c>
      <c r="I178" s="69">
        <f t="shared" si="29"/>
        <v>707.45069068967359</v>
      </c>
      <c r="J178" s="73">
        <f t="shared" si="37"/>
        <v>13.583333333333334</v>
      </c>
      <c r="K178" s="74">
        <f t="shared" si="38"/>
        <v>707.45069068967359</v>
      </c>
    </row>
    <row r="179" spans="1:11">
      <c r="A179" s="67">
        <v>164</v>
      </c>
      <c r="B179" s="69">
        <f t="shared" si="23"/>
        <v>707.45069068967359</v>
      </c>
      <c r="C179" s="68">
        <f t="shared" si="24"/>
        <v>13.666666666666666</v>
      </c>
      <c r="D179" s="72">
        <f t="shared" si="25"/>
        <v>724.73382497433943</v>
      </c>
      <c r="E179" s="69">
        <f t="shared" si="26"/>
        <v>724.73382497433943</v>
      </c>
      <c r="F179" s="70">
        <f t="shared" si="27"/>
        <v>3087.3389582695968</v>
      </c>
      <c r="G179" s="70" cm="1">
        <f t="array" ref="G179">_xll.DCE_EC312_SpecificHeat_Ca(B179)</f>
        <v>1091.6070036779852</v>
      </c>
      <c r="H179" s="69">
        <f t="shared" si="28"/>
        <v>0.93824685789024687</v>
      </c>
      <c r="I179" s="69">
        <f t="shared" si="29"/>
        <v>708.38893754756384</v>
      </c>
      <c r="J179" s="73">
        <f t="shared" si="37"/>
        <v>13.666666666666666</v>
      </c>
      <c r="K179" s="74">
        <f t="shared" si="38"/>
        <v>708.38893754756384</v>
      </c>
    </row>
    <row r="180" spans="1:11">
      <c r="A180" s="67">
        <v>165</v>
      </c>
      <c r="B180" s="69">
        <f t="shared" si="23"/>
        <v>708.38893754756384</v>
      </c>
      <c r="C180" s="68">
        <f t="shared" si="24"/>
        <v>13.75</v>
      </c>
      <c r="D180" s="72">
        <f t="shared" si="25"/>
        <v>725.63642768139687</v>
      </c>
      <c r="E180" s="69">
        <f t="shared" si="26"/>
        <v>725.63642768139687</v>
      </c>
      <c r="F180" s="70">
        <f t="shared" si="27"/>
        <v>3088.374881540256</v>
      </c>
      <c r="G180" s="70" cm="1">
        <f t="array" ref="G180">_xll.DCE_EC312_SpecificHeat_Ca(B180)</f>
        <v>1105.0926540000019</v>
      </c>
      <c r="H180" s="69">
        <f t="shared" si="28"/>
        <v>0.92710823453667934</v>
      </c>
      <c r="I180" s="69">
        <f t="shared" si="29"/>
        <v>709.31604578210056</v>
      </c>
      <c r="J180" s="73">
        <f t="shared" si="37"/>
        <v>13.75</v>
      </c>
      <c r="K180" s="74">
        <f t="shared" si="38"/>
        <v>709.31604578210056</v>
      </c>
    </row>
    <row r="181" spans="1:11">
      <c r="A181" s="67">
        <v>166</v>
      </c>
      <c r="B181" s="69">
        <f t="shared" si="23"/>
        <v>709.31604578210056</v>
      </c>
      <c r="C181" s="68">
        <f t="shared" si="24"/>
        <v>13.833333333333334</v>
      </c>
      <c r="D181" s="72">
        <f t="shared" si="25"/>
        <v>726.53362554942817</v>
      </c>
      <c r="E181" s="69">
        <f t="shared" si="26"/>
        <v>726.53362554942817</v>
      </c>
      <c r="F181" s="70">
        <f t="shared" si="27"/>
        <v>3090.356652763845</v>
      </c>
      <c r="G181" s="70" cm="1">
        <f t="array" ref="G181">_xll.DCE_EC312_SpecificHeat_Ca(B181)</f>
        <v>1119.2847842814663</v>
      </c>
      <c r="H181" s="69">
        <f t="shared" si="28"/>
        <v>0.91594020446613156</v>
      </c>
      <c r="I181" s="69">
        <f t="shared" si="29"/>
        <v>710.23198598656666</v>
      </c>
      <c r="J181" s="73">
        <f t="shared" si="37"/>
        <v>13.833333333333334</v>
      </c>
      <c r="K181" s="74">
        <f t="shared" si="38"/>
        <v>710.23198598656666</v>
      </c>
    </row>
    <row r="182" spans="1:11">
      <c r="A182" s="67">
        <v>167</v>
      </c>
      <c r="B182" s="69">
        <f t="shared" si="23"/>
        <v>710.23198598656666</v>
      </c>
      <c r="C182" s="68">
        <f t="shared" si="24"/>
        <v>13.916666666666666</v>
      </c>
      <c r="D182" s="72">
        <f t="shared" si="25"/>
        <v>727.42548292232834</v>
      </c>
      <c r="E182" s="69">
        <f t="shared" si="26"/>
        <v>727.42548292232834</v>
      </c>
      <c r="F182" s="70">
        <f t="shared" si="27"/>
        <v>3093.3085320292867</v>
      </c>
      <c r="G182" s="70" cm="1">
        <f t="array" ref="G182">_xll.DCE_EC312_SpecificHeat_Ca(B182)</f>
        <v>1134.2365830595597</v>
      </c>
      <c r="H182" s="69">
        <f t="shared" si="28"/>
        <v>0.90472940902062915</v>
      </c>
      <c r="I182" s="69">
        <f t="shared" si="29"/>
        <v>711.13671539558732</v>
      </c>
      <c r="J182" s="73">
        <f t="shared" si="37"/>
        <v>13.916666666666666</v>
      </c>
      <c r="K182" s="74">
        <f t="shared" si="38"/>
        <v>711.13671539558732</v>
      </c>
    </row>
    <row r="183" spans="1:11">
      <c r="A183" s="67">
        <v>168</v>
      </c>
      <c r="B183" s="69">
        <f t="shared" si="23"/>
        <v>711.13671539558732</v>
      </c>
      <c r="C183" s="68">
        <f t="shared" si="24"/>
        <v>14</v>
      </c>
      <c r="D183" s="72">
        <f t="shared" si="25"/>
        <v>728.31206300177973</v>
      </c>
      <c r="E183" s="69">
        <f t="shared" si="26"/>
        <v>728.31206300177973</v>
      </c>
      <c r="F183" s="70">
        <f t="shared" si="27"/>
        <v>3097.2569811413159</v>
      </c>
      <c r="G183" s="70" cm="1">
        <f t="array" ref="G183">_xll.DCE_EC312_SpecificHeat_Ca(B183)</f>
        <v>1150.0063377009465</v>
      </c>
      <c r="H183" s="69">
        <f t="shared" si="28"/>
        <v>0.89346208117411741</v>
      </c>
      <c r="I183" s="69">
        <f t="shared" si="29"/>
        <v>712.03017747676142</v>
      </c>
      <c r="J183" s="73">
        <f t="shared" si="37"/>
        <v>14</v>
      </c>
      <c r="K183" s="74">
        <f t="shared" si="38"/>
        <v>712.03017747676142</v>
      </c>
    </row>
    <row r="184" spans="1:11">
      <c r="A184" s="67">
        <v>169</v>
      </c>
      <c r="B184" s="69">
        <f t="shared" si="23"/>
        <v>712.03017747676142</v>
      </c>
      <c r="C184" s="68">
        <f t="shared" si="24"/>
        <v>14.083333333333334</v>
      </c>
      <c r="D184" s="72">
        <f t="shared" si="25"/>
        <v>729.19342787412825</v>
      </c>
      <c r="E184" s="69">
        <f t="shared" si="26"/>
        <v>729.19342787412825</v>
      </c>
      <c r="F184" s="70">
        <f t="shared" si="27"/>
        <v>3102.2307622852431</v>
      </c>
      <c r="G184" s="70" cm="1">
        <f t="array" ref="G184">_xll.DCE_EC312_SpecificHeat_Ca(B184)</f>
        <v>1166.6580229173851</v>
      </c>
      <c r="H184" s="69">
        <f t="shared" si="28"/>
        <v>0.88212401804474316</v>
      </c>
      <c r="I184" s="69">
        <f t="shared" si="29"/>
        <v>712.91230149480612</v>
      </c>
      <c r="J184" s="73">
        <f t="shared" si="37"/>
        <v>14.083333333333334</v>
      </c>
      <c r="K184" s="74">
        <f t="shared" si="38"/>
        <v>712.91230149480612</v>
      </c>
    </row>
    <row r="185" spans="1:11">
      <c r="A185" s="67">
        <v>170</v>
      </c>
      <c r="B185" s="69">
        <f t="shared" si="23"/>
        <v>712.91230149480612</v>
      </c>
      <c r="C185" s="68">
        <f t="shared" si="24"/>
        <v>14.166666666666666</v>
      </c>
      <c r="D185" s="72">
        <f t="shared" si="25"/>
        <v>730.06963853647233</v>
      </c>
      <c r="E185" s="69">
        <f t="shared" si="26"/>
        <v>730.06963853647233</v>
      </c>
      <c r="F185" s="70">
        <f t="shared" si="27"/>
        <v>3108.261041611323</v>
      </c>
      <c r="G185" s="70" cm="1">
        <f t="array" ref="G185">_xll.DCE_EC312_SpecificHeat_Ca(B185)</f>
        <v>1184.2619680042874</v>
      </c>
      <c r="H185" s="69">
        <f t="shared" si="28"/>
        <v>0.87070055568090765</v>
      </c>
      <c r="I185" s="69">
        <f t="shared" si="29"/>
        <v>713.78300205048697</v>
      </c>
      <c r="J185" s="73">
        <f t="shared" si="37"/>
        <v>14.166666666666666</v>
      </c>
      <c r="K185" s="74">
        <f t="shared" si="38"/>
        <v>713.78300205048697</v>
      </c>
    </row>
    <row r="186" spans="1:11">
      <c r="A186" s="67">
        <v>171</v>
      </c>
      <c r="B186" s="69">
        <f t="shared" si="23"/>
        <v>713.78300205048697</v>
      </c>
      <c r="C186" s="68">
        <f t="shared" si="24"/>
        <v>14.25</v>
      </c>
      <c r="D186" s="72">
        <f t="shared" si="25"/>
        <v>730.94075492199613</v>
      </c>
      <c r="E186" s="69">
        <f t="shared" si="26"/>
        <v>730.94075492199613</v>
      </c>
      <c r="F186" s="70">
        <f t="shared" si="27"/>
        <v>3115.3814973511385</v>
      </c>
      <c r="G186" s="70" cm="1">
        <f t="array" ref="G186">_xll.DCE_EC312_SpecificHeat_Ca(B186)</f>
        <v>1202.8956146879243</v>
      </c>
      <c r="H186" s="69">
        <f t="shared" si="28"/>
        <v>0.85917654693795964</v>
      </c>
      <c r="I186" s="69">
        <f t="shared" si="29"/>
        <v>714.64217859742496</v>
      </c>
      <c r="J186" s="73">
        <f t="shared" si="37"/>
        <v>14.25</v>
      </c>
      <c r="K186" s="74">
        <f t="shared" si="38"/>
        <v>714.64217859742496</v>
      </c>
    </row>
    <row r="187" spans="1:11">
      <c r="A187" s="67">
        <v>172</v>
      </c>
      <c r="B187" s="69">
        <f t="shared" si="23"/>
        <v>714.64217859742496</v>
      </c>
      <c r="C187" s="68">
        <f t="shared" si="24"/>
        <v>14.333333333333334</v>
      </c>
      <c r="D187" s="72">
        <f t="shared" si="25"/>
        <v>731.80683592456796</v>
      </c>
      <c r="E187" s="69">
        <f t="shared" si="26"/>
        <v>731.80683592456796</v>
      </c>
      <c r="F187" s="70">
        <f t="shared" si="27"/>
        <v>3123.6284319160695</v>
      </c>
      <c r="G187" s="70" cm="1">
        <f t="array" ref="G187">_xll.DCE_EC312_SpecificHeat_Ca(B187)</f>
        <v>1222.6443794525553</v>
      </c>
      <c r="H187" s="69">
        <f t="shared" si="28"/>
        <v>0.84753634343394757</v>
      </c>
      <c r="I187" s="69">
        <f t="shared" si="29"/>
        <v>715.4897149408589</v>
      </c>
      <c r="J187" s="73">
        <f t="shared" si="37"/>
        <v>14.333333333333334</v>
      </c>
      <c r="K187" s="74">
        <f t="shared" si="38"/>
        <v>715.4897149408589</v>
      </c>
    </row>
    <row r="188" spans="1:11">
      <c r="A188" s="67">
        <v>173</v>
      </c>
      <c r="B188" s="69">
        <f t="shared" si="23"/>
        <v>715.4897149408589</v>
      </c>
      <c r="C188" s="68">
        <f t="shared" si="24"/>
        <v>14.416666666666666</v>
      </c>
      <c r="D188" s="72">
        <f t="shared" si="25"/>
        <v>732.66793942263359</v>
      </c>
      <c r="E188" s="69">
        <f t="shared" si="26"/>
        <v>732.66793942263359</v>
      </c>
      <c r="F188" s="70">
        <f t="shared" si="27"/>
        <v>3133.0408872352746</v>
      </c>
      <c r="G188" s="70" cm="1">
        <f t="array" ref="G188">_xll.DCE_EC312_SpecificHeat_Ca(B188)</f>
        <v>1243.6026365654609</v>
      </c>
      <c r="H188" s="69">
        <f t="shared" si="28"/>
        <v>0.83576378277226426</v>
      </c>
      <c r="I188" s="69">
        <f t="shared" si="29"/>
        <v>716.32547872363114</v>
      </c>
      <c r="J188" s="73">
        <f t="shared" si="37"/>
        <v>14.416666666666666</v>
      </c>
      <c r="K188" s="74">
        <f t="shared" si="38"/>
        <v>716.32547872363114</v>
      </c>
    </row>
    <row r="189" spans="1:11">
      <c r="A189" s="67">
        <v>174</v>
      </c>
      <c r="B189" s="69">
        <f t="shared" si="23"/>
        <v>716.32547872363114</v>
      </c>
      <c r="C189" s="68">
        <f t="shared" si="24"/>
        <v>14.5</v>
      </c>
      <c r="D189" s="72">
        <f t="shared" si="25"/>
        <v>733.52412230242578</v>
      </c>
      <c r="E189" s="69">
        <f t="shared" si="26"/>
        <v>733.52412230242578</v>
      </c>
      <c r="F189" s="70">
        <f t="shared" si="27"/>
        <v>3143.6607623555074</v>
      </c>
      <c r="G189" s="70" cm="1">
        <f t="array" ref="G189">_xll.DCE_EC312_SpecificHeat_Ca(B189)</f>
        <v>1265.8748407964019</v>
      </c>
      <c r="H189" s="69">
        <f t="shared" si="28"/>
        <v>0.82384218244644158</v>
      </c>
      <c r="I189" s="69">
        <f t="shared" si="29"/>
        <v>717.14932090607761</v>
      </c>
      <c r="J189" s="73">
        <f t="shared" si="37"/>
        <v>14.5</v>
      </c>
      <c r="K189" s="74">
        <f t="shared" si="38"/>
        <v>717.14932090607761</v>
      </c>
    </row>
    <row r="190" spans="1:11">
      <c r="A190" s="67">
        <v>175</v>
      </c>
      <c r="B190" s="69">
        <f t="shared" si="23"/>
        <v>717.14932090607761</v>
      </c>
      <c r="C190" s="68">
        <f t="shared" si="24"/>
        <v>14.583333333333334</v>
      </c>
      <c r="D190" s="72">
        <f t="shared" si="25"/>
        <v>734.37544048051529</v>
      </c>
      <c r="E190" s="69">
        <f t="shared" si="26"/>
        <v>734.37544048051529</v>
      </c>
      <c r="F190" s="70">
        <f t="shared" si="27"/>
        <v>3155.5329320481728</v>
      </c>
      <c r="G190" s="70" cm="1">
        <f t="array" ref="G190">_xll.DCE_EC312_SpecificHeat_Ca(B190)</f>
        <v>1289.5768121235847</v>
      </c>
      <c r="H190" s="69">
        <f t="shared" si="28"/>
        <v>0.81175434210131747</v>
      </c>
      <c r="I190" s="69">
        <f t="shared" si="29"/>
        <v>717.96107524817887</v>
      </c>
      <c r="J190" s="73">
        <f t="shared" si="37"/>
        <v>14.583333333333334</v>
      </c>
      <c r="K190" s="74">
        <f t="shared" si="38"/>
        <v>717.96107524817887</v>
      </c>
    </row>
    <row r="191" spans="1:11">
      <c r="A191" s="67">
        <v>176</v>
      </c>
      <c r="B191" s="69">
        <f t="shared" si="23"/>
        <v>717.96107524817887</v>
      </c>
      <c r="C191" s="68">
        <f t="shared" si="24"/>
        <v>14.666666666666666</v>
      </c>
      <c r="D191" s="72">
        <f t="shared" si="25"/>
        <v>735.22194892572395</v>
      </c>
      <c r="E191" s="69">
        <f t="shared" si="26"/>
        <v>735.22194892572395</v>
      </c>
      <c r="F191" s="70">
        <f t="shared" si="27"/>
        <v>3168.7053648387891</v>
      </c>
      <c r="G191" s="70" cm="1">
        <f t="array" ref="G191">_xll.DCE_EC312_SpecificHeat_Ca(B191)</f>
        <v>1314.8372086340803</v>
      </c>
      <c r="H191" s="69">
        <f t="shared" si="28"/>
        <v>0.79948255611451635</v>
      </c>
      <c r="I191" s="69">
        <f t="shared" si="29"/>
        <v>718.7605578042934</v>
      </c>
      <c r="J191" s="73">
        <f t="shared" si="37"/>
        <v>14.666666666666666</v>
      </c>
      <c r="K191" s="74">
        <f t="shared" si="38"/>
        <v>718.7605578042934</v>
      </c>
    </row>
    <row r="192" spans="1:11">
      <c r="A192" s="67">
        <v>177</v>
      </c>
      <c r="B192" s="69">
        <f t="shared" si="23"/>
        <v>718.7605578042934</v>
      </c>
      <c r="C192" s="68">
        <f t="shared" si="24"/>
        <v>14.75</v>
      </c>
      <c r="D192" s="72">
        <f t="shared" si="25"/>
        <v>736.06370168042304</v>
      </c>
      <c r="E192" s="69">
        <f t="shared" si="26"/>
        <v>736.06370168042304</v>
      </c>
      <c r="F192" s="70">
        <f t="shared" si="27"/>
        <v>3183.2292384880184</v>
      </c>
      <c r="G192" s="70" cm="1">
        <f t="array" ref="G192">_xll.DCE_EC312_SpecificHeat_Ca(B192)</f>
        <v>1341.7992184878144</v>
      </c>
      <c r="H192" s="69">
        <f t="shared" si="28"/>
        <v>0.78700863878309879</v>
      </c>
      <c r="I192" s="69">
        <f t="shared" si="29"/>
        <v>719.54756644307645</v>
      </c>
      <c r="J192" s="73">
        <f t="shared" si="37"/>
        <v>14.75</v>
      </c>
      <c r="K192" s="74">
        <f t="shared" si="38"/>
        <v>719.54756644307645</v>
      </c>
    </row>
    <row r="193" spans="1:13">
      <c r="A193" s="67">
        <v>178</v>
      </c>
      <c r="B193" s="69">
        <f t="shared" si="23"/>
        <v>719.54756644307645</v>
      </c>
      <c r="C193" s="68">
        <f t="shared" si="24"/>
        <v>14.833333333333334</v>
      </c>
      <c r="D193" s="72">
        <f t="shared" si="25"/>
        <v>736.9007518812366</v>
      </c>
      <c r="E193" s="69">
        <f t="shared" si="26"/>
        <v>736.9007518812366</v>
      </c>
      <c r="F193" s="70">
        <f t="shared" si="27"/>
        <v>3199.1590505036493</v>
      </c>
      <c r="G193" s="70" cm="1">
        <f t="array" ref="G193">_xll.DCE_EC312_SpecificHeat_Ca(B193)</f>
        <v>1370.6225073722869</v>
      </c>
      <c r="H193" s="69">
        <f t="shared" si="28"/>
        <v>0.7743139647493742</v>
      </c>
      <c r="I193" s="69">
        <f t="shared" si="29"/>
        <v>720.3218804078258</v>
      </c>
      <c r="J193" s="73">
        <f t="shared" si="37"/>
        <v>14.833333333333334</v>
      </c>
      <c r="K193" s="74">
        <f t="shared" si="38"/>
        <v>720.3218804078258</v>
      </c>
    </row>
    <row r="194" spans="1:13">
      <c r="A194" s="67">
        <v>179</v>
      </c>
      <c r="B194" s="69">
        <f t="shared" si="23"/>
        <v>720.3218804078258</v>
      </c>
      <c r="C194" s="68">
        <f t="shared" si="24"/>
        <v>14.916666666666666</v>
      </c>
      <c r="D194" s="72">
        <f t="shared" si="25"/>
        <v>737.73315177916845</v>
      </c>
      <c r="E194" s="69">
        <f t="shared" si="26"/>
        <v>737.73315177916845</v>
      </c>
      <c r="F194" s="70">
        <f t="shared" si="27"/>
        <v>3216.5527207433447</v>
      </c>
      <c r="G194" s="70" cm="1">
        <f t="array" ref="G194">_xll.DCE_EC312_SpecificHeat_Ca(B194)</f>
        <v>1401.4854645148889</v>
      </c>
      <c r="H194" s="69">
        <f t="shared" si="28"/>
        <v>0.76137952767157857</v>
      </c>
      <c r="I194" s="69">
        <f t="shared" si="29"/>
        <v>721.08325993549738</v>
      </c>
      <c r="J194" s="73">
        <f t="shared" si="37"/>
        <v>14.916666666666666</v>
      </c>
      <c r="K194" s="74">
        <f t="shared" si="38"/>
        <v>721.08325993549738</v>
      </c>
    </row>
    <row r="195" spans="1:13" s="87" customFormat="1">
      <c r="A195" s="83">
        <v>180</v>
      </c>
      <c r="B195" s="69">
        <f t="shared" si="23"/>
        <v>721.08325993549738</v>
      </c>
      <c r="C195" s="68">
        <f t="shared" si="24"/>
        <v>15</v>
      </c>
      <c r="D195" s="72">
        <f t="shared" si="25"/>
        <v>738.56095275917539</v>
      </c>
      <c r="E195" s="69">
        <f t="shared" si="26"/>
        <v>738.56095275917539</v>
      </c>
      <c r="F195" s="70">
        <f t="shared" si="27"/>
        <v>3235.4716825766186</v>
      </c>
      <c r="G195" s="70" cm="1">
        <f t="array" ref="G195">_xll.DCE_EC312_SpecificHeat_Ca(B195)</f>
        <v>1434.5877982651548</v>
      </c>
      <c r="H195" s="69">
        <f t="shared" si="28"/>
        <v>0.74818602053119643</v>
      </c>
      <c r="I195" s="69">
        <f t="shared" si="29"/>
        <v>721.83144595602857</v>
      </c>
      <c r="J195" s="84">
        <f t="shared" si="37"/>
        <v>15</v>
      </c>
      <c r="K195" s="85">
        <f>I195</f>
        <v>721.83144595602857</v>
      </c>
      <c r="L195" s="86"/>
      <c r="M195" s="86"/>
    </row>
    <row r="196" spans="1:13">
      <c r="A196" s="67">
        <v>181</v>
      </c>
      <c r="B196" s="69">
        <f t="shared" si="23"/>
        <v>721.83144595602857</v>
      </c>
      <c r="C196" s="68">
        <f t="shared" si="24"/>
        <v>15.083333333333334</v>
      </c>
      <c r="D196" s="72">
        <f t="shared" si="25"/>
        <v>739.38420535920034</v>
      </c>
      <c r="E196" s="69">
        <f t="shared" si="26"/>
        <v>739.38420535920034</v>
      </c>
      <c r="F196" s="70">
        <f t="shared" si="27"/>
        <v>3255.9809584036611</v>
      </c>
      <c r="G196" s="70" cm="1">
        <f t="array" ref="G196">_xll.DCE_EC312_SpecificHeat_Ca(B196)</f>
        <v>1470.1535417848881</v>
      </c>
      <c r="H196" s="69">
        <f t="shared" si="28"/>
        <v>0.734713941353628</v>
      </c>
      <c r="I196" s="69">
        <f t="shared" si="29"/>
        <v>722.56615989738225</v>
      </c>
      <c r="J196" s="73">
        <f t="shared" si="37"/>
        <v>15.083333333333334</v>
      </c>
      <c r="K196" s="74">
        <f t="shared" si="38"/>
        <v>722.56615989738225</v>
      </c>
    </row>
    <row r="197" spans="1:13">
      <c r="A197" s="67">
        <v>182</v>
      </c>
      <c r="B197" s="69">
        <f t="shared" si="23"/>
        <v>722.56615989738225</v>
      </c>
      <c r="C197" s="68">
        <f t="shared" si="24"/>
        <v>15.166666666666666</v>
      </c>
      <c r="D197" s="72">
        <f t="shared" si="25"/>
        <v>740.20295928868723</v>
      </c>
      <c r="E197" s="69">
        <f t="shared" si="26"/>
        <v>740.20295928868723</v>
      </c>
      <c r="F197" s="70">
        <f t="shared" si="27"/>
        <v>3278.1492145840402</v>
      </c>
      <c r="G197" s="70" cm="1">
        <f t="array" ref="G197">_xll.DCE_EC312_SpecificHeat_Ca(B197)</f>
        <v>1508.4345408240115</v>
      </c>
      <c r="H197" s="69">
        <f t="shared" si="28"/>
        <v>0.72094372848390886</v>
      </c>
      <c r="I197" s="69">
        <f t="shared" si="29"/>
        <v>723.28710362586617</v>
      </c>
      <c r="J197" s="73">
        <f t="shared" si="37"/>
        <v>15.166666666666666</v>
      </c>
      <c r="K197" s="74">
        <f t="shared" si="38"/>
        <v>723.28710362586617</v>
      </c>
    </row>
    <row r="198" spans="1:13">
      <c r="A198" s="67">
        <v>183</v>
      </c>
      <c r="B198" s="69">
        <f t="shared" si="23"/>
        <v>723.28710362586617</v>
      </c>
      <c r="C198" s="68">
        <f t="shared" si="24"/>
        <v>15.25</v>
      </c>
      <c r="D198" s="72">
        <f t="shared" si="25"/>
        <v>741.01726344659232</v>
      </c>
      <c r="E198" s="69">
        <f t="shared" si="26"/>
        <v>741.01726344659232</v>
      </c>
      <c r="F198" s="70">
        <f t="shared" si="27"/>
        <v>3302.0487900084472</v>
      </c>
      <c r="G198" s="70" cm="1">
        <f t="array" ref="G198">_xll.DCE_EC312_SpecificHeat_Ca(B198)</f>
        <v>1549.7145093238273</v>
      </c>
      <c r="H198" s="69">
        <f t="shared" si="28"/>
        <v>0.70685592987461732</v>
      </c>
      <c r="I198" s="69">
        <f t="shared" si="29"/>
        <v>723.99395955574073</v>
      </c>
      <c r="J198" s="73">
        <f t="shared" si="37"/>
        <v>15.25</v>
      </c>
      <c r="K198" s="74">
        <f t="shared" si="38"/>
        <v>723.99395955574073</v>
      </c>
    </row>
    <row r="199" spans="1:13">
      <c r="A199" s="67">
        <v>184</v>
      </c>
      <c r="B199" s="69">
        <f t="shared" si="23"/>
        <v>723.99395955574073</v>
      </c>
      <c r="C199" s="68">
        <f t="shared" si="24"/>
        <v>15.333333333333334</v>
      </c>
      <c r="D199" s="72">
        <f t="shared" si="25"/>
        <v>741.82716593890734</v>
      </c>
      <c r="E199" s="69">
        <f t="shared" si="26"/>
        <v>741.82716593890734</v>
      </c>
      <c r="F199" s="70">
        <f t="shared" si="27"/>
        <v>3327.7556916637968</v>
      </c>
      <c r="G199" s="70" cm="1">
        <f t="array" ref="G199">_xll.DCE_EC312_SpecificHeat_Ca(B199)</f>
        <v>1594.3137551790519</v>
      </c>
      <c r="H199" s="69">
        <f t="shared" si="28"/>
        <v>0.69243141107188944</v>
      </c>
      <c r="I199" s="69">
        <f t="shared" si="29"/>
        <v>724.68639096681261</v>
      </c>
      <c r="J199" s="73">
        <f t="shared" si="37"/>
        <v>15.333333333333334</v>
      </c>
      <c r="K199" s="74">
        <f t="shared" si="38"/>
        <v>724.68639096681261</v>
      </c>
    </row>
    <row r="200" spans="1:13">
      <c r="A200" s="67">
        <v>185</v>
      </c>
      <c r="B200" s="69">
        <f t="shared" si="23"/>
        <v>724.68639096681261</v>
      </c>
      <c r="C200" s="68">
        <f t="shared" si="24"/>
        <v>15.416666666666666</v>
      </c>
      <c r="D200" s="72">
        <f t="shared" si="25"/>
        <v>742.63271409571371</v>
      </c>
      <c r="E200" s="69">
        <f t="shared" si="26"/>
        <v>742.63271409571371</v>
      </c>
      <c r="F200" s="70">
        <f t="shared" si="27"/>
        <v>3355.3495496141104</v>
      </c>
      <c r="G200" s="70" cm="1">
        <f t="array" ref="G200">_xll.DCE_EC312_SpecificHeat_Ca(B200)</f>
        <v>1642.5946985215933</v>
      </c>
      <c r="H200" s="69">
        <f t="shared" si="28"/>
        <v>0.6776516066791467</v>
      </c>
      <c r="I200" s="69">
        <f t="shared" si="29"/>
        <v>725.3640425734917</v>
      </c>
      <c r="J200" s="73">
        <f t="shared" si="37"/>
        <v>15.416666666666666</v>
      </c>
      <c r="K200" s="74">
        <f t="shared" si="38"/>
        <v>725.3640425734917</v>
      </c>
    </row>
    <row r="201" spans="1:13">
      <c r="A201" s="67">
        <v>186</v>
      </c>
      <c r="B201" s="69">
        <f t="shared" si="23"/>
        <v>725.3640425734917</v>
      </c>
      <c r="C201" s="68">
        <f t="shared" si="24"/>
        <v>15.5</v>
      </c>
      <c r="D201" s="72">
        <f t="shared" si="25"/>
        <v>743.43395448777937</v>
      </c>
      <c r="E201" s="69">
        <f t="shared" si="26"/>
        <v>743.43395448777937</v>
      </c>
      <c r="F201" s="70">
        <f t="shared" si="27"/>
        <v>3384.9135228674454</v>
      </c>
      <c r="G201" s="70" cm="1">
        <f t="array" ref="G201">_xll.DCE_EC312_SpecificHeat_Ca(B201)</f>
        <v>1694.9683291211318</v>
      </c>
      <c r="H201" s="69">
        <f t="shared" si="28"/>
        <v>0.66249881997419757</v>
      </c>
      <c r="I201" s="69">
        <f t="shared" si="29"/>
        <v>726.02654139346589</v>
      </c>
      <c r="J201" s="73">
        <f t="shared" si="37"/>
        <v>15.5</v>
      </c>
      <c r="K201" s="74">
        <f t="shared" si="38"/>
        <v>726.02654139346589</v>
      </c>
    </row>
    <row r="202" spans="1:13">
      <c r="A202" s="67">
        <v>187</v>
      </c>
      <c r="B202" s="69">
        <f t="shared" si="23"/>
        <v>726.02654139346589</v>
      </c>
      <c r="C202" s="68">
        <f t="shared" si="24"/>
        <v>15.583333333333334</v>
      </c>
      <c r="D202" s="72">
        <f t="shared" si="25"/>
        <v>744.23093294271496</v>
      </c>
      <c r="E202" s="69">
        <f t="shared" si="26"/>
        <v>744.23093294271496</v>
      </c>
      <c r="F202" s="70">
        <f t="shared" si="27"/>
        <v>3416.5341466682739</v>
      </c>
      <c r="G202" s="70" cm="1">
        <f t="array" ref="G202">_xll.DCE_EC312_SpecificHeat_Ca(B202)</f>
        <v>1751.9017788648468</v>
      </c>
      <c r="H202" s="69">
        <f t="shared" si="28"/>
        <v>0.64695657498139347</v>
      </c>
      <c r="I202" s="69">
        <f t="shared" si="29"/>
        <v>726.67349796844724</v>
      </c>
      <c r="J202" s="73">
        <f t="shared" si="37"/>
        <v>15.583333333333334</v>
      </c>
      <c r="K202" s="74">
        <f t="shared" si="38"/>
        <v>726.67349796844724</v>
      </c>
    </row>
    <row r="203" spans="1:13">
      <c r="A203" s="67">
        <v>188</v>
      </c>
      <c r="B203" s="69">
        <f t="shared" si="23"/>
        <v>726.67349796844724</v>
      </c>
      <c r="C203" s="68">
        <f t="shared" si="24"/>
        <v>15.666666666666666</v>
      </c>
      <c r="D203" s="72">
        <f t="shared" si="25"/>
        <v>745.02369456070141</v>
      </c>
      <c r="E203" s="69">
        <f t="shared" si="26"/>
        <v>745.02369456070141</v>
      </c>
      <c r="F203" s="70">
        <f t="shared" si="27"/>
        <v>3450.3011108925357</v>
      </c>
      <c r="G203" s="70" cm="1">
        <f t="array" ref="G203">_xll.DCE_EC312_SpecificHeat_Ca(B203)</f>
        <v>1813.9272209354419</v>
      </c>
      <c r="H203" s="69">
        <f t="shared" si="28"/>
        <v>0.63101002456870725</v>
      </c>
      <c r="I203" s="69">
        <f t="shared" si="29"/>
        <v>727.30450799301593</v>
      </c>
      <c r="J203" s="73">
        <f t="shared" si="37"/>
        <v>15.666666666666666</v>
      </c>
      <c r="K203" s="74">
        <f t="shared" si="38"/>
        <v>727.30450799301593</v>
      </c>
    </row>
    <row r="204" spans="1:13">
      <c r="A204" s="67">
        <v>189</v>
      </c>
      <c r="B204" s="69">
        <f t="shared" si="23"/>
        <v>727.30450799301593</v>
      </c>
      <c r="C204" s="68">
        <f t="shared" si="24"/>
        <v>15.75</v>
      </c>
      <c r="D204" s="72">
        <f t="shared" si="25"/>
        <v>745.81228372980513</v>
      </c>
      <c r="E204" s="69">
        <f t="shared" si="26"/>
        <v>745.81228372980513</v>
      </c>
      <c r="F204" s="70">
        <f t="shared" si="27"/>
        <v>3486.3069585016901</v>
      </c>
      <c r="G204" s="70" cm="1">
        <f t="array" ref="G204">_xll.DCE_EC312_SpecificHeat_Ca(B204)</f>
        <v>1881.6523506828673</v>
      </c>
      <c r="H204" s="69">
        <f t="shared" si="28"/>
        <v>0.61464641695337918</v>
      </c>
      <c r="I204" s="69">
        <f t="shared" si="29"/>
        <v>727.91915440996934</v>
      </c>
      <c r="J204" s="73">
        <f t="shared" si="37"/>
        <v>15.75</v>
      </c>
      <c r="K204" s="74">
        <f t="shared" si="38"/>
        <v>727.91915440996934</v>
      </c>
    </row>
    <row r="205" spans="1:13">
      <c r="A205" s="67">
        <v>190</v>
      </c>
      <c r="B205" s="69">
        <f t="shared" si="23"/>
        <v>727.91915440996934</v>
      </c>
      <c r="C205" s="68">
        <f t="shared" si="24"/>
        <v>15.833333333333334</v>
      </c>
      <c r="D205" s="72">
        <f t="shared" si="25"/>
        <v>746.59674414089125</v>
      </c>
      <c r="E205" s="69">
        <f t="shared" si="26"/>
        <v>746.59674414089125</v>
      </c>
      <c r="F205" s="70">
        <f t="shared" si="27"/>
        <v>3524.6466925202922</v>
      </c>
      <c r="G205" s="70" cm="1">
        <f t="array" ref="G205">_xll.DCE_EC312_SpecificHeat_Ca(B205)</f>
        <v>1955.7727560531409</v>
      </c>
      <c r="H205" s="69">
        <f t="shared" si="28"/>
        <v>0.59785562125654967</v>
      </c>
      <c r="I205" s="69">
        <f t="shared" si="29"/>
        <v>728.51701003122594</v>
      </c>
      <c r="J205" s="73">
        <f t="shared" si="37"/>
        <v>15.833333333333334</v>
      </c>
      <c r="K205" s="74">
        <f t="shared" si="38"/>
        <v>728.51701003122594</v>
      </c>
    </row>
    <row r="206" spans="1:13">
      <c r="A206" s="67">
        <v>191</v>
      </c>
      <c r="B206" s="69">
        <f t="shared" si="23"/>
        <v>728.51701003122594</v>
      </c>
      <c r="C206" s="68">
        <f t="shared" si="24"/>
        <v>15.916666666666666</v>
      </c>
      <c r="D206" s="72">
        <f t="shared" si="25"/>
        <v>747.37711880214908</v>
      </c>
      <c r="E206" s="69">
        <f t="shared" si="26"/>
        <v>747.37711880214908</v>
      </c>
      <c r="F206" s="70">
        <f t="shared" si="27"/>
        <v>3565.4172798492614</v>
      </c>
      <c r="G206" s="70" cm="1">
        <f t="array" ref="G206">_xll.DCE_EC312_SpecificHeat_Ca(B206)</f>
        <v>2037.0865500030541</v>
      </c>
      <c r="H206" s="69">
        <f t="shared" si="28"/>
        <v>0.58063071034656422</v>
      </c>
      <c r="I206" s="69">
        <f t="shared" si="29"/>
        <v>729.09764074157249</v>
      </c>
      <c r="J206" s="73">
        <f t="shared" si="37"/>
        <v>15.916666666666666</v>
      </c>
      <c r="K206" s="74">
        <f t="shared" si="38"/>
        <v>729.09764074157249</v>
      </c>
    </row>
    <row r="207" spans="1:13">
      <c r="A207" s="67">
        <v>192</v>
      </c>
      <c r="B207" s="69">
        <f t="shared" si="23"/>
        <v>729.09764074157249</v>
      </c>
      <c r="C207" s="68">
        <f t="shared" si="24"/>
        <v>16</v>
      </c>
      <c r="D207" s="72">
        <f t="shared" si="25"/>
        <v>748.15345005324082</v>
      </c>
      <c r="E207" s="69">
        <f t="shared" si="26"/>
        <v>748.15345005324082</v>
      </c>
      <c r="F207" s="70">
        <f t="shared" si="27"/>
        <v>3608.7170405417296</v>
      </c>
      <c r="G207" s="70" cm="1">
        <f t="array" ref="G207">_xll.DCE_EC312_SpecificHeat_Ca(B207)</f>
        <v>2126.5117163398595</v>
      </c>
      <c r="H207" s="69">
        <f t="shared" si="28"/>
        <v>0.56296859606627625</v>
      </c>
      <c r="I207" s="69">
        <f t="shared" si="29"/>
        <v>729.66060933763879</v>
      </c>
      <c r="J207" s="73">
        <f t="shared" si="37"/>
        <v>16</v>
      </c>
      <c r="K207" s="74">
        <f t="shared" si="38"/>
        <v>729.66060933763879</v>
      </c>
    </row>
    <row r="208" spans="1:13">
      <c r="A208" s="67">
        <v>193</v>
      </c>
      <c r="B208" s="69">
        <f t="shared" si="23"/>
        <v>729.66060933763879</v>
      </c>
      <c r="C208" s="68">
        <f t="shared" si="24"/>
        <v>16.083333333333332</v>
      </c>
      <c r="D208" s="72">
        <f t="shared" si="25"/>
        <v>748.92577957908554</v>
      </c>
      <c r="E208" s="69">
        <f t="shared" si="26"/>
        <v>748.92577957908554</v>
      </c>
      <c r="F208" s="70">
        <f t="shared" si="27"/>
        <v>3654.6449120986349</v>
      </c>
      <c r="G208" s="70" cm="1">
        <f t="array" ref="G208">_xll.DCE_EC312_SpecificHeat_Ca(B208)</f>
        <v>2225.1067173148376</v>
      </c>
      <c r="H208" s="69">
        <f t="shared" si="28"/>
        <v>0.54487070799684534</v>
      </c>
      <c r="I208" s="69">
        <f t="shared" si="29"/>
        <v>730.20548004563568</v>
      </c>
      <c r="J208" s="73">
        <f t="shared" si="37"/>
        <v>16.083333333333332</v>
      </c>
      <c r="K208" s="74">
        <f t="shared" si="38"/>
        <v>730.20548004563568</v>
      </c>
    </row>
    <row r="209" spans="1:11">
      <c r="A209" s="67">
        <v>194</v>
      </c>
      <c r="B209" s="69">
        <f t="shared" ref="B209:B272" si="39">IF(A209=1,20,I208)</f>
        <v>730.20548004563568</v>
      </c>
      <c r="C209" s="68">
        <f t="shared" ref="C209:C272" si="40">A209*5/60</f>
        <v>16.166666666666668</v>
      </c>
      <c r="D209" s="72">
        <f t="shared" ref="D209:D272" si="41">20 + 345 *LOG10(8 * C209 + 1)</f>
        <v>749.69414842329059</v>
      </c>
      <c r="E209" s="69">
        <f t="shared" ref="E209:E272" si="42">D209</f>
        <v>749.69414842329059</v>
      </c>
      <c r="F209" s="70">
        <f t="shared" ref="F209:F272" si="43">25 * (D209 - B209)+1 * 0.7 * 1 * 0.0000000567 * ((E209 + 273) ^ 4 - (B209 + 273) ^ 4)</f>
        <v>3703.2995800412509</v>
      </c>
      <c r="G209" s="70" cm="1">
        <f t="array" ref="G209">_xll.DCE_EC312_SpecificHeat_Ca(B209)</f>
        <v>2334.0950303706518</v>
      </c>
      <c r="H209" s="69">
        <f t="shared" ref="H209:H272" si="44">$G$10 * $G$9 / (G209 * 7850) * F209 * 5</f>
        <v>0.52634370216641291</v>
      </c>
      <c r="I209" s="69">
        <f t="shared" ref="I209:I272" si="45">B209+H209</f>
        <v>730.73182374780208</v>
      </c>
      <c r="J209" s="73">
        <f t="shared" si="37"/>
        <v>16.166666666666668</v>
      </c>
      <c r="K209" s="74">
        <f t="shared" si="38"/>
        <v>730.73182374780208</v>
      </c>
    </row>
    <row r="210" spans="1:11">
      <c r="A210" s="67">
        <v>195</v>
      </c>
      <c r="B210" s="69">
        <f t="shared" si="39"/>
        <v>730.73182374780208</v>
      </c>
      <c r="C210" s="68">
        <f t="shared" si="40"/>
        <v>16.25</v>
      </c>
      <c r="D210" s="72">
        <f t="shared" si="41"/>
        <v>750.45859700123879</v>
      </c>
      <c r="E210" s="69">
        <f t="shared" si="42"/>
        <v>750.45859700123879</v>
      </c>
      <c r="F210" s="70">
        <f t="shared" si="43"/>
        <v>3754.7784686480463</v>
      </c>
      <c r="G210" s="70" cm="1">
        <f t="array" ref="G210">_xll.DCE_EC312_SpecificHeat_Ca(B210)</f>
        <v>2454.89442809923</v>
      </c>
      <c r="H210" s="69">
        <f t="shared" si="44"/>
        <v>0.5074001806428009</v>
      </c>
      <c r="I210" s="69">
        <f t="shared" si="45"/>
        <v>731.23922392844486</v>
      </c>
      <c r="J210" s="73">
        <f t="shared" si="37"/>
        <v>16.25</v>
      </c>
      <c r="K210" s="74">
        <f t="shared" si="38"/>
        <v>731.23922392844486</v>
      </c>
    </row>
    <row r="211" spans="1:11">
      <c r="A211" s="67">
        <v>196</v>
      </c>
      <c r="B211" s="69">
        <f t="shared" si="39"/>
        <v>731.23922392844486</v>
      </c>
      <c r="C211" s="68">
        <f t="shared" si="40"/>
        <v>16.333333333333332</v>
      </c>
      <c r="D211" s="72">
        <f t="shared" si="41"/>
        <v>751.2191651128453</v>
      </c>
      <c r="E211" s="69">
        <f t="shared" si="42"/>
        <v>751.2191651128453</v>
      </c>
      <c r="F211" s="70">
        <f t="shared" si="43"/>
        <v>3809.176589446256</v>
      </c>
      <c r="G211" s="70" cm="1">
        <f t="array" ref="G211">_xll.DCE_EC312_SpecificHeat_Ca(B211)</f>
        <v>2589.1519965146881</v>
      </c>
      <c r="H211" s="69">
        <f t="shared" si="44"/>
        <v>0.48805939693724759</v>
      </c>
      <c r="I211" s="69">
        <f t="shared" si="45"/>
        <v>731.72728332538213</v>
      </c>
      <c r="J211" s="73">
        <f t="shared" si="37"/>
        <v>16.333333333333332</v>
      </c>
      <c r="K211" s="74">
        <f t="shared" si="38"/>
        <v>731.72728332538213</v>
      </c>
    </row>
    <row r="212" spans="1:11">
      <c r="A212" s="67">
        <v>197</v>
      </c>
      <c r="B212" s="69">
        <f t="shared" si="39"/>
        <v>731.72728332538213</v>
      </c>
      <c r="C212" s="68">
        <f t="shared" si="40"/>
        <v>16.416666666666668</v>
      </c>
      <c r="D212" s="72">
        <f t="shared" si="41"/>
        <v>751.97589195499108</v>
      </c>
      <c r="E212" s="69">
        <f t="shared" si="42"/>
        <v>751.97589195499108</v>
      </c>
      <c r="F212" s="70">
        <f t="shared" si="43"/>
        <v>3866.5852499312759</v>
      </c>
      <c r="G212" s="70" cm="1">
        <f t="array" ref="G212">_xll.DCE_EC312_SpecificHeat_Ca(B212)</f>
        <v>2738.7861107790395</v>
      </c>
      <c r="H212" s="69">
        <f t="shared" si="44"/>
        <v>0.46834791590577129</v>
      </c>
      <c r="I212" s="69">
        <f t="shared" si="45"/>
        <v>732.19563124128786</v>
      </c>
      <c r="J212" s="73">
        <f t="shared" si="37"/>
        <v>16.416666666666668</v>
      </c>
      <c r="K212" s="74">
        <f t="shared" si="38"/>
        <v>732.19563124128786</v>
      </c>
    </row>
    <row r="213" spans="1:11">
      <c r="A213" s="67">
        <v>198</v>
      </c>
      <c r="B213" s="69">
        <f t="shared" si="39"/>
        <v>732.19563124128786</v>
      </c>
      <c r="C213" s="68">
        <f t="shared" si="40"/>
        <v>16.5</v>
      </c>
      <c r="D213" s="72">
        <f t="shared" si="41"/>
        <v>752.72881613364461</v>
      </c>
      <c r="E213" s="69">
        <f t="shared" si="42"/>
        <v>752.72881613364461</v>
      </c>
      <c r="F213" s="70">
        <f t="shared" si="43"/>
        <v>3927.0906310970713</v>
      </c>
      <c r="G213" s="70" cm="1">
        <f t="array" ref="G213">_xll.DCE_EC312_SpecificHeat_Ca(B213)</f>
        <v>2906.0368654187378</v>
      </c>
      <c r="H213" s="69">
        <f t="shared" si="44"/>
        <v>0.44830019083311279</v>
      </c>
      <c r="I213" s="69">
        <f t="shared" si="45"/>
        <v>732.64393143212101</v>
      </c>
      <c r="J213" s="73">
        <f t="shared" si="37"/>
        <v>16.5</v>
      </c>
      <c r="K213" s="74">
        <f t="shared" si="38"/>
        <v>732.64393143212101</v>
      </c>
    </row>
    <row r="214" spans="1:11">
      <c r="A214" s="67">
        <v>199</v>
      </c>
      <c r="B214" s="69">
        <f t="shared" si="39"/>
        <v>732.64393143212101</v>
      </c>
      <c r="C214" s="68">
        <f t="shared" si="40"/>
        <v>16.583333333333332</v>
      </c>
      <c r="D214" s="72">
        <f t="shared" si="41"/>
        <v>753.47797567567943</v>
      </c>
      <c r="E214" s="69">
        <f t="shared" si="42"/>
        <v>753.47797567567943</v>
      </c>
      <c r="F214" s="70">
        <f t="shared" si="43"/>
        <v>3990.7722496521865</v>
      </c>
      <c r="G214" s="70" cm="1">
        <f t="array" ref="G214">_xll.DCE_EC312_SpecificHeat_Ca(B214)</f>
        <v>3093.5268016497412</v>
      </c>
      <c r="H214" s="69">
        <f t="shared" si="44"/>
        <v>0.42795901524534896</v>
      </c>
      <c r="I214" s="69">
        <f t="shared" si="45"/>
        <v>733.0718904473664</v>
      </c>
      <c r="J214" s="73">
        <f t="shared" si="37"/>
        <v>16.583333333333332</v>
      </c>
      <c r="K214" s="74">
        <f t="shared" si="38"/>
        <v>733.0718904473664</v>
      </c>
    </row>
    <row r="215" spans="1:11">
      <c r="A215" s="67">
        <v>200</v>
      </c>
      <c r="B215" s="69">
        <f t="shared" si="39"/>
        <v>733.0718904473664</v>
      </c>
      <c r="C215" s="68">
        <f t="shared" si="40"/>
        <v>16.666666666666668</v>
      </c>
      <c r="D215" s="72">
        <f t="shared" si="41"/>
        <v>754.22340804039925</v>
      </c>
      <c r="E215" s="69">
        <f t="shared" si="42"/>
        <v>754.22340804039925</v>
      </c>
      <c r="F215" s="70">
        <f t="shared" si="43"/>
        <v>4057.701329103561</v>
      </c>
      <c r="G215" s="70" cm="1">
        <f t="array" ref="G215">_xll.DCE_EC312_SpecificHeat_Ca(B215)</f>
        <v>3304.3342052636963</v>
      </c>
      <c r="H215" s="69">
        <f t="shared" si="44"/>
        <v>0.40737580348500879</v>
      </c>
      <c r="I215" s="69">
        <f t="shared" si="45"/>
        <v>733.47926625085142</v>
      </c>
      <c r="J215" s="73">
        <f t="shared" si="37"/>
        <v>16.666666666666668</v>
      </c>
      <c r="K215" s="74">
        <f t="shared" si="38"/>
        <v>733.47926625085142</v>
      </c>
    </row>
    <row r="216" spans="1:11">
      <c r="A216" s="67">
        <v>201</v>
      </c>
      <c r="B216" s="69">
        <f t="shared" si="39"/>
        <v>733.47926625085142</v>
      </c>
      <c r="C216" s="68">
        <f t="shared" si="40"/>
        <v>16.75</v>
      </c>
      <c r="D216" s="72">
        <f t="shared" si="41"/>
        <v>754.96515013077715</v>
      </c>
      <c r="E216" s="69">
        <f t="shared" si="42"/>
        <v>754.96515013077715</v>
      </c>
      <c r="F216" s="70">
        <f t="shared" si="43"/>
        <v>4127.9391128928191</v>
      </c>
      <c r="G216" s="70" cm="1">
        <f t="array" ref="G216">_xll.DCE_EC312_SpecificHeat_Ca(B216)</f>
        <v>3542.0817870436995</v>
      </c>
      <c r="H216" s="69">
        <f t="shared" si="44"/>
        <v>0.38661065304957082</v>
      </c>
      <c r="I216" s="69">
        <f t="shared" si="45"/>
        <v>733.86587690390104</v>
      </c>
      <c r="J216" s="73">
        <f t="shared" si="37"/>
        <v>16.75</v>
      </c>
      <c r="K216" s="74">
        <f t="shared" si="38"/>
        <v>733.86587690390104</v>
      </c>
    </row>
    <row r="217" spans="1:11">
      <c r="A217" s="67">
        <v>202</v>
      </c>
      <c r="B217" s="69">
        <f t="shared" si="39"/>
        <v>733.86587690390104</v>
      </c>
      <c r="C217" s="68">
        <f t="shared" si="40"/>
        <v>16.833333333333332</v>
      </c>
      <c r="D217" s="72">
        <f t="shared" si="41"/>
        <v>755.70323830441737</v>
      </c>
      <c r="E217" s="69">
        <f t="shared" si="42"/>
        <v>755.70323830441737</v>
      </c>
      <c r="F217" s="70">
        <f t="shared" si="43"/>
        <v>4201.5351619891535</v>
      </c>
      <c r="G217" s="70" cm="1">
        <f t="array" ref="G217">_xll.DCE_EC312_SpecificHeat_Ca(B217)</f>
        <v>3811.0442325408603</v>
      </c>
      <c r="H217" s="69">
        <f t="shared" si="44"/>
        <v>0.36573214400063386</v>
      </c>
      <c r="I217" s="69">
        <f t="shared" si="45"/>
        <v>734.23160904790166</v>
      </c>
      <c r="J217" s="73">
        <f t="shared" si="37"/>
        <v>16.833333333333332</v>
      </c>
      <c r="K217" s="74">
        <f t="shared" si="38"/>
        <v>734.23160904790166</v>
      </c>
    </row>
    <row r="218" spans="1:11">
      <c r="A218" s="67">
        <v>203</v>
      </c>
      <c r="B218" s="69">
        <f t="shared" si="39"/>
        <v>734.23160904790166</v>
      </c>
      <c r="C218" s="68">
        <f t="shared" si="40"/>
        <v>16.916666666666668</v>
      </c>
      <c r="D218" s="72">
        <f t="shared" si="41"/>
        <v>756.43770838424939</v>
      </c>
      <c r="E218" s="69">
        <f t="shared" si="42"/>
        <v>756.43770838424939</v>
      </c>
      <c r="F218" s="70">
        <f t="shared" si="43"/>
        <v>4278.5256881222858</v>
      </c>
      <c r="G218" s="70" cm="1">
        <f t="array" ref="G218">_xll.DCE_EC312_SpecificHeat_Ca(B218)</f>
        <v>4116.2789559984831</v>
      </c>
      <c r="H218" s="69">
        <f t="shared" si="44"/>
        <v>0.34481683713682532</v>
      </c>
      <c r="I218" s="69">
        <f t="shared" si="45"/>
        <v>734.57642588503847</v>
      </c>
      <c r="J218" s="73">
        <f t="shared" si="37"/>
        <v>16.916666666666668</v>
      </c>
      <c r="K218" s="74">
        <f t="shared" si="38"/>
        <v>734.57642588503847</v>
      </c>
    </row>
    <row r="219" spans="1:11">
      <c r="A219" s="67">
        <v>204</v>
      </c>
      <c r="B219" s="69">
        <f t="shared" si="39"/>
        <v>734.57642588503847</v>
      </c>
      <c r="C219" s="68">
        <f t="shared" si="40"/>
        <v>17</v>
      </c>
      <c r="D219" s="72">
        <f t="shared" si="41"/>
        <v>757.16859566896028</v>
      </c>
      <c r="E219" s="69">
        <f t="shared" si="42"/>
        <v>757.16859566896028</v>
      </c>
      <c r="F219" s="70">
        <f t="shared" si="43"/>
        <v>4358.9319813801503</v>
      </c>
      <c r="G219" s="70" cm="1">
        <f t="array" ref="G219">_xll.DCE_EC312_SpecificHeat_Ca(B219)</f>
        <v>4463.7854614507505</v>
      </c>
      <c r="H219" s="69">
        <f t="shared" si="44"/>
        <v>0.32394844356254182</v>
      </c>
      <c r="I219" s="69">
        <f t="shared" si="45"/>
        <v>734.90037432860106</v>
      </c>
      <c r="J219" s="73">
        <f t="shared" si="37"/>
        <v>17</v>
      </c>
      <c r="K219" s="74">
        <f t="shared" si="38"/>
        <v>734.90037432860106</v>
      </c>
    </row>
    <row r="220" spans="1:11">
      <c r="A220" s="67">
        <v>205</v>
      </c>
      <c r="B220" s="69">
        <f t="shared" si="39"/>
        <v>734.90037432860106</v>
      </c>
      <c r="C220" s="68">
        <f t="shared" si="40"/>
        <v>17.083333333333332</v>
      </c>
      <c r="D220" s="72">
        <f t="shared" si="41"/>
        <v>757.89593494317478</v>
      </c>
      <c r="E220" s="69">
        <f t="shared" si="42"/>
        <v>757.89593494317478</v>
      </c>
      <c r="F220" s="70">
        <f t="shared" si="43"/>
        <v>4442.758996312582</v>
      </c>
      <c r="G220" s="70" cm="1">
        <f t="array" ref="G220">_xll.DCE_EC312_SpecificHeat_Ca(B220)</f>
        <v>4860.7000632924392</v>
      </c>
      <c r="H220" s="69">
        <f t="shared" si="44"/>
        <v>0.3032166538246977</v>
      </c>
      <c r="I220" s="69">
        <f t="shared" si="45"/>
        <v>735.20359098242579</v>
      </c>
      <c r="J220" s="73">
        <f t="shared" si="37"/>
        <v>17.083333333333332</v>
      </c>
      <c r="K220" s="74">
        <f t="shared" si="38"/>
        <v>735.20359098242579</v>
      </c>
    </row>
    <row r="221" spans="1:11">
      <c r="A221" s="67">
        <v>206</v>
      </c>
      <c r="B221" s="69">
        <f t="shared" si="39"/>
        <v>735.20359098242579</v>
      </c>
      <c r="C221" s="68">
        <f t="shared" si="40"/>
        <v>17.166666666666668</v>
      </c>
      <c r="D221" s="72">
        <f t="shared" si="41"/>
        <v>758.61976048738848</v>
      </c>
      <c r="E221" s="69">
        <f t="shared" si="42"/>
        <v>758.61976048738848</v>
      </c>
      <c r="F221" s="70">
        <f t="shared" si="43"/>
        <v>4529.9941630678159</v>
      </c>
      <c r="G221" s="70" cm="1">
        <f t="array" ref="G221">_xll.DCE_EC312_SpecificHeat_Ca(B221)</f>
        <v>4784.2326167082256</v>
      </c>
      <c r="H221" s="69">
        <f t="shared" si="44"/>
        <v>0.31411196073660486</v>
      </c>
      <c r="I221" s="69">
        <f t="shared" si="45"/>
        <v>735.51770294316236</v>
      </c>
      <c r="J221" s="73">
        <f t="shared" si="37"/>
        <v>17.166666666666668</v>
      </c>
      <c r="K221" s="74">
        <f t="shared" si="38"/>
        <v>735.51770294316236</v>
      </c>
    </row>
    <row r="222" spans="1:11">
      <c r="A222" s="67">
        <v>207</v>
      </c>
      <c r="B222" s="69">
        <f t="shared" si="39"/>
        <v>735.51770294316236</v>
      </c>
      <c r="C222" s="68">
        <f t="shared" si="40"/>
        <v>17.25</v>
      </c>
      <c r="D222" s="72">
        <f t="shared" si="41"/>
        <v>759.34010608766278</v>
      </c>
      <c r="E222" s="69">
        <f t="shared" si="42"/>
        <v>759.34010608766278</v>
      </c>
      <c r="F222" s="70">
        <f t="shared" si="43"/>
        <v>4614.7088815245961</v>
      </c>
      <c r="G222" s="70" cm="1">
        <f t="array" ref="G222">_xll.DCE_EC312_SpecificHeat_Ca(B222)</f>
        <v>4489.4824558398514</v>
      </c>
      <c r="H222" s="69">
        <f t="shared" si="44"/>
        <v>0.34099432314296663</v>
      </c>
      <c r="I222" s="69">
        <f t="shared" si="45"/>
        <v>735.85869726630528</v>
      </c>
      <c r="J222" s="73">
        <f t="shared" si="37"/>
        <v>17.25</v>
      </c>
      <c r="K222" s="74">
        <f t="shared" si="38"/>
        <v>735.85869726630528</v>
      </c>
    </row>
    <row r="223" spans="1:11">
      <c r="A223" s="67">
        <v>208</v>
      </c>
      <c r="B223" s="69">
        <f t="shared" si="39"/>
        <v>735.85869726630528</v>
      </c>
      <c r="C223" s="68">
        <f t="shared" si="40"/>
        <v>17.333333333333332</v>
      </c>
      <c r="D223" s="72">
        <f t="shared" si="41"/>
        <v>760.05700504508843</v>
      </c>
      <c r="E223" s="69">
        <f t="shared" si="42"/>
        <v>760.05700504508843</v>
      </c>
      <c r="F223" s="70">
        <f t="shared" si="43"/>
        <v>4693.8955923506519</v>
      </c>
      <c r="G223" s="70" cm="1">
        <f t="array" ref="G223">_xll.DCE_EC312_SpecificHeat_Ca(B223)</f>
        <v>4212.6497882632893</v>
      </c>
      <c r="H223" s="69">
        <f t="shared" si="44"/>
        <v>0.3696384903431682</v>
      </c>
      <c r="I223" s="69">
        <f t="shared" si="45"/>
        <v>736.22833575664845</v>
      </c>
      <c r="J223" s="73">
        <f t="shared" si="37"/>
        <v>17.333333333333332</v>
      </c>
      <c r="K223" s="74">
        <f t="shared" si="38"/>
        <v>736.22833575664845</v>
      </c>
    </row>
    <row r="224" spans="1:11">
      <c r="A224" s="67">
        <v>209</v>
      </c>
      <c r="B224" s="69">
        <f t="shared" si="39"/>
        <v>736.22833575664845</v>
      </c>
      <c r="C224" s="68">
        <f t="shared" si="40"/>
        <v>17.416666666666668</v>
      </c>
      <c r="D224" s="72">
        <f t="shared" si="41"/>
        <v>760.77049018502191</v>
      </c>
      <c r="E224" s="69">
        <f t="shared" si="42"/>
        <v>760.77049018502191</v>
      </c>
      <c r="F224" s="70">
        <f t="shared" si="43"/>
        <v>4767.2125421979827</v>
      </c>
      <c r="G224" s="70" cm="1">
        <f t="array" ref="G224">_xll.DCE_EC312_SpecificHeat_Ca(B224)</f>
        <v>3953.3503488351448</v>
      </c>
      <c r="H224" s="69">
        <f t="shared" si="44"/>
        <v>0.40003531310881923</v>
      </c>
      <c r="I224" s="69">
        <f t="shared" si="45"/>
        <v>736.62837106975724</v>
      </c>
      <c r="J224" s="73">
        <f t="shared" si="37"/>
        <v>17.416666666666668</v>
      </c>
      <c r="K224" s="74">
        <f t="shared" si="38"/>
        <v>736.62837106975724</v>
      </c>
    </row>
    <row r="225" spans="1:11">
      <c r="A225" s="67">
        <v>210</v>
      </c>
      <c r="B225" s="69">
        <f t="shared" si="39"/>
        <v>736.62837106975724</v>
      </c>
      <c r="C225" s="68">
        <f t="shared" si="40"/>
        <v>17.5</v>
      </c>
      <c r="D225" s="72">
        <f t="shared" si="41"/>
        <v>761.48059386610601</v>
      </c>
      <c r="E225" s="69">
        <f t="shared" si="42"/>
        <v>761.48059386610601</v>
      </c>
      <c r="F225" s="70">
        <f t="shared" si="43"/>
        <v>4834.3172334875298</v>
      </c>
      <c r="G225" s="70" cm="1">
        <f t="array" ref="G225">_xll.DCE_EC312_SpecificHeat_Ca(B225)</f>
        <v>3711.1025506565643</v>
      </c>
      <c r="H225" s="69">
        <f t="shared" si="44"/>
        <v>0.43214680773703751</v>
      </c>
      <c r="I225" s="69">
        <f t="shared" si="45"/>
        <v>737.06051787749425</v>
      </c>
      <c r="J225" s="73">
        <f t="shared" si="37"/>
        <v>17.5</v>
      </c>
      <c r="K225" s="74">
        <f t="shared" si="38"/>
        <v>737.06051787749425</v>
      </c>
    </row>
    <row r="226" spans="1:11">
      <c r="A226" s="67">
        <v>211</v>
      </c>
      <c r="B226" s="69">
        <f t="shared" si="39"/>
        <v>737.06051787749425</v>
      </c>
      <c r="C226" s="68">
        <f t="shared" si="40"/>
        <v>17.583333333333332</v>
      </c>
      <c r="D226" s="72">
        <f t="shared" si="41"/>
        <v>762.18734798907394</v>
      </c>
      <c r="E226" s="69">
        <f t="shared" si="42"/>
        <v>762.18734798907394</v>
      </c>
      <c r="F226" s="70">
        <f t="shared" si="43"/>
        <v>4894.8716135620452</v>
      </c>
      <c r="G226" s="70" cm="1">
        <f t="array" ref="G226">_xll.DCE_EC312_SpecificHeat_Ca(B226)</f>
        <v>3485.3427826151001</v>
      </c>
      <c r="H226" s="69">
        <f t="shared" si="44"/>
        <v>0.4659023777336212</v>
      </c>
      <c r="I226" s="69">
        <f t="shared" si="45"/>
        <v>737.52642025522789</v>
      </c>
      <c r="J226" s="73">
        <f t="shared" si="37"/>
        <v>17.583333333333332</v>
      </c>
      <c r="K226" s="74">
        <f t="shared" si="38"/>
        <v>737.52642025522789</v>
      </c>
    </row>
    <row r="227" spans="1:11">
      <c r="A227" s="67">
        <v>212</v>
      </c>
      <c r="B227" s="69">
        <f t="shared" si="39"/>
        <v>737.52642025522789</v>
      </c>
      <c r="C227" s="68">
        <f t="shared" si="40"/>
        <v>17.666666666666668</v>
      </c>
      <c r="D227" s="72">
        <f t="shared" si="41"/>
        <v>762.8907840053497</v>
      </c>
      <c r="E227" s="69">
        <f t="shared" si="42"/>
        <v>762.8907840053497</v>
      </c>
      <c r="F227" s="70">
        <f t="shared" si="43"/>
        <v>4948.5480020850546</v>
      </c>
      <c r="G227" s="70" cm="1">
        <f t="array" ref="G227">_xll.DCE_EC312_SpecificHeat_Ca(B227)</f>
        <v>3275.4401652231263</v>
      </c>
      <c r="H227" s="69">
        <f t="shared" si="44"/>
        <v>0.50119558422056643</v>
      </c>
      <c r="I227" s="69">
        <f t="shared" si="45"/>
        <v>738.02761583944846</v>
      </c>
      <c r="J227" s="73">
        <f t="shared" si="37"/>
        <v>17.666666666666668</v>
      </c>
      <c r="K227" s="74">
        <f t="shared" si="38"/>
        <v>738.02761583944846</v>
      </c>
    </row>
    <row r="228" spans="1:11">
      <c r="A228" s="67">
        <v>213</v>
      </c>
      <c r="B228" s="69">
        <f t="shared" si="39"/>
        <v>738.02761583944846</v>
      </c>
      <c r="C228" s="68">
        <f t="shared" si="40"/>
        <v>17.75</v>
      </c>
      <c r="D228" s="72">
        <f t="shared" si="41"/>
        <v>763.5909329254464</v>
      </c>
      <c r="E228" s="69">
        <f t="shared" si="42"/>
        <v>763.5909329254464</v>
      </c>
      <c r="F228" s="70">
        <f t="shared" si="43"/>
        <v>4995.0356699920012</v>
      </c>
      <c r="G228" s="70" cm="1">
        <f t="array" ref="G228">_xll.DCE_EC312_SpecificHeat_Ca(B228)</f>
        <v>3080.7106032987926</v>
      </c>
      <c r="H228" s="69">
        <f t="shared" si="44"/>
        <v>0.53788175032330932</v>
      </c>
      <c r="I228" s="69">
        <f t="shared" si="45"/>
        <v>738.56549758977178</v>
      </c>
      <c r="J228" s="73">
        <f t="shared" si="37"/>
        <v>17.75</v>
      </c>
      <c r="K228" s="74">
        <f t="shared" si="38"/>
        <v>738.56549758977178</v>
      </c>
    </row>
    <row r="229" spans="1:11">
      <c r="A229" s="67">
        <v>214</v>
      </c>
      <c r="B229" s="69">
        <f t="shared" si="39"/>
        <v>738.56549758977178</v>
      </c>
      <c r="C229" s="68">
        <f t="shared" si="40"/>
        <v>17.833333333333332</v>
      </c>
      <c r="D229" s="72">
        <f t="shared" si="41"/>
        <v>764.28782532716878</v>
      </c>
      <c r="E229" s="69">
        <f t="shared" si="42"/>
        <v>764.28782532716878</v>
      </c>
      <c r="F229" s="70">
        <f t="shared" si="43"/>
        <v>5034.0479313569049</v>
      </c>
      <c r="G229" s="70" cm="1">
        <f t="array" ref="G229">_xll.DCE_EC312_SpecificHeat_Ca(B229)</f>
        <v>2900.430001602519</v>
      </c>
      <c r="H229" s="69">
        <f t="shared" si="44"/>
        <v>0.57577668701040186</v>
      </c>
      <c r="I229" s="69">
        <f t="shared" si="45"/>
        <v>739.14127427678216</v>
      </c>
      <c r="J229" s="73">
        <f t="shared" si="37"/>
        <v>17.833333333333332</v>
      </c>
      <c r="K229" s="74">
        <f t="shared" si="38"/>
        <v>739.14127427678216</v>
      </c>
    </row>
    <row r="230" spans="1:11">
      <c r="A230" s="67">
        <v>215</v>
      </c>
      <c r="B230" s="69">
        <f t="shared" si="39"/>
        <v>739.14127427678216</v>
      </c>
      <c r="C230" s="68">
        <f t="shared" si="40"/>
        <v>17.916666666666668</v>
      </c>
      <c r="D230" s="72">
        <f t="shared" si="41"/>
        <v>764.98149136362747</v>
      </c>
      <c r="E230" s="69">
        <f t="shared" si="42"/>
        <v>764.98149136362747</v>
      </c>
      <c r="F230" s="70">
        <f t="shared" si="43"/>
        <v>5065.3295561702362</v>
      </c>
      <c r="G230" s="70" cm="1">
        <f t="array" ref="G230">_xll.DCE_EC312_SpecificHeat_Ca(B230)</f>
        <v>2733.8465360785472</v>
      </c>
      <c r="H230" s="69">
        <f t="shared" si="44"/>
        <v>0.61465680381798271</v>
      </c>
      <c r="I230" s="69">
        <f t="shared" si="45"/>
        <v>739.75593108060013</v>
      </c>
      <c r="J230" s="73">
        <f t="shared" si="37"/>
        <v>17.916666666666668</v>
      </c>
      <c r="K230" s="74">
        <f t="shared" si="38"/>
        <v>739.75593108060013</v>
      </c>
    </row>
    <row r="231" spans="1:11">
      <c r="A231" s="67">
        <v>216</v>
      </c>
      <c r="B231" s="69">
        <f t="shared" si="39"/>
        <v>739.75593108060013</v>
      </c>
      <c r="C231" s="68">
        <f t="shared" si="40"/>
        <v>18</v>
      </c>
      <c r="D231" s="72">
        <f t="shared" si="41"/>
        <v>765.67196077106632</v>
      </c>
      <c r="E231" s="69">
        <f t="shared" si="42"/>
        <v>765.67196077106632</v>
      </c>
      <c r="F231" s="70">
        <f t="shared" si="43"/>
        <v>5088.6642618107062</v>
      </c>
      <c r="G231" s="70" cm="1">
        <f t="array" ref="G231">_xll.DCE_EC312_SpecificHeat_Ca(B231)</f>
        <v>2580.1918986071564</v>
      </c>
      <c r="H231" s="69">
        <f t="shared" si="44"/>
        <v>0.65426081406777903</v>
      </c>
      <c r="I231" s="69">
        <f t="shared" si="45"/>
        <v>740.41019189466795</v>
      </c>
      <c r="J231" s="73">
        <f t="shared" ref="J231:J294" si="46">C231</f>
        <v>18</v>
      </c>
      <c r="K231" s="74">
        <f t="shared" ref="K231:K294" si="47">I231</f>
        <v>740.41019189466795</v>
      </c>
    </row>
    <row r="232" spans="1:11">
      <c r="A232" s="67">
        <v>217</v>
      </c>
      <c r="B232" s="69">
        <f t="shared" si="39"/>
        <v>740.41019189466795</v>
      </c>
      <c r="C232" s="68">
        <f t="shared" si="40"/>
        <v>18.083333333333332</v>
      </c>
      <c r="D232" s="72">
        <f t="shared" si="41"/>
        <v>766.35926287651193</v>
      </c>
      <c r="E232" s="69">
        <f t="shared" si="42"/>
        <v>766.35926287651193</v>
      </c>
      <c r="F232" s="70">
        <f t="shared" si="43"/>
        <v>5103.8819992294666</v>
      </c>
      <c r="G232" s="70" cm="1">
        <f t="array" ref="G232">_xll.DCE_EC312_SpecificHeat_Ca(B232)</f>
        <v>2438.6914570357767</v>
      </c>
      <c r="H232" s="69">
        <f t="shared" si="44"/>
        <v>0.69429316046626066</v>
      </c>
      <c r="I232" s="69">
        <f t="shared" si="45"/>
        <v>741.10448505513421</v>
      </c>
      <c r="J232" s="73">
        <f t="shared" si="46"/>
        <v>18.083333333333332</v>
      </c>
      <c r="K232" s="74">
        <f t="shared" si="47"/>
        <v>741.10448505513421</v>
      </c>
    </row>
    <row r="233" spans="1:11">
      <c r="A233" s="67">
        <v>218</v>
      </c>
      <c r="B233" s="69">
        <f t="shared" si="39"/>
        <v>741.10448505513421</v>
      </c>
      <c r="C233" s="68">
        <f t="shared" si="40"/>
        <v>18.166666666666668</v>
      </c>
      <c r="D233" s="72">
        <f t="shared" si="41"/>
        <v>767.04342660524844</v>
      </c>
      <c r="E233" s="69">
        <f t="shared" si="42"/>
        <v>767.04342660524844</v>
      </c>
      <c r="F233" s="70">
        <f t="shared" si="43"/>
        <v>5110.8657220103332</v>
      </c>
      <c r="G233" s="70" cm="1">
        <f t="array" ref="G233">_xll.DCE_EC312_SpecificHeat_Ca(B233)</f>
        <v>2308.5732947069337</v>
      </c>
      <c r="H233" s="69">
        <f t="shared" si="44"/>
        <v>0.7344291775404177</v>
      </c>
      <c r="I233" s="69">
        <f t="shared" si="45"/>
        <v>741.8389142326746</v>
      </c>
      <c r="J233" s="73">
        <f t="shared" si="46"/>
        <v>18.166666666666668</v>
      </c>
      <c r="K233" s="74">
        <f t="shared" si="47"/>
        <v>741.8389142326746</v>
      </c>
    </row>
    <row r="234" spans="1:11">
      <c r="A234" s="67">
        <v>219</v>
      </c>
      <c r="B234" s="69">
        <f t="shared" si="39"/>
        <v>741.8389142326746</v>
      </c>
      <c r="C234" s="68">
        <f t="shared" si="40"/>
        <v>18.25</v>
      </c>
      <c r="D234" s="72">
        <f t="shared" si="41"/>
        <v>767.72448048812078</v>
      </c>
      <c r="E234" s="69">
        <f t="shared" si="42"/>
        <v>767.72448048812078</v>
      </c>
      <c r="F234" s="70">
        <f t="shared" si="43"/>
        <v>5109.5573173813455</v>
      </c>
      <c r="G234" s="70" cm="1">
        <f t="array" ref="G234">_xll.DCE_EC312_SpecificHeat_Ca(B234)</f>
        <v>2189.0761147717612</v>
      </c>
      <c r="H234" s="69">
        <f t="shared" si="44"/>
        <v>0.77432188093224341</v>
      </c>
      <c r="I234" s="69">
        <f t="shared" si="45"/>
        <v>742.61323611360683</v>
      </c>
      <c r="J234" s="73">
        <f t="shared" si="46"/>
        <v>18.25</v>
      </c>
      <c r="K234" s="74">
        <f t="shared" si="47"/>
        <v>742.61323611360683</v>
      </c>
    </row>
    <row r="235" spans="1:11">
      <c r="A235" s="67">
        <v>220</v>
      </c>
      <c r="B235" s="69">
        <f t="shared" si="39"/>
        <v>742.61323611360683</v>
      </c>
      <c r="C235" s="68">
        <f t="shared" si="40"/>
        <v>18.333333333333332</v>
      </c>
      <c r="D235" s="72">
        <f t="shared" si="41"/>
        <v>768.40245266867544</v>
      </c>
      <c r="E235" s="69">
        <f t="shared" si="42"/>
        <v>768.40245266867544</v>
      </c>
      <c r="F235" s="70">
        <f t="shared" si="43"/>
        <v>5099.9623914048298</v>
      </c>
      <c r="G235" s="70" cm="1">
        <f t="array" ref="G235">_xll.DCE_EC312_SpecificHeat_Ca(B235)</f>
        <v>2079.4560142991422</v>
      </c>
      <c r="H235" s="69">
        <f t="shared" si="44"/>
        <v>0.81361014272276055</v>
      </c>
      <c r="I235" s="69">
        <f t="shared" si="45"/>
        <v>743.42684625632955</v>
      </c>
      <c r="J235" s="73">
        <f t="shared" si="46"/>
        <v>18.333333333333332</v>
      </c>
      <c r="K235" s="74">
        <f t="shared" si="47"/>
        <v>743.42684625632955</v>
      </c>
    </row>
    <row r="236" spans="1:11">
      <c r="A236" s="67">
        <v>221</v>
      </c>
      <c r="B236" s="69">
        <f t="shared" si="39"/>
        <v>743.42684625632955</v>
      </c>
      <c r="C236" s="68">
        <f t="shared" si="40"/>
        <v>18.416666666666668</v>
      </c>
      <c r="D236" s="72">
        <f t="shared" si="41"/>
        <v>769.07737091013792</v>
      </c>
      <c r="E236" s="69">
        <f t="shared" si="42"/>
        <v>769.07737091013792</v>
      </c>
      <c r="F236" s="70">
        <f t="shared" si="43"/>
        <v>5082.1536372968349</v>
      </c>
      <c r="G236" s="70" cm="1">
        <f t="array" ref="G236">_xll.DCE_EC312_SpecificHeat_Ca(B236)</f>
        <v>1978.9921515423489</v>
      </c>
      <c r="H236" s="69">
        <f t="shared" si="44"/>
        <v>0.85192789157098625</v>
      </c>
      <c r="I236" s="69">
        <f t="shared" si="45"/>
        <v>744.27877414790055</v>
      </c>
      <c r="J236" s="73">
        <f t="shared" si="46"/>
        <v>18.416666666666668</v>
      </c>
      <c r="K236" s="74">
        <f t="shared" si="47"/>
        <v>744.27877414790055</v>
      </c>
    </row>
    <row r="237" spans="1:11">
      <c r="A237" s="67">
        <v>222</v>
      </c>
      <c r="B237" s="69">
        <f t="shared" si="39"/>
        <v>744.27877414790055</v>
      </c>
      <c r="C237" s="68">
        <f t="shared" si="40"/>
        <v>18.5</v>
      </c>
      <c r="D237" s="72">
        <f t="shared" si="41"/>
        <v>769.74926260223458</v>
      </c>
      <c r="E237" s="69">
        <f t="shared" si="42"/>
        <v>769.74926260223458</v>
      </c>
      <c r="F237" s="70">
        <f t="shared" si="43"/>
        <v>5056.2725749021956</v>
      </c>
      <c r="G237" s="70" cm="1">
        <f t="array" ref="G237">_xll.DCE_EC312_SpecificHeat_Ca(B237)</f>
        <v>1886.9913466046446</v>
      </c>
      <c r="H237" s="69">
        <f t="shared" si="44"/>
        <v>0.88891388145566352</v>
      </c>
      <c r="I237" s="69">
        <f t="shared" si="45"/>
        <v>745.16768802935621</v>
      </c>
      <c r="J237" s="73">
        <f t="shared" si="46"/>
        <v>18.5</v>
      </c>
      <c r="K237" s="74">
        <f t="shared" si="47"/>
        <v>745.16768802935621</v>
      </c>
    </row>
    <row r="238" spans="1:11">
      <c r="A238" s="67">
        <v>223</v>
      </c>
      <c r="B238" s="69">
        <f t="shared" si="39"/>
        <v>745.16768802935621</v>
      </c>
      <c r="C238" s="68">
        <f t="shared" si="40"/>
        <v>18.583333333333332</v>
      </c>
      <c r="D238" s="72">
        <f t="shared" si="41"/>
        <v>770.41815476786292</v>
      </c>
      <c r="E238" s="69">
        <f t="shared" si="42"/>
        <v>770.41815476786292</v>
      </c>
      <c r="F238" s="70">
        <f t="shared" si="43"/>
        <v>5022.5295268571381</v>
      </c>
      <c r="G238" s="70" cm="1">
        <f t="array" ref="G238">_xll.DCE_EC312_SpecificHeat_Ca(B238)</f>
        <v>1802.7916709540752</v>
      </c>
      <c r="H238" s="69">
        <f t="shared" si="44"/>
        <v>0.92422151561658028</v>
      </c>
      <c r="I238" s="69">
        <f t="shared" si="45"/>
        <v>746.09190954497285</v>
      </c>
      <c r="J238" s="73">
        <f t="shared" si="46"/>
        <v>18.583333333333332</v>
      </c>
      <c r="K238" s="74">
        <f t="shared" si="47"/>
        <v>746.09190954497285</v>
      </c>
    </row>
    <row r="239" spans="1:11">
      <c r="A239" s="67">
        <v>224</v>
      </c>
      <c r="B239" s="69">
        <f t="shared" si="39"/>
        <v>746.09190954497285</v>
      </c>
      <c r="C239" s="68">
        <f t="shared" si="40"/>
        <v>18.666666666666668</v>
      </c>
      <c r="D239" s="72">
        <f t="shared" si="41"/>
        <v>771.08407406961294</v>
      </c>
      <c r="E239" s="69">
        <f t="shared" si="42"/>
        <v>771.08407406961294</v>
      </c>
      <c r="F239" s="70">
        <f t="shared" si="43"/>
        <v>4981.2017866933284</v>
      </c>
      <c r="G239" s="70" cm="1">
        <f t="array" ref="G239">_xll.DCE_EC312_SpecificHeat_Ca(B239)</f>
        <v>1725.7650944963345</v>
      </c>
      <c r="H239" s="69">
        <f t="shared" si="44"/>
        <v>0.95752820059667842</v>
      </c>
      <c r="I239" s="69">
        <f t="shared" si="45"/>
        <v>747.04943774556955</v>
      </c>
      <c r="J239" s="73">
        <f t="shared" si="46"/>
        <v>18.666666666666668</v>
      </c>
      <c r="K239" s="74">
        <f t="shared" si="47"/>
        <v>747.04943774556955</v>
      </c>
    </row>
    <row r="240" spans="1:11">
      <c r="A240" s="67">
        <v>225</v>
      </c>
      <c r="B240" s="69">
        <f t="shared" si="39"/>
        <v>747.04943774556955</v>
      </c>
      <c r="C240" s="68">
        <f t="shared" si="40"/>
        <v>18.75</v>
      </c>
      <c r="D240" s="72">
        <f t="shared" si="41"/>
        <v>771.74704681614344</v>
      </c>
      <c r="E240" s="69">
        <f t="shared" si="42"/>
        <v>771.74704681614344</v>
      </c>
      <c r="F240" s="70">
        <f t="shared" si="43"/>
        <v>4932.630028305718</v>
      </c>
      <c r="G240" s="70" cm="1">
        <f t="array" ref="G240">_xll.DCE_EC312_SpecificHeat_Ca(B240)</f>
        <v>1655.3192699021008</v>
      </c>
      <c r="H240" s="69">
        <f t="shared" si="44"/>
        <v>0.98854374063893868</v>
      </c>
      <c r="I240" s="69">
        <f t="shared" si="45"/>
        <v>748.03798148620854</v>
      </c>
      <c r="J240" s="73">
        <f t="shared" si="46"/>
        <v>18.75</v>
      </c>
      <c r="K240" s="74">
        <f t="shared" si="47"/>
        <v>748.03798148620854</v>
      </c>
    </row>
    <row r="241" spans="1:11">
      <c r="A241" s="67">
        <v>226</v>
      </c>
      <c r="B241" s="69">
        <f t="shared" si="39"/>
        <v>748.03798148620854</v>
      </c>
      <c r="C241" s="68">
        <f t="shared" si="40"/>
        <v>18.833333333333332</v>
      </c>
      <c r="D241" s="72">
        <f t="shared" si="41"/>
        <v>772.4070989684202</v>
      </c>
      <c r="E241" s="69">
        <f t="shared" si="42"/>
        <v>772.4070989684202</v>
      </c>
      <c r="F241" s="70">
        <f t="shared" si="43"/>
        <v>4877.2130965204606</v>
      </c>
      <c r="G241" s="70" cm="1">
        <f t="array" ref="G241">_xll.DCE_EC312_SpecificHeat_Ca(B241)</f>
        <v>1590.8985422906153</v>
      </c>
      <c r="H241" s="69">
        <f t="shared" si="44"/>
        <v>1.0170173602761681</v>
      </c>
      <c r="I241" s="69">
        <f t="shared" si="45"/>
        <v>749.05499884648475</v>
      </c>
      <c r="J241" s="73">
        <f t="shared" si="46"/>
        <v>18.833333333333332</v>
      </c>
      <c r="K241" s="74">
        <f t="shared" si="47"/>
        <v>749.05499884648475</v>
      </c>
    </row>
    <row r="242" spans="1:11">
      <c r="A242" s="67">
        <v>227</v>
      </c>
      <c r="B242" s="69">
        <f t="shared" si="39"/>
        <v>749.05499884648475</v>
      </c>
      <c r="C242" s="68">
        <f t="shared" si="40"/>
        <v>18.916666666666668</v>
      </c>
      <c r="D242" s="72">
        <f t="shared" si="41"/>
        <v>773.06425614581474</v>
      </c>
      <c r="E242" s="69">
        <f t="shared" si="42"/>
        <v>773.06425614581474</v>
      </c>
      <c r="F242" s="70">
        <f t="shared" si="43"/>
        <v>4815.401397262518</v>
      </c>
      <c r="G242" s="70" cm="1">
        <f t="array" ref="G242">_xll.DCE_EC312_SpecificHeat_Ca(B242)</f>
        <v>1531.9842779563232</v>
      </c>
      <c r="H242" s="69">
        <f t="shared" si="44"/>
        <v>1.0427430525584056</v>
      </c>
      <c r="I242" s="69">
        <f t="shared" si="45"/>
        <v>750.09774189904317</v>
      </c>
      <c r="J242" s="73">
        <f t="shared" si="46"/>
        <v>18.916666666666668</v>
      </c>
      <c r="K242" s="74">
        <f t="shared" si="47"/>
        <v>750.09774189904317</v>
      </c>
    </row>
    <row r="243" spans="1:11">
      <c r="A243" s="67">
        <v>228</v>
      </c>
      <c r="B243" s="69">
        <f t="shared" si="39"/>
        <v>750.09774189904317</v>
      </c>
      <c r="C243" s="68">
        <f t="shared" si="40"/>
        <v>19</v>
      </c>
      <c r="D243" s="72">
        <f t="shared" si="41"/>
        <v>773.7185436320716</v>
      </c>
      <c r="E243" s="69">
        <f t="shared" si="42"/>
        <v>773.7185436320716</v>
      </c>
      <c r="F243" s="70">
        <f t="shared" si="43"/>
        <v>4747.689166904488</v>
      </c>
      <c r="G243" s="70" cm="1">
        <f t="array" ref="G243">_xll.DCE_EC312_SpecificHeat_Ca(B243)</f>
        <v>1478.0946084726809</v>
      </c>
      <c r="H243" s="69">
        <f t="shared" si="44"/>
        <v>1.0655630783101919</v>
      </c>
      <c r="I243" s="69">
        <f t="shared" si="45"/>
        <v>751.16330497735339</v>
      </c>
      <c r="J243" s="73">
        <f t="shared" si="46"/>
        <v>19</v>
      </c>
      <c r="K243" s="74">
        <f t="shared" si="47"/>
        <v>751.16330497735339</v>
      </c>
    </row>
    <row r="244" spans="1:11">
      <c r="A244" s="67">
        <v>229</v>
      </c>
      <c r="B244" s="69">
        <f t="shared" si="39"/>
        <v>751.16330497735339</v>
      </c>
      <c r="C244" s="68">
        <f t="shared" si="40"/>
        <v>19.083333333333332</v>
      </c>
      <c r="D244" s="72">
        <f t="shared" si="41"/>
        <v>774.36998638114505</v>
      </c>
      <c r="E244" s="69">
        <f t="shared" si="42"/>
        <v>774.36998638114505</v>
      </c>
      <c r="F244" s="70">
        <f t="shared" si="43"/>
        <v>4674.6059398905654</v>
      </c>
      <c r="G244" s="70" cm="1">
        <f t="array" ref="G244">_xll.DCE_EC312_SpecificHeat_Ca(B244)</f>
        <v>1428.7836862565291</v>
      </c>
      <c r="H244" s="69">
        <f t="shared" si="44"/>
        <v>1.0853695733291149</v>
      </c>
      <c r="I244" s="69">
        <f t="shared" si="45"/>
        <v>752.24867455068249</v>
      </c>
      <c r="J244" s="73">
        <f t="shared" si="46"/>
        <v>19.083333333333332</v>
      </c>
      <c r="K244" s="74">
        <f t="shared" si="47"/>
        <v>752.24867455068249</v>
      </c>
    </row>
    <row r="245" spans="1:11">
      <c r="A245" s="67">
        <v>230</v>
      </c>
      <c r="B245" s="69">
        <f t="shared" si="39"/>
        <v>752.24867455068249</v>
      </c>
      <c r="C245" s="68">
        <f t="shared" si="40"/>
        <v>19.166666666666668</v>
      </c>
      <c r="D245" s="72">
        <f t="shared" si="41"/>
        <v>775.01860902291025</v>
      </c>
      <c r="E245" s="69">
        <f t="shared" si="42"/>
        <v>775.01860902291025</v>
      </c>
      <c r="F245" s="70">
        <f t="shared" si="43"/>
        <v>4596.7075503101132</v>
      </c>
      <c r="G245" s="70" cm="1">
        <f t="array" ref="G245">_xll.DCE_EC312_SpecificHeat_Ca(B245)</f>
        <v>1383.6405447311834</v>
      </c>
      <c r="H245" s="69">
        <f t="shared" si="44"/>
        <v>1.1021043419839847</v>
      </c>
      <c r="I245" s="69">
        <f t="shared" si="45"/>
        <v>753.35077889266643</v>
      </c>
      <c r="J245" s="73">
        <f t="shared" si="46"/>
        <v>19.166666666666668</v>
      </c>
      <c r="K245" s="74">
        <f t="shared" si="47"/>
        <v>753.35077889266643</v>
      </c>
    </row>
    <row r="246" spans="1:11">
      <c r="A246" s="67">
        <v>231</v>
      </c>
      <c r="B246" s="69">
        <f t="shared" si="39"/>
        <v>753.35077889266643</v>
      </c>
      <c r="C246" s="68">
        <f t="shared" si="40"/>
        <v>19.25</v>
      </c>
      <c r="D246" s="72">
        <f t="shared" si="41"/>
        <v>775.6644358687505</v>
      </c>
      <c r="E246" s="69">
        <f t="shared" si="42"/>
        <v>775.6644358687505</v>
      </c>
      <c r="F246" s="70">
        <f t="shared" si="43"/>
        <v>4514.5669977907801</v>
      </c>
      <c r="G246" s="70" cm="1">
        <f t="array" ref="G246">_xll.DCE_EC312_SpecificHeat_Ca(B246)</f>
        <v>1342.2876509394027</v>
      </c>
      <c r="H246" s="69">
        <f t="shared" si="44"/>
        <v>1.1157570167096589</v>
      </c>
      <c r="I246" s="69">
        <f t="shared" si="45"/>
        <v>754.46653590937603</v>
      </c>
      <c r="J246" s="73">
        <f t="shared" si="46"/>
        <v>19.25</v>
      </c>
      <c r="K246" s="74">
        <f t="shared" si="47"/>
        <v>754.46653590937603</v>
      </c>
    </row>
    <row r="247" spans="1:11">
      <c r="A247" s="67">
        <v>232</v>
      </c>
      <c r="B247" s="69">
        <f t="shared" si="39"/>
        <v>754.46653590937603</v>
      </c>
      <c r="C247" s="68">
        <f t="shared" si="40"/>
        <v>19.333333333333332</v>
      </c>
      <c r="D247" s="72">
        <f t="shared" si="41"/>
        <v>776.30749091702512</v>
      </c>
      <c r="E247" s="69">
        <f t="shared" si="42"/>
        <v>776.30749091702512</v>
      </c>
      <c r="F247" s="70">
        <f t="shared" si="43"/>
        <v>4428.7654838716426</v>
      </c>
      <c r="G247" s="70" cm="1">
        <f t="array" ref="G247">_xll.DCE_EC312_SpecificHeat_Ca(B247)</f>
        <v>1304.3792312942123</v>
      </c>
      <c r="H247" s="69">
        <f t="shared" si="44"/>
        <v>1.1263618368834507</v>
      </c>
      <c r="I247" s="69">
        <f t="shared" si="45"/>
        <v>755.5928977462595</v>
      </c>
      <c r="J247" s="73">
        <f t="shared" si="46"/>
        <v>19.333333333333332</v>
      </c>
      <c r="K247" s="74">
        <f t="shared" si="47"/>
        <v>755.5928977462595</v>
      </c>
    </row>
    <row r="248" spans="1:11">
      <c r="A248" s="67">
        <v>233</v>
      </c>
      <c r="B248" s="69">
        <f t="shared" si="39"/>
        <v>755.5928977462595</v>
      </c>
      <c r="C248" s="68">
        <f t="shared" si="40"/>
        <v>19.416666666666668</v>
      </c>
      <c r="D248" s="72">
        <f t="shared" si="41"/>
        <v>776.94779785842013</v>
      </c>
      <c r="E248" s="69">
        <f t="shared" si="42"/>
        <v>776.94779785842013</v>
      </c>
      <c r="F248" s="70">
        <f t="shared" si="43"/>
        <v>4339.8838862152179</v>
      </c>
      <c r="G248" s="70" cm="1">
        <f t="array" ref="G248">_xll.DCE_EC312_SpecificHeat_Ca(B248)</f>
        <v>1269.5994426464188</v>
      </c>
      <c r="H248" s="69">
        <f t="shared" si="44"/>
        <v>1.1339933451292341</v>
      </c>
      <c r="I248" s="69">
        <f t="shared" si="45"/>
        <v>756.72689109138878</v>
      </c>
      <c r="J248" s="73">
        <f t="shared" si="46"/>
        <v>19.416666666666668</v>
      </c>
      <c r="K248" s="74">
        <f t="shared" si="47"/>
        <v>756.72689109138878</v>
      </c>
    </row>
    <row r="249" spans="1:11">
      <c r="A249" s="67">
        <v>234</v>
      </c>
      <c r="B249" s="69">
        <f t="shared" si="39"/>
        <v>756.72689109138878</v>
      </c>
      <c r="C249" s="68">
        <f t="shared" si="40"/>
        <v>19.5</v>
      </c>
      <c r="D249" s="72">
        <f t="shared" si="41"/>
        <v>777.58538008118558</v>
      </c>
      <c r="E249" s="69">
        <f t="shared" si="42"/>
        <v>777.58538008118558</v>
      </c>
      <c r="F249" s="70">
        <f t="shared" si="43"/>
        <v>4248.4948895268408</v>
      </c>
      <c r="G249" s="70" cm="1">
        <f t="array" ref="G249">_xll.DCE_EC312_SpecificHeat_Ca(B249)</f>
        <v>1237.6604515368222</v>
      </c>
      <c r="H249" s="69">
        <f t="shared" si="44"/>
        <v>1.1387613154922267</v>
      </c>
      <c r="I249" s="69">
        <f t="shared" si="45"/>
        <v>757.86565240688105</v>
      </c>
      <c r="J249" s="73">
        <f t="shared" si="46"/>
        <v>19.5</v>
      </c>
      <c r="K249" s="74">
        <f t="shared" si="47"/>
        <v>757.86565240688105</v>
      </c>
    </row>
    <row r="250" spans="1:11">
      <c r="A250" s="67">
        <v>235</v>
      </c>
      <c r="B250" s="69">
        <f t="shared" si="39"/>
        <v>757.86565240688105</v>
      </c>
      <c r="C250" s="68">
        <f t="shared" si="40"/>
        <v>19.583333333333332</v>
      </c>
      <c r="D250" s="72">
        <f t="shared" si="41"/>
        <v>778.22026067626143</v>
      </c>
      <c r="E250" s="69">
        <f t="shared" si="42"/>
        <v>778.22026067626143</v>
      </c>
      <c r="F250" s="70">
        <f t="shared" si="43"/>
        <v>4155.1559387528441</v>
      </c>
      <c r="G250" s="70" cm="1">
        <f t="array" ref="G250">_xll.DCE_EC312_SpecificHeat_Ca(B250)</f>
        <v>1208.3004749006502</v>
      </c>
      <c r="H250" s="69">
        <f t="shared" si="44"/>
        <v>1.140805220116534</v>
      </c>
      <c r="I250" s="69">
        <f t="shared" si="45"/>
        <v>759.00645762699764</v>
      </c>
      <c r="J250" s="73">
        <f t="shared" si="46"/>
        <v>19.583333333333332</v>
      </c>
      <c r="K250" s="74">
        <f t="shared" si="47"/>
        <v>759.00645762699764</v>
      </c>
    </row>
    <row r="251" spans="1:11">
      <c r="A251" s="67">
        <v>236</v>
      </c>
      <c r="B251" s="69">
        <f t="shared" si="39"/>
        <v>759.00645762699764</v>
      </c>
      <c r="C251" s="68">
        <f t="shared" si="40"/>
        <v>19.666666666666668</v>
      </c>
      <c r="D251" s="72">
        <f t="shared" si="41"/>
        <v>778.8524624422954</v>
      </c>
      <c r="E251" s="69">
        <f t="shared" si="42"/>
        <v>778.8524624422954</v>
      </c>
      <c r="F251" s="70">
        <f t="shared" si="43"/>
        <v>4060.4031263823599</v>
      </c>
      <c r="G251" s="70" cm="1">
        <f t="array" ref="G251">_xll.DCE_EC312_SpecificHeat_Ca(B251)</f>
        <v>1181.2818260465006</v>
      </c>
      <c r="H251" s="69">
        <f t="shared" si="44"/>
        <v>1.1402885145777557</v>
      </c>
      <c r="I251" s="69">
        <f t="shared" si="45"/>
        <v>760.14674614157536</v>
      </c>
      <c r="J251" s="73">
        <f t="shared" si="46"/>
        <v>19.666666666666668</v>
      </c>
      <c r="K251" s="74">
        <f t="shared" si="47"/>
        <v>760.14674614157536</v>
      </c>
    </row>
    <row r="252" spans="1:11">
      <c r="A252" s="67">
        <v>237</v>
      </c>
      <c r="B252" s="69">
        <f t="shared" si="39"/>
        <v>760.14674614157536</v>
      </c>
      <c r="C252" s="68">
        <f t="shared" si="40"/>
        <v>19.75</v>
      </c>
      <c r="D252" s="72">
        <f t="shared" si="41"/>
        <v>779.48200789055568</v>
      </c>
      <c r="E252" s="69">
        <f t="shared" si="42"/>
        <v>779.48200789055568</v>
      </c>
      <c r="F252" s="70">
        <f t="shared" si="43"/>
        <v>3964.7460749895927</v>
      </c>
      <c r="G252" s="70" cm="1">
        <f t="array" ref="G252">_xll.DCE_EC312_SpecificHeat_Ca(B252)</f>
        <v>1156.389000797632</v>
      </c>
      <c r="H252" s="69">
        <f t="shared" si="44"/>
        <v>1.1373929829503591</v>
      </c>
      <c r="I252" s="69">
        <f t="shared" si="45"/>
        <v>761.28413912452572</v>
      </c>
      <c r="J252" s="73">
        <f t="shared" si="46"/>
        <v>19.75</v>
      </c>
      <c r="K252" s="74">
        <f t="shared" si="47"/>
        <v>761.28413912452572</v>
      </c>
    </row>
    <row r="253" spans="1:11">
      <c r="A253" s="67">
        <v>238</v>
      </c>
      <c r="B253" s="69">
        <f t="shared" si="39"/>
        <v>761.28413912452572</v>
      </c>
      <c r="C253" s="68">
        <f t="shared" si="40"/>
        <v>19.833333333333332</v>
      </c>
      <c r="D253" s="72">
        <f t="shared" si="41"/>
        <v>780.10891924974067</v>
      </c>
      <c r="E253" s="69">
        <f t="shared" si="42"/>
        <v>780.10891924974067</v>
      </c>
      <c r="F253" s="70">
        <f t="shared" si="43"/>
        <v>3868.6638310610429</v>
      </c>
      <c r="G253" s="70" cm="1">
        <f t="array" ref="G253">_xll.DCE_EC312_SpecificHeat_Ca(B253)</f>
        <v>1133.4268305176424</v>
      </c>
      <c r="H253" s="69">
        <f t="shared" si="44"/>
        <v>1.1323133378119592</v>
      </c>
      <c r="I253" s="69">
        <f t="shared" si="45"/>
        <v>762.4164524623377</v>
      </c>
      <c r="J253" s="73">
        <f t="shared" si="46"/>
        <v>19.833333333333332</v>
      </c>
      <c r="K253" s="74">
        <f t="shared" si="47"/>
        <v>762.4164524623377</v>
      </c>
    </row>
    <row r="254" spans="1:11">
      <c r="A254" s="67">
        <v>239</v>
      </c>
      <c r="B254" s="69">
        <f t="shared" si="39"/>
        <v>762.4164524623377</v>
      </c>
      <c r="C254" s="68">
        <f t="shared" si="40"/>
        <v>19.916666666666668</v>
      </c>
      <c r="D254" s="72">
        <f t="shared" si="41"/>
        <v>780.73321847068837</v>
      </c>
      <c r="E254" s="69">
        <f t="shared" si="42"/>
        <v>780.73321847068837</v>
      </c>
      <c r="F254" s="70">
        <f t="shared" si="43"/>
        <v>3772.601748206559</v>
      </c>
      <c r="G254" s="70" cm="1">
        <f t="array" ref="G254">_xll.DCE_EC312_SpecificHeat_Ca(B254)</f>
        <v>1112.2187215078711</v>
      </c>
      <c r="H254" s="69">
        <f t="shared" si="44"/>
        <v>1.1252522226451871</v>
      </c>
      <c r="I254" s="69">
        <f t="shared" si="45"/>
        <v>763.54170468498285</v>
      </c>
      <c r="J254" s="73">
        <f t="shared" si="46"/>
        <v>19.916666666666668</v>
      </c>
      <c r="K254" s="74">
        <f t="shared" si="47"/>
        <v>763.54170468498285</v>
      </c>
    </row>
    <row r="255" spans="1:11">
      <c r="A255" s="67">
        <v>240</v>
      </c>
      <c r="B255" s="69">
        <f t="shared" si="39"/>
        <v>763.54170468498285</v>
      </c>
      <c r="C255" s="68">
        <f t="shared" si="40"/>
        <v>20</v>
      </c>
      <c r="D255" s="72">
        <f t="shared" si="41"/>
        <v>781.3549272309881</v>
      </c>
      <c r="E255" s="69">
        <f t="shared" si="42"/>
        <v>781.3549272309881</v>
      </c>
      <c r="F255" s="70">
        <f t="shared" si="43"/>
        <v>3676.9693077439597</v>
      </c>
      <c r="G255" s="70" cm="1">
        <f t="array" ref="G255">_xll.DCE_EC312_SpecificHeat_Ca(B255)</f>
        <v>1092.6049940378036</v>
      </c>
      <c r="H255" s="69">
        <f t="shared" si="44"/>
        <v>1.1164157183085937</v>
      </c>
      <c r="I255" s="69">
        <f t="shared" si="45"/>
        <v>764.65812040329149</v>
      </c>
      <c r="J255" s="73">
        <f t="shared" si="46"/>
        <v>20</v>
      </c>
      <c r="K255" s="74">
        <f t="shared" si="47"/>
        <v>764.65812040329149</v>
      </c>
    </row>
    <row r="256" spans="1:11">
      <c r="A256" s="67">
        <v>241</v>
      </c>
      <c r="B256" s="69">
        <f t="shared" si="39"/>
        <v>764.65812040329149</v>
      </c>
      <c r="C256" s="68">
        <f t="shared" si="40"/>
        <v>20.083333333333332</v>
      </c>
      <c r="D256" s="72">
        <f t="shared" si="41"/>
        <v>781.97406693949745</v>
      </c>
      <c r="E256" s="69">
        <f t="shared" si="42"/>
        <v>781.97406693949745</v>
      </c>
      <c r="F256" s="70">
        <f t="shared" si="43"/>
        <v>3582.1388023587506</v>
      </c>
      <c r="G256" s="70" cm="1">
        <f t="array" ref="G256">_xll.DCE_EC312_SpecificHeat_Ca(B256)</f>
        <v>1074.4413290605899</v>
      </c>
      <c r="H256" s="69">
        <f t="shared" si="44"/>
        <v>1.1060094140393859</v>
      </c>
      <c r="I256" s="69">
        <f t="shared" si="45"/>
        <v>765.76412981733085</v>
      </c>
      <c r="J256" s="73">
        <f t="shared" si="46"/>
        <v>20.083333333333332</v>
      </c>
      <c r="K256" s="74">
        <f t="shared" si="47"/>
        <v>765.76412981733085</v>
      </c>
    </row>
    <row r="257" spans="1:11">
      <c r="A257" s="67">
        <v>242</v>
      </c>
      <c r="B257" s="69">
        <f t="shared" si="39"/>
        <v>765.76412981733085</v>
      </c>
      <c r="C257" s="68">
        <f t="shared" si="40"/>
        <v>20.166666666666668</v>
      </c>
      <c r="D257" s="72">
        <f t="shared" si="41"/>
        <v>782.59065874076532</v>
      </c>
      <c r="E257" s="69">
        <f t="shared" si="42"/>
        <v>782.59065874076532</v>
      </c>
      <c r="F257" s="70">
        <f t="shared" si="43"/>
        <v>3488.4447935533426</v>
      </c>
      <c r="G257" s="70" cm="1">
        <f t="array" ref="G257">_xll.DCE_EC312_SpecificHeat_Ca(B257)</f>
        <v>1057.5973264291588</v>
      </c>
      <c r="H257" s="69">
        <f t="shared" si="44"/>
        <v>1.0942350683642603</v>
      </c>
      <c r="I257" s="69">
        <f t="shared" si="45"/>
        <v>766.8583648856951</v>
      </c>
      <c r="J257" s="73">
        <f t="shared" si="46"/>
        <v>20.166666666666668</v>
      </c>
      <c r="K257" s="74">
        <f t="shared" si="47"/>
        <v>766.8583648856951</v>
      </c>
    </row>
    <row r="258" spans="1:11">
      <c r="A258" s="67">
        <v>243</v>
      </c>
      <c r="B258" s="69">
        <f t="shared" si="39"/>
        <v>766.8583648856951</v>
      </c>
      <c r="C258" s="68">
        <f t="shared" si="40"/>
        <v>20.25</v>
      </c>
      <c r="D258" s="72">
        <f t="shared" si="41"/>
        <v>783.20472351936542</v>
      </c>
      <c r="E258" s="69">
        <f t="shared" si="42"/>
        <v>783.20472351936542</v>
      </c>
      <c r="F258" s="70">
        <f t="shared" si="43"/>
        <v>3396.1842450522513</v>
      </c>
      <c r="G258" s="70" cm="1">
        <f t="array" ref="G258">_xll.DCE_EC312_SpecificHeat_Ca(B258)</f>
        <v>1041.9551750840958</v>
      </c>
      <c r="H258" s="69">
        <f t="shared" si="44"/>
        <v>1.0812878569661524</v>
      </c>
      <c r="I258" s="69">
        <f t="shared" si="45"/>
        <v>767.93965274266122</v>
      </c>
      <c r="J258" s="73">
        <f t="shared" si="46"/>
        <v>20.25</v>
      </c>
      <c r="K258" s="74">
        <f t="shared" si="47"/>
        <v>767.93965274266122</v>
      </c>
    </row>
    <row r="259" spans="1:11">
      <c r="A259" s="67">
        <v>244</v>
      </c>
      <c r="B259" s="69">
        <f t="shared" si="39"/>
        <v>767.93965274266122</v>
      </c>
      <c r="C259" s="68">
        <f t="shared" si="40"/>
        <v>20.333333333333332</v>
      </c>
      <c r="D259" s="72">
        <f t="shared" si="41"/>
        <v>783.81628190414062</v>
      </c>
      <c r="E259" s="69">
        <f t="shared" si="42"/>
        <v>783.81628190414062</v>
      </c>
      <c r="F259" s="70">
        <f t="shared" si="43"/>
        <v>3305.6172311940722</v>
      </c>
      <c r="G259" s="70" cm="1">
        <f t="array" ref="G259">_xll.DCE_EC312_SpecificHeat_Ca(B259)</f>
        <v>1027.4084331312586</v>
      </c>
      <c r="H259" s="69">
        <f t="shared" si="44"/>
        <v>1.0673541829417723</v>
      </c>
      <c r="I259" s="69">
        <f t="shared" si="45"/>
        <v>769.00700692560304</v>
      </c>
      <c r="J259" s="73">
        <f t="shared" si="46"/>
        <v>20.333333333333332</v>
      </c>
      <c r="K259" s="74">
        <f t="shared" si="47"/>
        <v>769.00700692560304</v>
      </c>
    </row>
    <row r="260" spans="1:11">
      <c r="A260" s="67">
        <v>245</v>
      </c>
      <c r="B260" s="69">
        <f t="shared" si="39"/>
        <v>769.00700692560304</v>
      </c>
      <c r="C260" s="68">
        <f t="shared" si="40"/>
        <v>20.416666666666668</v>
      </c>
      <c r="D260" s="72">
        <f t="shared" si="41"/>
        <v>784.42535427236078</v>
      </c>
      <c r="E260" s="69">
        <f t="shared" si="42"/>
        <v>784.42535427236078</v>
      </c>
      <c r="F260" s="70">
        <f t="shared" si="43"/>
        <v>3216.9681205298943</v>
      </c>
      <c r="G260" s="70" cm="1">
        <f t="array" ref="G260">_xll.DCE_EC312_SpecificHeat_Ca(B260)</f>
        <v>1013.8609138541698</v>
      </c>
      <c r="H260" s="69">
        <f t="shared" si="44"/>
        <v>1.0526100094784006</v>
      </c>
      <c r="I260" s="69">
        <f t="shared" si="45"/>
        <v>770.05961693508141</v>
      </c>
      <c r="J260" s="73">
        <f t="shared" si="46"/>
        <v>20.416666666666668</v>
      </c>
      <c r="K260" s="74">
        <f t="shared" si="47"/>
        <v>770.05961693508141</v>
      </c>
    </row>
    <row r="261" spans="1:11">
      <c r="A261" s="67">
        <v>246</v>
      </c>
      <c r="B261" s="69">
        <f t="shared" si="39"/>
        <v>770.05961693508141</v>
      </c>
      <c r="C261" s="68">
        <f t="shared" si="40"/>
        <v>20.5</v>
      </c>
      <c r="D261" s="72">
        <f t="shared" si="41"/>
        <v>785.03196075379765</v>
      </c>
      <c r="E261" s="69">
        <f t="shared" si="42"/>
        <v>785.03196075379765</v>
      </c>
      <c r="F261" s="70">
        <f t="shared" si="43"/>
        <v>3130.4271393252307</v>
      </c>
      <c r="G261" s="70" cm="1">
        <f t="array" ref="G261">_xll.DCE_EC312_SpecificHeat_Ca(B261)</f>
        <v>1001.2256724027152</v>
      </c>
      <c r="H261" s="69">
        <f t="shared" si="44"/>
        <v>1.0372196649981864</v>
      </c>
      <c r="I261" s="69">
        <f t="shared" si="45"/>
        <v>771.09683660007954</v>
      </c>
      <c r="J261" s="73">
        <f t="shared" si="46"/>
        <v>20.5</v>
      </c>
      <c r="K261" s="74">
        <f t="shared" si="47"/>
        <v>771.09683660007954</v>
      </c>
    </row>
    <row r="262" spans="1:11">
      <c r="A262" s="67">
        <v>247</v>
      </c>
      <c r="B262" s="69">
        <f t="shared" si="39"/>
        <v>771.09683660007954</v>
      </c>
      <c r="C262" s="68">
        <f t="shared" si="40"/>
        <v>20.583333333333332</v>
      </c>
      <c r="D262" s="72">
        <f t="shared" si="41"/>
        <v>785.63612123471603</v>
      </c>
      <c r="E262" s="69">
        <f t="shared" si="42"/>
        <v>785.63612123471603</v>
      </c>
      <c r="F262" s="70">
        <f t="shared" si="43"/>
        <v>3046.152226459837</v>
      </c>
      <c r="G262" s="70" cm="1">
        <f t="array" ref="G262">_xll.DCE_EC312_SpecificHeat_Ca(B262)</f>
        <v>989.42408706039043</v>
      </c>
      <c r="H262" s="69">
        <f t="shared" si="44"/>
        <v>1.021335065349763</v>
      </c>
      <c r="I262" s="69">
        <f t="shared" si="45"/>
        <v>772.11817166542926</v>
      </c>
      <c r="J262" s="73">
        <f t="shared" si="46"/>
        <v>20.583333333333332</v>
      </c>
      <c r="K262" s="74">
        <f t="shared" si="47"/>
        <v>772.11817166542926</v>
      </c>
    </row>
    <row r="263" spans="1:11">
      <c r="A263" s="67">
        <v>248</v>
      </c>
      <c r="B263" s="69">
        <f t="shared" si="39"/>
        <v>772.11817166542926</v>
      </c>
      <c r="C263" s="68">
        <f t="shared" si="40"/>
        <v>20.666666666666668</v>
      </c>
      <c r="D263" s="72">
        <f t="shared" si="41"/>
        <v>786.23785536178605</v>
      </c>
      <c r="E263" s="69">
        <f t="shared" si="42"/>
        <v>786.23785536178605</v>
      </c>
      <c r="F263" s="70">
        <f t="shared" si="43"/>
        <v>2964.2710995380362</v>
      </c>
      <c r="G263" s="70" cm="1">
        <f t="array" ref="G263">_xll.DCE_EC312_SpecificHeat_Ca(B263)</f>
        <v>978.38502852213253</v>
      </c>
      <c r="H263" s="69">
        <f t="shared" si="44"/>
        <v>1.0050952957528223</v>
      </c>
      <c r="I263" s="69">
        <f t="shared" si="45"/>
        <v>773.12326696118203</v>
      </c>
      <c r="J263" s="73">
        <f t="shared" si="46"/>
        <v>20.666666666666668</v>
      </c>
      <c r="K263" s="74">
        <f t="shared" si="47"/>
        <v>773.12326696118203</v>
      </c>
    </row>
    <row r="264" spans="1:11">
      <c r="A264" s="67">
        <v>249</v>
      </c>
      <c r="B264" s="69">
        <f t="shared" si="39"/>
        <v>773.12326696118203</v>
      </c>
      <c r="C264" s="68">
        <f t="shared" si="40"/>
        <v>20.75</v>
      </c>
      <c r="D264" s="72">
        <f t="shared" si="41"/>
        <v>786.83718254591622</v>
      </c>
      <c r="E264" s="69">
        <f t="shared" si="42"/>
        <v>786.83718254591622</v>
      </c>
      <c r="F264" s="70">
        <f t="shared" si="43"/>
        <v>2884.8834611591119</v>
      </c>
      <c r="G264" s="70" cm="1">
        <f t="array" ref="G264">_xll.DCE_EC312_SpecificHeat_Ca(B264)</f>
        <v>968.04411043003188</v>
      </c>
      <c r="H264" s="69">
        <f t="shared" si="44"/>
        <v>0.98862649604680364</v>
      </c>
      <c r="I264" s="69">
        <f t="shared" si="45"/>
        <v>774.1118934572288</v>
      </c>
      <c r="J264" s="73">
        <f t="shared" si="46"/>
        <v>20.75</v>
      </c>
      <c r="K264" s="74">
        <f t="shared" si="47"/>
        <v>774.1118934572288</v>
      </c>
    </row>
    <row r="265" spans="1:11">
      <c r="A265" s="67">
        <v>250</v>
      </c>
      <c r="B265" s="69">
        <f t="shared" si="39"/>
        <v>774.1118934572288</v>
      </c>
      <c r="C265" s="68">
        <f t="shared" si="40"/>
        <v>20.833333333333332</v>
      </c>
      <c r="D265" s="72">
        <f t="shared" si="41"/>
        <v>787.43412196601128</v>
      </c>
      <c r="E265" s="69">
        <f t="shared" si="42"/>
        <v>787.43412196601128</v>
      </c>
      <c r="F265" s="70">
        <f t="shared" si="43"/>
        <v>2808.0632837214525</v>
      </c>
      <c r="G265" s="70" cm="1">
        <f t="array" ref="G265">_xll.DCE_EC312_SpecificHeat_Ca(B265)</f>
        <v>958.34301444401126</v>
      </c>
      <c r="H265" s="69">
        <f t="shared" si="44"/>
        <v>0.97204199559422588</v>
      </c>
      <c r="I265" s="69">
        <f t="shared" si="45"/>
        <v>775.08393545282308</v>
      </c>
      <c r="J265" s="73">
        <f t="shared" si="46"/>
        <v>20.833333333333332</v>
      </c>
      <c r="K265" s="74">
        <f t="shared" si="47"/>
        <v>775.08393545282308</v>
      </c>
    </row>
    <row r="266" spans="1:11">
      <c r="A266" s="67">
        <v>251</v>
      </c>
      <c r="B266" s="69">
        <f t="shared" si="39"/>
        <v>775.08393545282308</v>
      </c>
      <c r="C266" s="68">
        <f t="shared" si="40"/>
        <v>20.916666666666668</v>
      </c>
      <c r="D266" s="72">
        <f t="shared" si="41"/>
        <v>788.02869257265456</v>
      </c>
      <c r="E266" s="69">
        <f t="shared" si="42"/>
        <v>788.02869257265456</v>
      </c>
      <c r="F266" s="70">
        <f t="shared" si="43"/>
        <v>2733.8611204278704</v>
      </c>
      <c r="G266" s="70" cm="1">
        <f t="array" ref="G266">_xll.DCE_EC312_SpecificHeat_Ca(B266)</f>
        <v>949.22888330989122</v>
      </c>
      <c r="H266" s="69">
        <f t="shared" si="44"/>
        <v>0.95544264829080472</v>
      </c>
      <c r="I266" s="69">
        <f t="shared" si="45"/>
        <v>776.03937810111393</v>
      </c>
      <c r="J266" s="73">
        <f t="shared" si="46"/>
        <v>20.916666666666668</v>
      </c>
      <c r="K266" s="74">
        <f t="shared" si="47"/>
        <v>776.03937810111393</v>
      </c>
    </row>
    <row r="267" spans="1:11">
      <c r="A267" s="67">
        <v>252</v>
      </c>
      <c r="B267" s="69">
        <f t="shared" si="39"/>
        <v>776.03937810111393</v>
      </c>
      <c r="C267" s="68">
        <f t="shared" si="40"/>
        <v>21</v>
      </c>
      <c r="D267" s="72">
        <f t="shared" si="41"/>
        <v>788.62091309171728</v>
      </c>
      <c r="E267" s="69">
        <f t="shared" si="42"/>
        <v>788.62091309171728</v>
      </c>
      <c r="F267" s="70">
        <f t="shared" si="43"/>
        <v>2662.3063990258988</v>
      </c>
      <c r="G267" s="70" cm="1">
        <f t="array" ref="G267">_xll.DCE_EC312_SpecificHeat_Ca(B267)</f>
        <v>940.65377568033682</v>
      </c>
      <c r="H267" s="69">
        <f t="shared" si="44"/>
        <v>0.93891732301128916</v>
      </c>
      <c r="I267" s="69">
        <f t="shared" si="45"/>
        <v>776.97829542412524</v>
      </c>
      <c r="J267" s="73">
        <f t="shared" si="46"/>
        <v>21</v>
      </c>
      <c r="K267" s="74">
        <f t="shared" si="47"/>
        <v>776.97829542412524</v>
      </c>
    </row>
    <row r="268" spans="1:11">
      <c r="A268" s="67">
        <v>253</v>
      </c>
      <c r="B268" s="69">
        <f t="shared" si="39"/>
        <v>776.97829542412524</v>
      </c>
      <c r="C268" s="68">
        <f t="shared" si="40"/>
        <v>21.083333333333332</v>
      </c>
      <c r="D268" s="72">
        <f t="shared" si="41"/>
        <v>789.21080202789813</v>
      </c>
      <c r="E268" s="69">
        <f t="shared" si="42"/>
        <v>789.21080202789813</v>
      </c>
      <c r="F268" s="70">
        <f t="shared" si="43"/>
        <v>2593.4096630455651</v>
      </c>
      <c r="G268" s="70" cm="1">
        <f t="array" ref="G268">_xll.DCE_EC312_SpecificHeat_Ca(B268)</f>
        <v>932.57417680712194</v>
      </c>
      <c r="H268" s="69">
        <f t="shared" si="44"/>
        <v>0.92254351005730606</v>
      </c>
      <c r="I268" s="69">
        <f t="shared" si="45"/>
        <v>777.9008389341825</v>
      </c>
      <c r="J268" s="73">
        <f t="shared" si="46"/>
        <v>21.083333333333332</v>
      </c>
      <c r="K268" s="74">
        <f t="shared" si="47"/>
        <v>777.9008389341825</v>
      </c>
    </row>
    <row r="269" spans="1:11">
      <c r="A269" s="67">
        <v>254</v>
      </c>
      <c r="B269" s="69">
        <f t="shared" si="39"/>
        <v>777.9008389341825</v>
      </c>
      <c r="C269" s="68">
        <f t="shared" si="40"/>
        <v>21.166666666666668</v>
      </c>
      <c r="D269" s="72">
        <f t="shared" si="41"/>
        <v>789.7983776681923</v>
      </c>
      <c r="E269" s="69">
        <f t="shared" si="42"/>
        <v>789.7983776681923</v>
      </c>
      <c r="F269" s="70">
        <f t="shared" si="43"/>
        <v>2527.164732772254</v>
      </c>
      <c r="G269" s="70" cm="1">
        <f t="array" ref="G269">_xll.DCE_EC312_SpecificHeat_Ca(B269)</f>
        <v>924.95055962660695</v>
      </c>
      <c r="H269" s="69">
        <f t="shared" si="44"/>
        <v>0.90638800946529186</v>
      </c>
      <c r="I269" s="69">
        <f t="shared" si="45"/>
        <v>778.80722694364783</v>
      </c>
      <c r="J269" s="73">
        <f t="shared" si="46"/>
        <v>21.166666666666668</v>
      </c>
      <c r="K269" s="74">
        <f t="shared" si="47"/>
        <v>778.80722694364783</v>
      </c>
    </row>
    <row r="270" spans="1:11">
      <c r="A270" s="67">
        <v>255</v>
      </c>
      <c r="B270" s="69">
        <f t="shared" si="39"/>
        <v>778.80722694364783</v>
      </c>
      <c r="C270" s="68">
        <f t="shared" si="40"/>
        <v>21.25</v>
      </c>
      <c r="D270" s="72">
        <f t="shared" si="41"/>
        <v>790.38365808529295</v>
      </c>
      <c r="E270" s="69">
        <f t="shared" si="42"/>
        <v>790.38365808529295</v>
      </c>
      <c r="F270" s="70">
        <f t="shared" si="43"/>
        <v>2463.5507648416128</v>
      </c>
      <c r="G270" s="70" cm="1">
        <f t="array" ref="G270">_xll.DCE_EC312_SpecificHeat_Ca(B270)</f>
        <v>917.74699118200476</v>
      </c>
      <c r="H270" s="69">
        <f t="shared" si="44"/>
        <v>0.89050767215437154</v>
      </c>
      <c r="I270" s="69">
        <f t="shared" si="45"/>
        <v>779.69773461580223</v>
      </c>
      <c r="J270" s="73">
        <f t="shared" si="46"/>
        <v>21.25</v>
      </c>
      <c r="K270" s="74">
        <f t="shared" si="47"/>
        <v>779.69773461580223</v>
      </c>
    </row>
    <row r="271" spans="1:11">
      <c r="A271" s="67">
        <v>256</v>
      </c>
      <c r="B271" s="69">
        <f t="shared" si="39"/>
        <v>779.69773461580223</v>
      </c>
      <c r="C271" s="68">
        <f t="shared" si="40"/>
        <v>21.333333333333332</v>
      </c>
      <c r="D271" s="72">
        <f t="shared" si="41"/>
        <v>790.96666114092739</v>
      </c>
      <c r="E271" s="69">
        <f t="shared" si="42"/>
        <v>790.96666114092739</v>
      </c>
      <c r="F271" s="70">
        <f t="shared" si="43"/>
        <v>2402.5341951573992</v>
      </c>
      <c r="G271" s="70" cm="1">
        <f t="array" ref="G271">_xll.DCE_EC312_SpecificHeat_Ca(B271)</f>
        <v>910.93077974960829</v>
      </c>
      <c r="H271" s="69">
        <f t="shared" si="44"/>
        <v>0.87495016969856998</v>
      </c>
      <c r="I271" s="69">
        <f t="shared" si="45"/>
        <v>780.57268478550077</v>
      </c>
      <c r="J271" s="73">
        <f t="shared" si="46"/>
        <v>21.333333333333332</v>
      </c>
      <c r="K271" s="74">
        <f t="shared" si="47"/>
        <v>780.57268478550077</v>
      </c>
    </row>
    <row r="272" spans="1:11">
      <c r="A272" s="67">
        <v>257</v>
      </c>
      <c r="B272" s="69">
        <f t="shared" si="39"/>
        <v>780.57268478550077</v>
      </c>
      <c r="C272" s="68">
        <f t="shared" si="40"/>
        <v>21.416666666666668</v>
      </c>
      <c r="D272" s="72">
        <f t="shared" si="41"/>
        <v>791.54740448912673</v>
      </c>
      <c r="E272" s="69">
        <f t="shared" si="42"/>
        <v>791.54740448912673</v>
      </c>
      <c r="F272" s="70">
        <f t="shared" si="43"/>
        <v>2344.0705548267429</v>
      </c>
      <c r="G272" s="70" cm="1">
        <f t="array" ref="G272">_xll.DCE_EC312_SpecificHeat_Ca(B272)</f>
        <v>904.47215844989034</v>
      </c>
      <c r="H272" s="69">
        <f t="shared" si="44"/>
        <v>0.85975477290173874</v>
      </c>
      <c r="I272" s="69">
        <f t="shared" si="45"/>
        <v>781.43243955840251</v>
      </c>
      <c r="J272" s="73">
        <f t="shared" si="46"/>
        <v>21.416666666666668</v>
      </c>
      <c r="K272" s="74">
        <f t="shared" si="47"/>
        <v>781.43243955840251</v>
      </c>
    </row>
    <row r="273" spans="1:11">
      <c r="A273" s="67">
        <v>258</v>
      </c>
      <c r="B273" s="69">
        <f t="shared" ref="B273:B336" si="48">IF(A273=1,20,I272)</f>
        <v>781.43243955840251</v>
      </c>
      <c r="C273" s="68">
        <f t="shared" ref="C273:C336" si="49">A273*5/60</f>
        <v>21.5</v>
      </c>
      <c r="D273" s="72">
        <f t="shared" ref="D273:D336" si="50">20 + 345 *LOG10(8 * C273 + 1)</f>
        <v>792.1259055794344</v>
      </c>
      <c r="E273" s="69">
        <f t="shared" ref="E273:E336" si="51">D273</f>
        <v>792.1259055794344</v>
      </c>
      <c r="F273" s="70">
        <f t="shared" ref="F273:F336" si="52">25 * (D273 - B273)+1 * 0.7 * 1 * 0.0000000567 * ((E273 + 273) ^ 4 - (B273 + 273) ^ 4)</f>
        <v>2288.1061530254124</v>
      </c>
      <c r="G273" s="70" cm="1">
        <f t="array" ref="G273">_xll.DCE_EC312_SpecificHeat_Ca(B273)</f>
        <v>898.3440015203671</v>
      </c>
      <c r="H273" s="69">
        <f t="shared" ref="H273:H336" si="53">$G$10 * $G$9 / (G273 * 7850) * F273 * 5</f>
        <v>0.84495312328956518</v>
      </c>
      <c r="I273" s="69">
        <f t="shared" ref="I273:I336" si="54">B273+H273</f>
        <v>782.27739268169205</v>
      </c>
      <c r="J273" s="73">
        <f t="shared" si="46"/>
        <v>21.5</v>
      </c>
      <c r="K273" s="74">
        <f t="shared" si="47"/>
        <v>782.27739268169205</v>
      </c>
    </row>
    <row r="274" spans="1:11">
      <c r="A274" s="67">
        <v>259</v>
      </c>
      <c r="B274" s="69">
        <f t="shared" si="48"/>
        <v>782.27739268169205</v>
      </c>
      <c r="C274" s="68">
        <f t="shared" si="49"/>
        <v>21.583333333333332</v>
      </c>
      <c r="D274" s="72">
        <f t="shared" si="50"/>
        <v>792.70218166005236</v>
      </c>
      <c r="E274" s="69">
        <f t="shared" si="51"/>
        <v>792.70218166005236</v>
      </c>
      <c r="F274" s="70">
        <f t="shared" si="52"/>
        <v>2234.5796242048036</v>
      </c>
      <c r="G274" s="70" cm="1">
        <f t="array" ref="G274">_xll.DCE_EC312_SpecificHeat_Ca(B274)</f>
        <v>892.52156980014331</v>
      </c>
      <c r="H274" s="69">
        <f t="shared" si="53"/>
        <v>0.83056998509479851</v>
      </c>
      <c r="I274" s="69">
        <f t="shared" si="54"/>
        <v>783.10796266678688</v>
      </c>
      <c r="J274" s="73">
        <f t="shared" si="46"/>
        <v>21.583333333333332</v>
      </c>
      <c r="K274" s="74">
        <f t="shared" si="47"/>
        <v>783.10796266678688</v>
      </c>
    </row>
    <row r="275" spans="1:11">
      <c r="A275" s="67">
        <v>260</v>
      </c>
      <c r="B275" s="69">
        <f t="shared" si="48"/>
        <v>783.10796266678688</v>
      </c>
      <c r="C275" s="68">
        <f t="shared" si="49"/>
        <v>21.666666666666668</v>
      </c>
      <c r="D275" s="72">
        <f t="shared" si="50"/>
        <v>793.27624978092615</v>
      </c>
      <c r="E275" s="69">
        <f t="shared" si="51"/>
        <v>793.27624978092615</v>
      </c>
      <c r="F275" s="70">
        <f t="shared" si="52"/>
        <v>2183.4233399004797</v>
      </c>
      <c r="G275" s="70" cm="1">
        <f t="array" ref="G275">_xll.DCE_EC312_SpecificHeat_Ca(B275)</f>
        <v>886.98228232320241</v>
      </c>
      <c r="H275" s="69">
        <f t="shared" si="53"/>
        <v>0.81662396830728179</v>
      </c>
      <c r="I275" s="69">
        <f t="shared" si="54"/>
        <v>783.9245866350941</v>
      </c>
      <c r="J275" s="73">
        <f t="shared" si="46"/>
        <v>21.666666666666668</v>
      </c>
      <c r="K275" s="74">
        <f t="shared" si="47"/>
        <v>783.9245866350941</v>
      </c>
    </row>
    <row r="276" spans="1:11">
      <c r="A276" s="67">
        <v>261</v>
      </c>
      <c r="B276" s="69">
        <f t="shared" si="48"/>
        <v>783.9245866350941</v>
      </c>
      <c r="C276" s="68">
        <f t="shared" si="49"/>
        <v>21.75</v>
      </c>
      <c r="D276" s="72">
        <f t="shared" si="50"/>
        <v>793.84812679677157</v>
      </c>
      <c r="E276" s="69">
        <f t="shared" si="51"/>
        <v>793.84812679677157</v>
      </c>
      <c r="F276" s="70">
        <f t="shared" si="52"/>
        <v>2134.5646876726159</v>
      </c>
      <c r="G276" s="70" cm="1">
        <f t="array" ref="G276">_xll.DCE_EC312_SpecificHeat_Ca(B276)</f>
        <v>881.7055112374486</v>
      </c>
      <c r="H276" s="69">
        <f t="shared" si="53"/>
        <v>0.80312821591365824</v>
      </c>
      <c r="I276" s="69">
        <f t="shared" si="54"/>
        <v>784.7277148510077</v>
      </c>
      <c r="J276" s="73">
        <f t="shared" si="46"/>
        <v>21.75</v>
      </c>
      <c r="K276" s="74">
        <f t="shared" si="47"/>
        <v>784.7277148510077</v>
      </c>
    </row>
    <row r="277" spans="1:11">
      <c r="A277" s="67">
        <v>262</v>
      </c>
      <c r="B277" s="69">
        <f t="shared" si="48"/>
        <v>784.7277148510077</v>
      </c>
      <c r="C277" s="68">
        <f t="shared" si="49"/>
        <v>21.833333333333332</v>
      </c>
      <c r="D277" s="72">
        <f t="shared" si="50"/>
        <v>794.41782937004507</v>
      </c>
      <c r="E277" s="69">
        <f t="shared" si="51"/>
        <v>794.41782937004507</v>
      </c>
      <c r="F277" s="70">
        <f t="shared" si="52"/>
        <v>2087.9272214700841</v>
      </c>
      <c r="G277" s="70" cm="1">
        <f t="array" ref="G277">_xll.DCE_EC312_SpecificHeat_Ca(B277)</f>
        <v>876.67239755899971</v>
      </c>
      <c r="H277" s="69">
        <f t="shared" si="53"/>
        <v>0.79009105059505491</v>
      </c>
      <c r="I277" s="69">
        <f t="shared" si="54"/>
        <v>785.51780590160274</v>
      </c>
      <c r="J277" s="73">
        <f t="shared" si="46"/>
        <v>21.833333333333332</v>
      </c>
      <c r="K277" s="74">
        <f t="shared" si="47"/>
        <v>785.51780590160274</v>
      </c>
    </row>
    <row r="278" spans="1:11">
      <c r="A278" s="67">
        <v>263</v>
      </c>
      <c r="B278" s="69">
        <f t="shared" si="48"/>
        <v>785.51780590160274</v>
      </c>
      <c r="C278" s="68">
        <f t="shared" si="49"/>
        <v>21.916666666666668</v>
      </c>
      <c r="D278" s="72">
        <f t="shared" si="50"/>
        <v>794.98537397385564</v>
      </c>
      <c r="E278" s="69">
        <f t="shared" si="51"/>
        <v>794.98537397385564</v>
      </c>
      <c r="F278" s="70">
        <f t="shared" si="52"/>
        <v>2043.4316890304144</v>
      </c>
      <c r="G278" s="70" cm="1">
        <f t="array" ref="G278">_xll.DCE_EC312_SpecificHeat_Ca(B278)</f>
        <v>871.86568553699112</v>
      </c>
      <c r="H278" s="69">
        <f t="shared" si="53"/>
        <v>0.7775165779229648</v>
      </c>
      <c r="I278" s="69">
        <f t="shared" si="54"/>
        <v>786.29532247952568</v>
      </c>
      <c r="J278" s="73">
        <f t="shared" si="46"/>
        <v>21.916666666666668</v>
      </c>
      <c r="K278" s="74">
        <f t="shared" si="47"/>
        <v>786.29532247952568</v>
      </c>
    </row>
    <row r="279" spans="1:11">
      <c r="A279" s="67">
        <v>264</v>
      </c>
      <c r="B279" s="69">
        <f t="shared" si="48"/>
        <v>786.29532247952568</v>
      </c>
      <c r="C279" s="68">
        <f t="shared" si="49"/>
        <v>22</v>
      </c>
      <c r="D279" s="72">
        <f t="shared" si="50"/>
        <v>795.55077689482334</v>
      </c>
      <c r="E279" s="69">
        <f t="shared" si="51"/>
        <v>795.55077689482334</v>
      </c>
      <c r="F279" s="70">
        <f t="shared" si="52"/>
        <v>2000.9969428807685</v>
      </c>
      <c r="G279" s="70" cm="1">
        <f t="array" ref="G279">_xll.DCE_EC312_SpecificHeat_Ca(B279)</f>
        <v>867.26957364428517</v>
      </c>
      <c r="H279" s="69">
        <f t="shared" si="53"/>
        <v>0.76540524453825987</v>
      </c>
      <c r="I279" s="69">
        <f t="shared" si="54"/>
        <v>787.0607277240639</v>
      </c>
      <c r="J279" s="73">
        <f t="shared" si="46"/>
        <v>22</v>
      </c>
      <c r="K279" s="74">
        <f t="shared" si="47"/>
        <v>787.0607277240639</v>
      </c>
    </row>
    <row r="280" spans="1:11">
      <c r="A280" s="67">
        <v>265</v>
      </c>
      <c r="B280" s="69">
        <f t="shared" si="48"/>
        <v>787.0607277240639</v>
      </c>
      <c r="C280" s="68">
        <f t="shared" si="49"/>
        <v>22.083333333333332</v>
      </c>
      <c r="D280" s="72">
        <f t="shared" si="50"/>
        <v>796.11405423588383</v>
      </c>
      <c r="E280" s="69">
        <f t="shared" si="51"/>
        <v>796.11405423588383</v>
      </c>
      <c r="F280" s="70">
        <f t="shared" si="52"/>
        <v>1960.5407421369273</v>
      </c>
      <c r="G280" s="70" cm="1">
        <f t="array" ref="G280">_xll.DCE_EC312_SpecificHeat_Ca(B280)</f>
        <v>862.86958042556444</v>
      </c>
      <c r="H280" s="69">
        <f t="shared" si="53"/>
        <v>0.75375435095173904</v>
      </c>
      <c r="I280" s="69">
        <f t="shared" si="54"/>
        <v>787.81448207501569</v>
      </c>
      <c r="J280" s="73">
        <f t="shared" si="46"/>
        <v>22.083333333333332</v>
      </c>
      <c r="K280" s="74">
        <f t="shared" si="47"/>
        <v>787.81448207501569</v>
      </c>
    </row>
    <row r="281" spans="1:11">
      <c r="A281" s="67">
        <v>266</v>
      </c>
      <c r="B281" s="69">
        <f t="shared" si="48"/>
        <v>787.81448207501569</v>
      </c>
      <c r="C281" s="68">
        <f t="shared" si="49"/>
        <v>22.166666666666668</v>
      </c>
      <c r="D281" s="72">
        <f t="shared" si="50"/>
        <v>796.67522191904027</v>
      </c>
      <c r="E281" s="69">
        <f t="shared" si="51"/>
        <v>796.67522191904027</v>
      </c>
      <c r="F281" s="70">
        <f t="shared" si="52"/>
        <v>1921.980452675863</v>
      </c>
      <c r="G281" s="70" cm="1">
        <f t="array" ref="G281">_xll.DCE_EC312_SpecificHeat_Ca(B281)</f>
        <v>858.6524236280311</v>
      </c>
      <c r="H281" s="69">
        <f t="shared" si="53"/>
        <v>0.74255851951142371</v>
      </c>
      <c r="I281" s="69">
        <f t="shared" si="54"/>
        <v>788.55704059452717</v>
      </c>
      <c r="J281" s="73">
        <f t="shared" si="46"/>
        <v>22.166666666666668</v>
      </c>
      <c r="K281" s="74">
        <f t="shared" si="47"/>
        <v>788.55704059452717</v>
      </c>
    </row>
    <row r="282" spans="1:11">
      <c r="A282" s="67">
        <v>267</v>
      </c>
      <c r="B282" s="69">
        <f t="shared" si="48"/>
        <v>788.55704059452717</v>
      </c>
      <c r="C282" s="68">
        <f t="shared" si="49"/>
        <v>22.25</v>
      </c>
      <c r="D282" s="72">
        <f t="shared" si="50"/>
        <v>797.23429568806318</v>
      </c>
      <c r="E282" s="69">
        <f t="shared" si="51"/>
        <v>797.23429568806318</v>
      </c>
      <c r="F282" s="70">
        <f t="shared" si="52"/>
        <v>1885.233653420481</v>
      </c>
      <c r="G282" s="70" cm="1">
        <f t="array" ref="G282">_xll.DCE_EC312_SpecificHeat_Ca(B282)</f>
        <v>854.60591121313519</v>
      </c>
      <c r="H282" s="69">
        <f t="shared" si="53"/>
        <v>0.73181011877482538</v>
      </c>
      <c r="I282" s="69">
        <f t="shared" si="54"/>
        <v>789.28885071330194</v>
      </c>
      <c r="J282" s="73">
        <f t="shared" si="46"/>
        <v>22.25</v>
      </c>
      <c r="K282" s="74">
        <f t="shared" si="47"/>
        <v>789.28885071330194</v>
      </c>
    </row>
    <row r="283" spans="1:11">
      <c r="A283" s="67">
        <v>268</v>
      </c>
      <c r="B283" s="69">
        <f t="shared" si="48"/>
        <v>789.28885071330194</v>
      </c>
      <c r="C283" s="68">
        <f t="shared" si="49"/>
        <v>22.333333333333332</v>
      </c>
      <c r="D283" s="72">
        <f t="shared" si="50"/>
        <v>797.79129111114128</v>
      </c>
      <c r="E283" s="69">
        <f t="shared" si="51"/>
        <v>797.79129111114128</v>
      </c>
      <c r="F283" s="70">
        <f t="shared" si="52"/>
        <v>1850.2186564691679</v>
      </c>
      <c r="G283" s="70" cm="1">
        <f t="array" ref="G283">_xll.DCE_EC312_SpecificHeat_Ca(B283)</f>
        <v>850.71884300222359</v>
      </c>
      <c r="H283" s="69">
        <f t="shared" si="53"/>
        <v>0.72149964603885286</v>
      </c>
      <c r="I283" s="69">
        <f t="shared" si="54"/>
        <v>790.0103503593408</v>
      </c>
      <c r="J283" s="73">
        <f t="shared" si="46"/>
        <v>22.333333333333332</v>
      </c>
      <c r="K283" s="74">
        <f t="shared" si="47"/>
        <v>790.0103503593408</v>
      </c>
    </row>
    <row r="284" spans="1:11">
      <c r="A284" s="67">
        <v>269</v>
      </c>
      <c r="B284" s="69">
        <f t="shared" si="48"/>
        <v>790.0103503593408</v>
      </c>
      <c r="C284" s="68">
        <f t="shared" si="49"/>
        <v>22.416666666666668</v>
      </c>
      <c r="D284" s="72">
        <f t="shared" si="50"/>
        <v>798.34622358348292</v>
      </c>
      <c r="E284" s="69">
        <f t="shared" si="51"/>
        <v>798.34622358348292</v>
      </c>
      <c r="F284" s="70">
        <f t="shared" si="52"/>
        <v>1816.8549486669172</v>
      </c>
      <c r="G284" s="70" cm="1">
        <f t="array" ref="G284">_xll.DCE_EC312_SpecificHeat_Ca(B284)</f>
        <v>846.98092184652239</v>
      </c>
      <c r="H284" s="69">
        <f t="shared" si="53"/>
        <v>0.7116160701469405</v>
      </c>
      <c r="I284" s="69">
        <f t="shared" si="54"/>
        <v>790.72196642948779</v>
      </c>
      <c r="J284" s="73">
        <f t="shared" si="46"/>
        <v>22.416666666666668</v>
      </c>
      <c r="K284" s="74">
        <f t="shared" si="47"/>
        <v>790.72196642948779</v>
      </c>
    </row>
    <row r="285" spans="1:11">
      <c r="A285" s="67">
        <v>270</v>
      </c>
      <c r="B285" s="69">
        <f t="shared" si="48"/>
        <v>790.72196642948779</v>
      </c>
      <c r="C285" s="68">
        <f t="shared" si="49"/>
        <v>22.5</v>
      </c>
      <c r="D285" s="72">
        <f t="shared" si="50"/>
        <v>798.89910832986868</v>
      </c>
      <c r="E285" s="69">
        <f t="shared" si="51"/>
        <v>798.89910832986868</v>
      </c>
      <c r="F285" s="70">
        <f t="shared" si="52"/>
        <v>1785.0635619724953</v>
      </c>
      <c r="G285" s="70" cm="1">
        <f t="array" ref="G285">_xll.DCE_EC312_SpecificHeat_Ca(B285)</f>
        <v>843.3826733341009</v>
      </c>
      <c r="H285" s="69">
        <f t="shared" si="53"/>
        <v>0.70214713693596009</v>
      </c>
      <c r="I285" s="69">
        <f t="shared" si="54"/>
        <v>791.42411356642378</v>
      </c>
      <c r="J285" s="73">
        <f t="shared" si="46"/>
        <v>22.5</v>
      </c>
      <c r="K285" s="74">
        <f t="shared" si="47"/>
        <v>791.42411356642378</v>
      </c>
    </row>
    <row r="286" spans="1:11">
      <c r="A286" s="67">
        <v>271</v>
      </c>
      <c r="B286" s="69">
        <f t="shared" si="48"/>
        <v>791.42411356642378</v>
      </c>
      <c r="C286" s="68">
        <f t="shared" si="49"/>
        <v>22.583333333333332</v>
      </c>
      <c r="D286" s="72">
        <f t="shared" si="50"/>
        <v>799.44996040715807</v>
      </c>
      <c r="E286" s="69">
        <f t="shared" si="51"/>
        <v>799.44996040715807</v>
      </c>
      <c r="F286" s="70">
        <f t="shared" si="52"/>
        <v>1754.7673796626136</v>
      </c>
      <c r="G286" s="70" cm="1">
        <f t="array" ref="G286">_xll.DCE_EC312_SpecificHeat_Ca(B286)</f>
        <v>839.91537315496748</v>
      </c>
      <c r="H286" s="69">
        <f t="shared" si="53"/>
        <v>0.69307963983107368</v>
      </c>
      <c r="I286" s="69">
        <f t="shared" si="54"/>
        <v>792.11719320625491</v>
      </c>
      <c r="J286" s="73">
        <f t="shared" si="46"/>
        <v>22.583333333333332</v>
      </c>
      <c r="K286" s="74">
        <f t="shared" si="47"/>
        <v>792.11719320625491</v>
      </c>
    </row>
    <row r="287" spans="1:11">
      <c r="A287" s="67">
        <v>272</v>
      </c>
      <c r="B287" s="69">
        <f t="shared" si="48"/>
        <v>792.11719320625491</v>
      </c>
      <c r="C287" s="68">
        <f t="shared" si="49"/>
        <v>22.666666666666668</v>
      </c>
      <c r="D287" s="72">
        <f t="shared" si="50"/>
        <v>799.99879470675</v>
      </c>
      <c r="E287" s="69">
        <f t="shared" si="51"/>
        <v>799.99879470675</v>
      </c>
      <c r="F287" s="70">
        <f t="shared" si="52"/>
        <v>1725.8913850451763</v>
      </c>
      <c r="G287" s="70" cm="1">
        <f t="array" ref="G287">_xll.DCE_EC312_SpecificHeat_Ca(B287)</f>
        <v>836.57098134173225</v>
      </c>
      <c r="H287" s="69">
        <f t="shared" si="53"/>
        <v>0.68439965816235782</v>
      </c>
      <c r="I287" s="69">
        <f t="shared" si="54"/>
        <v>792.80159286441722</v>
      </c>
      <c r="J287" s="73">
        <f t="shared" si="46"/>
        <v>22.666666666666668</v>
      </c>
      <c r="K287" s="74">
        <f t="shared" si="47"/>
        <v>792.80159286441722</v>
      </c>
    </row>
    <row r="288" spans="1:11">
      <c r="A288" s="67">
        <v>273</v>
      </c>
      <c r="B288" s="69">
        <f t="shared" si="48"/>
        <v>792.80159286441722</v>
      </c>
      <c r="C288" s="68">
        <f t="shared" si="49"/>
        <v>22.75</v>
      </c>
      <c r="D288" s="72">
        <f t="shared" si="50"/>
        <v>800.54562595699815</v>
      </c>
      <c r="E288" s="69">
        <f t="shared" si="51"/>
        <v>800.54562595699815</v>
      </c>
      <c r="F288" s="70">
        <f t="shared" si="52"/>
        <v>1698.3628589487248</v>
      </c>
      <c r="G288" s="70" cm="1">
        <f t="array" ref="G288">_xll.DCE_EC312_SpecificHeat_Ca(B288)</f>
        <v>833.34208268861653</v>
      </c>
      <c r="H288" s="69">
        <f t="shared" si="53"/>
        <v>0.67609276578020572</v>
      </c>
      <c r="I288" s="69">
        <f t="shared" si="54"/>
        <v>793.47768563019747</v>
      </c>
      <c r="J288" s="73">
        <f t="shared" si="46"/>
        <v>22.75</v>
      </c>
      <c r="K288" s="74">
        <f t="shared" si="47"/>
        <v>793.47768563019747</v>
      </c>
    </row>
    <row r="289" spans="1:11">
      <c r="A289" s="67">
        <v>274</v>
      </c>
      <c r="B289" s="69">
        <f t="shared" si="48"/>
        <v>793.47768563019747</v>
      </c>
      <c r="C289" s="68">
        <f t="shared" si="49"/>
        <v>22.833333333333332</v>
      </c>
      <c r="D289" s="72">
        <f t="shared" si="50"/>
        <v>801.09046872558235</v>
      </c>
      <c r="E289" s="69">
        <f t="shared" si="51"/>
        <v>801.09046872558235</v>
      </c>
      <c r="F289" s="70">
        <f t="shared" si="52"/>
        <v>1672.1115318344036</v>
      </c>
      <c r="G289" s="70" cm="1">
        <f t="array" ref="G289">_xll.DCE_EC312_SpecificHeat_Ca(B289)</f>
        <v>830.22183272721963</v>
      </c>
      <c r="H289" s="69">
        <f t="shared" si="53"/>
        <v>0.66814421250361955</v>
      </c>
      <c r="I289" s="69">
        <f t="shared" si="54"/>
        <v>794.14582984270112</v>
      </c>
      <c r="J289" s="73">
        <f t="shared" si="46"/>
        <v>22.833333333333332</v>
      </c>
      <c r="K289" s="74">
        <f t="shared" si="47"/>
        <v>794.14582984270112</v>
      </c>
    </row>
    <row r="290" spans="1:11">
      <c r="A290" s="67">
        <v>275</v>
      </c>
      <c r="B290" s="69">
        <f t="shared" si="48"/>
        <v>794.14582984270112</v>
      </c>
      <c r="C290" s="68">
        <f t="shared" si="49"/>
        <v>22.916666666666668</v>
      </c>
      <c r="D290" s="72">
        <f t="shared" si="50"/>
        <v>801.63333742183727</v>
      </c>
      <c r="E290" s="69">
        <f t="shared" si="51"/>
        <v>801.63333742183727</v>
      </c>
      <c r="F290" s="70">
        <f t="shared" si="52"/>
        <v>1647.0696959412348</v>
      </c>
      <c r="G290" s="70" cm="1">
        <f t="array" ref="G290">_xll.DCE_EC312_SpecificHeat_Ca(B290)</f>
        <v>827.20390870450763</v>
      </c>
      <c r="H290" s="69">
        <f t="shared" si="53"/>
        <v>0.66053908085416169</v>
      </c>
      <c r="I290" s="69">
        <f t="shared" si="54"/>
        <v>794.80636892355528</v>
      </c>
      <c r="J290" s="73">
        <f t="shared" si="46"/>
        <v>22.916666666666668</v>
      </c>
      <c r="K290" s="74">
        <f t="shared" si="47"/>
        <v>794.80636892355528</v>
      </c>
    </row>
    <row r="291" spans="1:11">
      <c r="A291" s="67">
        <v>276</v>
      </c>
      <c r="B291" s="69">
        <f t="shared" si="48"/>
        <v>794.80636892355528</v>
      </c>
      <c r="C291" s="68">
        <f t="shared" si="49"/>
        <v>23</v>
      </c>
      <c r="D291" s="72">
        <f t="shared" si="50"/>
        <v>802.17424629903974</v>
      </c>
      <c r="E291" s="69">
        <f t="shared" si="51"/>
        <v>802.17424629903974</v>
      </c>
      <c r="F291" s="70">
        <f t="shared" si="52"/>
        <v>1623.1722824472381</v>
      </c>
      <c r="G291" s="70" cm="1">
        <f t="array" ref="G291">_xll.DCE_EC312_SpecificHeat_Ca(B291)</f>
        <v>824.28246506786286</v>
      </c>
      <c r="H291" s="69">
        <f t="shared" si="53"/>
        <v>0.65326242042345872</v>
      </c>
      <c r="I291" s="69">
        <f t="shared" si="54"/>
        <v>795.45963134397869</v>
      </c>
      <c r="J291" s="73">
        <f t="shared" si="46"/>
        <v>23</v>
      </c>
      <c r="K291" s="74">
        <f t="shared" si="47"/>
        <v>795.45963134397869</v>
      </c>
    </row>
    <row r="292" spans="1:11">
      <c r="A292" s="67">
        <v>277</v>
      </c>
      <c r="B292" s="69">
        <f t="shared" si="48"/>
        <v>795.45963134397869</v>
      </c>
      <c r="C292" s="68">
        <f t="shared" si="49"/>
        <v>23.083333333333332</v>
      </c>
      <c r="D292" s="72">
        <f t="shared" si="50"/>
        <v>802.71320945665286</v>
      </c>
      <c r="E292" s="69">
        <f t="shared" si="51"/>
        <v>802.71320945665286</v>
      </c>
      <c r="F292" s="70">
        <f t="shared" si="52"/>
        <v>1600.3569082034744</v>
      </c>
      <c r="G292" s="70" cm="1">
        <f t="array" ref="G292">_xll.DCE_EC312_SpecificHeat_Ca(B292)</f>
        <v>821.45209301471755</v>
      </c>
      <c r="H292" s="69">
        <f t="shared" si="53"/>
        <v>0.64629936209703931</v>
      </c>
      <c r="I292" s="69">
        <f t="shared" si="54"/>
        <v>796.1059307060757</v>
      </c>
      <c r="J292" s="73">
        <f t="shared" si="46"/>
        <v>23.083333333333332</v>
      </c>
      <c r="K292" s="74">
        <f t="shared" si="47"/>
        <v>796.1059307060757</v>
      </c>
    </row>
    <row r="293" spans="1:11">
      <c r="A293" s="67">
        <v>278</v>
      </c>
      <c r="B293" s="69">
        <f t="shared" si="48"/>
        <v>796.1059307060757</v>
      </c>
      <c r="C293" s="68">
        <f t="shared" si="49"/>
        <v>23.166666666666668</v>
      </c>
      <c r="D293" s="72">
        <f t="shared" si="50"/>
        <v>803.25024084253255</v>
      </c>
      <c r="E293" s="69">
        <f t="shared" si="51"/>
        <v>803.25024084253255</v>
      </c>
      <c r="F293" s="70">
        <f t="shared" si="52"/>
        <v>1578.5638961919433</v>
      </c>
      <c r="G293" s="70" cm="1">
        <f t="array" ref="G293">_xll.DCE_EC312_SpecificHeat_Ca(B293)</f>
        <v>818.70778371097049</v>
      </c>
      <c r="H293" s="69">
        <f t="shared" si="53"/>
        <v>0.63963521422292013</v>
      </c>
      <c r="I293" s="69">
        <f t="shared" si="54"/>
        <v>796.74556592029865</v>
      </c>
      <c r="J293" s="73">
        <f t="shared" si="46"/>
        <v>23.166666666666668</v>
      </c>
      <c r="K293" s="74">
        <f t="shared" si="47"/>
        <v>796.74556592029865</v>
      </c>
    </row>
    <row r="294" spans="1:11">
      <c r="A294" s="67">
        <v>279</v>
      </c>
      <c r="B294" s="69">
        <f t="shared" si="48"/>
        <v>796.74556592029865</v>
      </c>
      <c r="C294" s="68">
        <f t="shared" si="49"/>
        <v>23.25</v>
      </c>
      <c r="D294" s="72">
        <f t="shared" si="50"/>
        <v>803.78535425509222</v>
      </c>
      <c r="E294" s="69">
        <f t="shared" si="51"/>
        <v>803.78535425509222</v>
      </c>
      <c r="F294" s="70">
        <f t="shared" si="52"/>
        <v>1557.7362734641147</v>
      </c>
      <c r="G294" s="70" cm="1">
        <f t="array" ref="G294">_xll.DCE_EC312_SpecificHeat_Ca(B294)</f>
        <v>816.04489482382201</v>
      </c>
      <c r="H294" s="69">
        <f t="shared" si="53"/>
        <v>0.63325554267032302</v>
      </c>
      <c r="I294" s="69">
        <f t="shared" si="54"/>
        <v>797.37882146296897</v>
      </c>
      <c r="J294" s="73">
        <f t="shared" si="46"/>
        <v>23.25</v>
      </c>
      <c r="K294" s="74">
        <f t="shared" si="47"/>
        <v>797.37882146296897</v>
      </c>
    </row>
    <row r="295" spans="1:11">
      <c r="A295" s="67">
        <v>280</v>
      </c>
      <c r="B295" s="69">
        <f t="shared" si="48"/>
        <v>797.37882146296897</v>
      </c>
      <c r="C295" s="68">
        <f t="shared" si="49"/>
        <v>23.333333333333332</v>
      </c>
      <c r="D295" s="72">
        <f t="shared" si="50"/>
        <v>804.3185633454309</v>
      </c>
      <c r="E295" s="69">
        <f t="shared" si="51"/>
        <v>804.3185633454309</v>
      </c>
      <c r="F295" s="70">
        <f t="shared" si="52"/>
        <v>1537.8197499501543</v>
      </c>
      <c r="G295" s="70" cm="1">
        <f t="array" ref="G295">_xll.DCE_EC312_SpecificHeat_Ca(B295)</f>
        <v>813.45912005143566</v>
      </c>
      <c r="H295" s="69">
        <f t="shared" si="53"/>
        <v>0.62714623658143454</v>
      </c>
      <c r="I295" s="69">
        <f t="shared" si="54"/>
        <v>798.00596769955041</v>
      </c>
      <c r="J295" s="73">
        <f t="shared" ref="J295:J358" si="55">C295</f>
        <v>23.333333333333332</v>
      </c>
      <c r="K295" s="74">
        <f t="shared" ref="K295:K358" si="56">I295</f>
        <v>798.00596769955041</v>
      </c>
    </row>
    <row r="296" spans="1:11">
      <c r="A296" s="67">
        <v>281</v>
      </c>
      <c r="B296" s="69">
        <f t="shared" si="48"/>
        <v>798.00596769955041</v>
      </c>
      <c r="C296" s="68">
        <f t="shared" si="49"/>
        <v>23.416666666666668</v>
      </c>
      <c r="D296" s="72">
        <f t="shared" si="50"/>
        <v>804.84988161942272</v>
      </c>
      <c r="E296" s="69">
        <f t="shared" si="51"/>
        <v>804.84988161942272</v>
      </c>
      <c r="F296" s="70">
        <f t="shared" si="52"/>
        <v>1518.7626811753189</v>
      </c>
      <c r="G296" s="70" cm="1">
        <f t="array" ref="G296">_xll.DCE_EC312_SpecificHeat_Ca(B296)</f>
        <v>810.94646136450865</v>
      </c>
      <c r="H296" s="69">
        <f t="shared" si="53"/>
        <v>0.62129356147381143</v>
      </c>
      <c r="I296" s="69">
        <f t="shared" si="54"/>
        <v>798.62726126102427</v>
      </c>
      <c r="J296" s="73">
        <f t="shared" si="55"/>
        <v>23.416666666666668</v>
      </c>
      <c r="K296" s="74">
        <f t="shared" si="56"/>
        <v>798.62726126102427</v>
      </c>
    </row>
    <row r="297" spans="1:11">
      <c r="A297" s="67">
        <v>282</v>
      </c>
      <c r="B297" s="69">
        <f t="shared" si="48"/>
        <v>798.62726126102427</v>
      </c>
      <c r="C297" s="68">
        <f t="shared" si="49"/>
        <v>23.5</v>
      </c>
      <c r="D297" s="72">
        <f t="shared" si="50"/>
        <v>805.37932243976923</v>
      </c>
      <c r="E297" s="69">
        <f t="shared" si="51"/>
        <v>805.37932243976923</v>
      </c>
      <c r="F297" s="70">
        <f t="shared" si="52"/>
        <v>1500.5160176009226</v>
      </c>
      <c r="G297" s="70" cm="1">
        <f t="array" ref="G297">_xll.DCE_EC312_SpecificHeat_Ca(B297)</f>
        <v>808.50320370389193</v>
      </c>
      <c r="H297" s="69">
        <f t="shared" si="53"/>
        <v>0.6156842012135777</v>
      </c>
      <c r="I297" s="69">
        <f t="shared" si="54"/>
        <v>799.2429454622378</v>
      </c>
      <c r="J297" s="73">
        <f t="shared" si="55"/>
        <v>23.5</v>
      </c>
      <c r="K297" s="74">
        <f t="shared" si="56"/>
        <v>799.2429454622378</v>
      </c>
    </row>
    <row r="298" spans="1:11">
      <c r="A298" s="67">
        <v>283</v>
      </c>
      <c r="B298" s="69">
        <f t="shared" si="48"/>
        <v>799.2429454622378</v>
      </c>
      <c r="C298" s="68">
        <f t="shared" si="49"/>
        <v>23.583333333333332</v>
      </c>
      <c r="D298" s="72">
        <f t="shared" si="50"/>
        <v>805.90689902801603</v>
      </c>
      <c r="E298" s="69">
        <f t="shared" si="51"/>
        <v>805.90689902801603</v>
      </c>
      <c r="F298" s="70">
        <f t="shared" si="52"/>
        <v>1483.0332430022393</v>
      </c>
      <c r="G298" s="70" cm="1">
        <f t="array" ref="G298">_xll.DCE_EC312_SpecificHeat_Ca(B298)</f>
        <v>806.12589190425092</v>
      </c>
      <c r="H298" s="69">
        <f t="shared" si="53"/>
        <v>0.61030529024323432</v>
      </c>
      <c r="I298" s="69">
        <f t="shared" si="54"/>
        <v>799.85325075248102</v>
      </c>
      <c r="J298" s="73">
        <f t="shared" si="55"/>
        <v>23.583333333333332</v>
      </c>
      <c r="K298" s="74">
        <f t="shared" si="56"/>
        <v>799.85325075248102</v>
      </c>
    </row>
    <row r="299" spans="1:11">
      <c r="A299" s="67">
        <v>284</v>
      </c>
      <c r="B299" s="69">
        <f t="shared" si="48"/>
        <v>799.85325075248102</v>
      </c>
      <c r="C299" s="68">
        <f t="shared" si="49"/>
        <v>23.666666666666668</v>
      </c>
      <c r="D299" s="72">
        <f t="shared" si="50"/>
        <v>806.43262446653398</v>
      </c>
      <c r="E299" s="69">
        <f t="shared" si="51"/>
        <v>806.43262446653398</v>
      </c>
      <c r="F299" s="70">
        <f t="shared" si="52"/>
        <v>1466.2703040190111</v>
      </c>
      <c r="G299" s="70" cm="1">
        <f t="array" ref="G299">_xll.DCE_EC312_SpecificHeat_Ca(B299)</f>
        <v>803.81130963679129</v>
      </c>
      <c r="H299" s="69">
        <f t="shared" si="53"/>
        <v>0.60514443731982293</v>
      </c>
      <c r="I299" s="69">
        <f t="shared" si="54"/>
        <v>800.45839518980085</v>
      </c>
      <c r="J299" s="73">
        <f t="shared" si="55"/>
        <v>23.666666666666668</v>
      </c>
      <c r="K299" s="74">
        <f t="shared" si="56"/>
        <v>800.45839518980085</v>
      </c>
    </row>
    <row r="300" spans="1:11">
      <c r="A300" s="67">
        <v>285</v>
      </c>
      <c r="B300" s="69">
        <f t="shared" si="48"/>
        <v>800.45839518980085</v>
      </c>
      <c r="C300" s="68">
        <f t="shared" si="49"/>
        <v>23.75</v>
      </c>
      <c r="D300" s="72">
        <f t="shared" si="50"/>
        <v>806.95651170046608</v>
      </c>
      <c r="E300" s="69">
        <f t="shared" si="51"/>
        <v>806.95651170046608</v>
      </c>
      <c r="F300" s="70">
        <f t="shared" si="52"/>
        <v>1450.1855327611097</v>
      </c>
      <c r="G300" s="70" cm="1">
        <f t="array" ref="G300">_xll.DCE_EC312_SpecificHeat_Ca(B300)</f>
        <v>801.55646018462369</v>
      </c>
      <c r="H300" s="69">
        <f t="shared" si="53"/>
        <v>0.60018974189845853</v>
      </c>
      <c r="I300" s="69">
        <f t="shared" si="54"/>
        <v>801.05858493169933</v>
      </c>
      <c r="J300" s="73">
        <f t="shared" si="55"/>
        <v>23.75</v>
      </c>
      <c r="K300" s="74">
        <f t="shared" si="56"/>
        <v>801.05858493169933</v>
      </c>
    </row>
    <row r="301" spans="1:11">
      <c r="A301" s="67">
        <v>286</v>
      </c>
      <c r="B301" s="69">
        <f t="shared" si="48"/>
        <v>801.05858493169933</v>
      </c>
      <c r="C301" s="68">
        <f t="shared" si="49"/>
        <v>23.833333333333332</v>
      </c>
      <c r="D301" s="72">
        <f t="shared" si="50"/>
        <v>807.478573539639</v>
      </c>
      <c r="E301" s="69">
        <f t="shared" si="51"/>
        <v>807.478573539639</v>
      </c>
      <c r="F301" s="70">
        <f t="shared" si="52"/>
        <v>1434.7395641172893</v>
      </c>
      <c r="G301" s="70" cm="1">
        <f t="array" ref="G301">_xll.DCE_EC312_SpecificHeat_Ca(B301)</f>
        <v>799.35854888266522</v>
      </c>
      <c r="H301" s="69">
        <f t="shared" si="53"/>
        <v>0.59542980418162805</v>
      </c>
      <c r="I301" s="69">
        <f t="shared" si="54"/>
        <v>801.65401473588099</v>
      </c>
      <c r="J301" s="73">
        <f t="shared" si="55"/>
        <v>23.833333333333332</v>
      </c>
      <c r="K301" s="74">
        <f t="shared" si="56"/>
        <v>801.65401473588099</v>
      </c>
    </row>
    <row r="302" spans="1:11">
      <c r="A302" s="67">
        <v>287</v>
      </c>
      <c r="B302" s="69">
        <f t="shared" si="48"/>
        <v>801.65401473588099</v>
      </c>
      <c r="C302" s="68">
        <f t="shared" si="49"/>
        <v>23.916666666666668</v>
      </c>
      <c r="D302" s="72">
        <f t="shared" si="50"/>
        <v>807.99882266044392</v>
      </c>
      <c r="E302" s="69">
        <f t="shared" si="51"/>
        <v>807.99882266044392</v>
      </c>
      <c r="F302" s="70">
        <f t="shared" si="52"/>
        <v>1419.8952492063884</v>
      </c>
      <c r="G302" s="70" cm="1">
        <f t="array" ref="G302">_xll.DCE_EC312_SpecificHeat_Ca(B302)</f>
        <v>797.21496707037477</v>
      </c>
      <c r="H302" s="69">
        <f t="shared" si="53"/>
        <v>0.59085372974985773</v>
      </c>
      <c r="I302" s="69">
        <f t="shared" si="54"/>
        <v>802.24486846563082</v>
      </c>
      <c r="J302" s="73">
        <f t="shared" si="55"/>
        <v>23.916666666666668</v>
      </c>
      <c r="K302" s="74">
        <f t="shared" si="56"/>
        <v>802.24486846563082</v>
      </c>
    </row>
    <row r="303" spans="1:11">
      <c r="A303" s="67">
        <v>288</v>
      </c>
      <c r="B303" s="69">
        <f t="shared" si="48"/>
        <v>802.24486846563082</v>
      </c>
      <c r="C303" s="68">
        <f t="shared" si="49"/>
        <v>24</v>
      </c>
      <c r="D303" s="72">
        <f t="shared" si="50"/>
        <v>808.51727160768201</v>
      </c>
      <c r="E303" s="69">
        <f t="shared" si="51"/>
        <v>808.51727160768201</v>
      </c>
      <c r="F303" s="70">
        <f t="shared" si="52"/>
        <v>1405.6175662158978</v>
      </c>
      <c r="G303" s="70" cm="1">
        <f t="array" ref="G303">_xll.DCE_EC312_SpecificHeat_Ca(B303)</f>
        <v>795.12327742027526</v>
      </c>
      <c r="H303" s="69">
        <f t="shared" si="53"/>
        <v>0.5864511295900231</v>
      </c>
      <c r="I303" s="69">
        <f t="shared" si="54"/>
        <v>802.83131959522086</v>
      </c>
      <c r="J303" s="73">
        <f t="shared" si="55"/>
        <v>24</v>
      </c>
      <c r="K303" s="74">
        <f t="shared" si="56"/>
        <v>802.83131959522086</v>
      </c>
    </row>
    <row r="304" spans="1:11">
      <c r="A304" s="67">
        <v>289</v>
      </c>
      <c r="B304" s="69">
        <f t="shared" si="48"/>
        <v>802.83131959522086</v>
      </c>
      <c r="C304" s="68">
        <f t="shared" si="49"/>
        <v>24.083333333333332</v>
      </c>
      <c r="D304" s="72">
        <f t="shared" si="50"/>
        <v>809.03393279638044</v>
      </c>
      <c r="E304" s="69">
        <f t="shared" si="51"/>
        <v>809.03393279638044</v>
      </c>
      <c r="F304" s="70">
        <f t="shared" si="52"/>
        <v>1391.8735297055382</v>
      </c>
      <c r="G304" s="70" cm="1">
        <f t="array" ref="G304">_xll.DCE_EC312_SpecificHeat_Ca(B304)</f>
        <v>793.08120051835454</v>
      </c>
      <c r="H304" s="69">
        <f t="shared" si="53"/>
        <v>0.58221211624944857</v>
      </c>
      <c r="I304" s="69">
        <f t="shared" si="54"/>
        <v>803.41353171147034</v>
      </c>
      <c r="J304" s="73">
        <f t="shared" si="55"/>
        <v>24.083333333333332</v>
      </c>
      <c r="K304" s="74">
        <f t="shared" si="56"/>
        <v>803.41353171147034</v>
      </c>
    </row>
    <row r="305" spans="1:11">
      <c r="A305" s="67">
        <v>290</v>
      </c>
      <c r="B305" s="69">
        <f t="shared" si="48"/>
        <v>803.41353171147034</v>
      </c>
      <c r="C305" s="68">
        <f t="shared" si="49"/>
        <v>24.166666666666668</v>
      </c>
      <c r="D305" s="72">
        <f t="shared" si="50"/>
        <v>809.54881851357629</v>
      </c>
      <c r="E305" s="69">
        <f t="shared" si="51"/>
        <v>809.54881851357629</v>
      </c>
      <c r="F305" s="70">
        <f t="shared" si="52"/>
        <v>1378.6320992936903</v>
      </c>
      <c r="G305" s="70" cm="1">
        <f t="array" ref="G305">_xll.DCE_EC312_SpecificHeat_Ca(B305)</f>
        <v>791.08660258421423</v>
      </c>
      <c r="H305" s="69">
        <f t="shared" si="53"/>
        <v>0.57812729675920527</v>
      </c>
      <c r="I305" s="69">
        <f t="shared" si="54"/>
        <v>803.99165900822959</v>
      </c>
      <c r="J305" s="73">
        <f t="shared" si="55"/>
        <v>24.166666666666668</v>
      </c>
      <c r="K305" s="74">
        <f t="shared" si="56"/>
        <v>803.99165900822959</v>
      </c>
    </row>
    <row r="306" spans="1:11">
      <c r="A306" s="67">
        <v>291</v>
      </c>
      <c r="B306" s="69">
        <f t="shared" si="48"/>
        <v>803.99165900822959</v>
      </c>
      <c r="C306" s="68">
        <f t="shared" si="49"/>
        <v>24.25</v>
      </c>
      <c r="D306" s="72">
        <f t="shared" si="50"/>
        <v>810.06194092006865</v>
      </c>
      <c r="E306" s="69">
        <f t="shared" si="51"/>
        <v>810.06194092006865</v>
      </c>
      <c r="F306" s="70">
        <f t="shared" si="52"/>
        <v>1365.8640885094301</v>
      </c>
      <c r="G306" s="70" cm="1">
        <f t="array" ref="G306">_xll.DCE_EC312_SpecificHeat_Ca(B306)</f>
        <v>789.1374842294083</v>
      </c>
      <c r="H306" s="69">
        <f t="shared" si="53"/>
        <v>0.57418776289597995</v>
      </c>
      <c r="I306" s="69">
        <f t="shared" si="54"/>
        <v>804.56584677112562</v>
      </c>
      <c r="J306" s="73">
        <f t="shared" si="55"/>
        <v>24.25</v>
      </c>
      <c r="K306" s="74">
        <f t="shared" si="56"/>
        <v>804.56584677112562</v>
      </c>
    </row>
    <row r="307" spans="1:11">
      <c r="A307" s="67">
        <v>292</v>
      </c>
      <c r="B307" s="69">
        <f t="shared" si="48"/>
        <v>804.56584677112562</v>
      </c>
      <c r="C307" s="68">
        <f t="shared" si="49"/>
        <v>24.333333333333332</v>
      </c>
      <c r="D307" s="72">
        <f t="shared" si="50"/>
        <v>810.57331205214336</v>
      </c>
      <c r="E307" s="69">
        <f t="shared" si="51"/>
        <v>810.57331205214336</v>
      </c>
      <c r="F307" s="70">
        <f t="shared" si="52"/>
        <v>1353.5420744705852</v>
      </c>
      <c r="G307" s="70" cm="1">
        <f t="array" ref="G307">_xll.DCE_EC312_SpecificHeat_Ca(B307)</f>
        <v>787.23197016192432</v>
      </c>
      <c r="H307" s="69">
        <f t="shared" si="53"/>
        <v>0.57038507928381166</v>
      </c>
      <c r="I307" s="69">
        <f t="shared" si="54"/>
        <v>805.13623185040944</v>
      </c>
      <c r="J307" s="73">
        <f t="shared" si="55"/>
        <v>24.333333333333332</v>
      </c>
      <c r="K307" s="74">
        <f t="shared" si="56"/>
        <v>805.13623185040944</v>
      </c>
    </row>
    <row r="308" spans="1:11">
      <c r="A308" s="67">
        <v>293</v>
      </c>
      <c r="B308" s="69">
        <f t="shared" si="48"/>
        <v>805.13623185040944</v>
      </c>
      <c r="C308" s="68">
        <f t="shared" si="49"/>
        <v>24.416666666666668</v>
      </c>
      <c r="D308" s="72">
        <f t="shared" si="50"/>
        <v>811.08294382326653</v>
      </c>
      <c r="E308" s="69">
        <f t="shared" si="51"/>
        <v>811.08294382326653</v>
      </c>
      <c r="F308" s="70">
        <f t="shared" si="52"/>
        <v>1341.6403089338864</v>
      </c>
      <c r="G308" s="70" cm="1">
        <f t="array" ref="G308">_xll.DCE_EC312_SpecificHeat_Ca(B308)</f>
        <v>785.36829975330852</v>
      </c>
      <c r="H308" s="69">
        <f t="shared" si="53"/>
        <v>0.56671126977293818</v>
      </c>
      <c r="I308" s="69">
        <f t="shared" si="54"/>
        <v>805.70294312018234</v>
      </c>
      <c r="J308" s="73">
        <f t="shared" si="55"/>
        <v>24.416666666666668</v>
      </c>
      <c r="K308" s="74">
        <f t="shared" si="56"/>
        <v>805.70294312018234</v>
      </c>
    </row>
    <row r="309" spans="1:11">
      <c r="A309" s="67">
        <v>294</v>
      </c>
      <c r="B309" s="69">
        <f t="shared" si="48"/>
        <v>805.70294312018234</v>
      </c>
      <c r="C309" s="68">
        <f t="shared" si="49"/>
        <v>24.5</v>
      </c>
      <c r="D309" s="72">
        <f t="shared" si="50"/>
        <v>811.59084802574955</v>
      </c>
      <c r="E309" s="69">
        <f t="shared" si="51"/>
        <v>811.59084802574955</v>
      </c>
      <c r="F309" s="70">
        <f t="shared" si="52"/>
        <v>1330.134631173551</v>
      </c>
      <c r="G309" s="70" cm="1">
        <f t="array" ref="G309">_xll.DCE_EC312_SpecificHeat_Ca(B309)</f>
        <v>783.5448183926452</v>
      </c>
      <c r="H309" s="69">
        <f t="shared" si="53"/>
        <v>0.56315880248002359</v>
      </c>
      <c r="I309" s="69">
        <f t="shared" si="54"/>
        <v>806.26610192266241</v>
      </c>
      <c r="J309" s="73">
        <f t="shared" si="55"/>
        <v>24.5</v>
      </c>
      <c r="K309" s="74">
        <f t="shared" si="56"/>
        <v>806.26610192266241</v>
      </c>
    </row>
    <row r="310" spans="1:11">
      <c r="A310" s="67">
        <v>295</v>
      </c>
      <c r="B310" s="69">
        <f t="shared" si="48"/>
        <v>806.26610192266241</v>
      </c>
      <c r="C310" s="68">
        <f t="shared" si="49"/>
        <v>24.583333333333332</v>
      </c>
      <c r="D310" s="72">
        <f t="shared" si="50"/>
        <v>812.09703633238701</v>
      </c>
      <c r="E310" s="69">
        <f t="shared" si="51"/>
        <v>812.09703633238701</v>
      </c>
      <c r="F310" s="70">
        <f t="shared" si="52"/>
        <v>1319.0023830529503</v>
      </c>
      <c r="G310" s="70" cm="1">
        <f t="array" ref="G310">_xll.DCE_EC312_SpecificHeat_Ca(B310)</f>
        <v>781.75996955854635</v>
      </c>
      <c r="H310" s="69">
        <f t="shared" si="53"/>
        <v>0.55972057382105778</v>
      </c>
      <c r="I310" s="69">
        <f t="shared" si="54"/>
        <v>806.82582249648351</v>
      </c>
      <c r="J310" s="73">
        <f t="shared" si="55"/>
        <v>24.583333333333332</v>
      </c>
      <c r="K310" s="74">
        <f t="shared" si="56"/>
        <v>806.82582249648351</v>
      </c>
    </row>
    <row r="311" spans="1:11">
      <c r="A311" s="67">
        <v>296</v>
      </c>
      <c r="B311" s="69">
        <f t="shared" si="48"/>
        <v>806.82582249648351</v>
      </c>
      <c r="C311" s="68">
        <f t="shared" si="49"/>
        <v>24.666666666666668</v>
      </c>
      <c r="D311" s="72">
        <f t="shared" si="50"/>
        <v>812.60152029806602</v>
      </c>
      <c r="E311" s="69">
        <f t="shared" si="51"/>
        <v>812.60152029806602</v>
      </c>
      <c r="F311" s="70">
        <f t="shared" si="52"/>
        <v>1308.2223265834514</v>
      </c>
      <c r="G311" s="70" cm="1">
        <f t="array" ref="G311">_xll.DCE_EC312_SpecificHeat_Ca(B311)</f>
        <v>780.01228754658632</v>
      </c>
      <c r="H311" s="69">
        <f t="shared" si="53"/>
        <v>0.55638989182492538</v>
      </c>
      <c r="I311" s="69">
        <f t="shared" si="54"/>
        <v>807.3822123883084</v>
      </c>
      <c r="J311" s="73">
        <f t="shared" si="55"/>
        <v>24.666666666666668</v>
      </c>
      <c r="K311" s="74">
        <f t="shared" si="56"/>
        <v>807.3822123883084</v>
      </c>
    </row>
    <row r="312" spans="1:11">
      <c r="A312" s="67">
        <v>297</v>
      </c>
      <c r="B312" s="69">
        <f t="shared" si="48"/>
        <v>807.3822123883084</v>
      </c>
      <c r="C312" s="68">
        <f t="shared" si="49"/>
        <v>24.75</v>
      </c>
      <c r="D312" s="72">
        <f t="shared" si="50"/>
        <v>813.10431136134889</v>
      </c>
      <c r="E312" s="69">
        <f t="shared" si="51"/>
        <v>813.10431136134889</v>
      </c>
      <c r="F312" s="70">
        <f t="shared" si="52"/>
        <v>1297.7745641963479</v>
      </c>
      <c r="G312" s="70" cm="1">
        <f t="array" ref="G312">_xll.DCE_EC312_SpecificHeat_Ca(B312)</f>
        <v>778.30039079527444</v>
      </c>
      <c r="H312" s="69">
        <f t="shared" si="53"/>
        <v>0.55316045897418364</v>
      </c>
      <c r="I312" s="69">
        <f t="shared" si="54"/>
        <v>807.93537284728257</v>
      </c>
      <c r="J312" s="73">
        <f t="shared" si="55"/>
        <v>24.75</v>
      </c>
      <c r="K312" s="74">
        <f t="shared" si="56"/>
        <v>807.93537284728257</v>
      </c>
    </row>
    <row r="313" spans="1:11">
      <c r="A313" s="67">
        <v>298</v>
      </c>
      <c r="B313" s="69">
        <f t="shared" si="48"/>
        <v>807.93537284728257</v>
      </c>
      <c r="C313" s="68">
        <f t="shared" si="49"/>
        <v>24.833333333333332</v>
      </c>
      <c r="D313" s="72">
        <f t="shared" si="50"/>
        <v>813.60542084602889</v>
      </c>
      <c r="E313" s="69">
        <f t="shared" si="51"/>
        <v>813.60542084602889</v>
      </c>
      <c r="F313" s="70">
        <f t="shared" si="52"/>
        <v>1287.6404618998909</v>
      </c>
      <c r="G313" s="70" cm="1">
        <f t="array" ref="G313">_xll.DCE_EC312_SpecificHeat_Ca(B313)</f>
        <v>776.62297575879518</v>
      </c>
      <c r="H313" s="69">
        <f t="shared" si="53"/>
        <v>0.55002635478494799</v>
      </c>
      <c r="I313" s="69">
        <f t="shared" si="54"/>
        <v>808.48539920206747</v>
      </c>
      <c r="J313" s="73">
        <f t="shared" si="55"/>
        <v>24.833333333333332</v>
      </c>
      <c r="K313" s="74">
        <f t="shared" si="56"/>
        <v>808.48539920206747</v>
      </c>
    </row>
    <row r="314" spans="1:11">
      <c r="A314" s="67">
        <v>299</v>
      </c>
      <c r="B314" s="69">
        <f t="shared" si="48"/>
        <v>808.48539920206747</v>
      </c>
      <c r="C314" s="68">
        <f t="shared" si="49"/>
        <v>24.916666666666668</v>
      </c>
      <c r="D314" s="72">
        <f t="shared" si="50"/>
        <v>814.10485996266152</v>
      </c>
      <c r="E314" s="69">
        <f t="shared" si="51"/>
        <v>814.10485996266152</v>
      </c>
      <c r="F314" s="70">
        <f t="shared" si="52"/>
        <v>1277.8025754406153</v>
      </c>
      <c r="G314" s="70" cm="1">
        <f t="array" ref="G314">_xll.DCE_EC312_SpecificHeat_Ca(B314)</f>
        <v>774.97881127938399</v>
      </c>
      <c r="H314" s="69">
        <f t="shared" si="53"/>
        <v>0.54698201830437421</v>
      </c>
      <c r="I314" s="69">
        <f t="shared" si="54"/>
        <v>809.0323812203718</v>
      </c>
      <c r="J314" s="73">
        <f t="shared" si="55"/>
        <v>24.916666666666668</v>
      </c>
      <c r="K314" s="74">
        <f t="shared" si="56"/>
        <v>809.0323812203718</v>
      </c>
    </row>
    <row r="315" spans="1:11">
      <c r="A315" s="67">
        <v>300</v>
      </c>
      <c r="B315" s="69">
        <f t="shared" si="48"/>
        <v>809.0323812203718</v>
      </c>
      <c r="C315" s="68">
        <f t="shared" si="49"/>
        <v>25</v>
      </c>
      <c r="D315" s="72">
        <f t="shared" si="50"/>
        <v>814.60263981006869</v>
      </c>
      <c r="E315" s="69">
        <f t="shared" si="51"/>
        <v>814.60263981006869</v>
      </c>
      <c r="F315" s="70">
        <f t="shared" si="52"/>
        <v>1268.2445795488316</v>
      </c>
      <c r="G315" s="70" cm="1">
        <f t="array" ref="G315">_xll.DCE_EC312_SpecificHeat_Ca(B315)</f>
        <v>773.36673341640585</v>
      </c>
      <c r="H315" s="69">
        <f t="shared" si="53"/>
        <v>0.5440222306772986</v>
      </c>
      <c r="I315" s="69">
        <f t="shared" si="54"/>
        <v>809.57640345104915</v>
      </c>
      <c r="J315" s="73">
        <f t="shared" si="55"/>
        <v>25</v>
      </c>
      <c r="K315" s="74">
        <f t="shared" si="56"/>
        <v>809.57640345104915</v>
      </c>
    </row>
    <row r="316" spans="1:11">
      <c r="A316" s="67">
        <v>301</v>
      </c>
      <c r="B316" s="69">
        <f t="shared" si="48"/>
        <v>809.57640345104915</v>
      </c>
      <c r="C316" s="68">
        <f t="shared" si="49"/>
        <v>25.083333333333332</v>
      </c>
      <c r="D316" s="72">
        <f t="shared" si="50"/>
        <v>815.09877137681826</v>
      </c>
      <c r="E316" s="69">
        <f t="shared" si="51"/>
        <v>815.09877137681826</v>
      </c>
      <c r="F316" s="70">
        <f t="shared" si="52"/>
        <v>1258.9512003093819</v>
      </c>
      <c r="G316" s="70" cm="1">
        <f t="array" ref="G316">_xll.DCE_EC312_SpecificHeat_Ca(B316)</f>
        <v>771.78564069302752</v>
      </c>
      <c r="H316" s="69">
        <f t="shared" si="53"/>
        <v>0.54114209790758871</v>
      </c>
      <c r="I316" s="69">
        <f t="shared" si="54"/>
        <v>810.11754554895674</v>
      </c>
      <c r="J316" s="73">
        <f t="shared" si="55"/>
        <v>25.083333333333332</v>
      </c>
      <c r="K316" s="74">
        <f t="shared" si="56"/>
        <v>810.11754554895674</v>
      </c>
    </row>
    <row r="317" spans="1:11">
      <c r="A317" s="67">
        <v>302</v>
      </c>
      <c r="B317" s="69">
        <f t="shared" si="48"/>
        <v>810.11754554895674</v>
      </c>
      <c r="C317" s="68">
        <f t="shared" si="49"/>
        <v>25.166666666666668</v>
      </c>
      <c r="D317" s="72">
        <f t="shared" si="50"/>
        <v>815.59326554268034</v>
      </c>
      <c r="E317" s="69">
        <f t="shared" si="51"/>
        <v>815.59326554268034</v>
      </c>
      <c r="F317" s="70">
        <f t="shared" si="52"/>
        <v>1249.9081506709208</v>
      </c>
      <c r="G317" s="70" cm="1">
        <f t="array" ref="G317">_xll.DCE_EC312_SpecificHeat_Ca(B317)</f>
        <v>770.23448972482663</v>
      </c>
      <c r="H317" s="69">
        <f t="shared" si="53"/>
        <v>0.53833703391910837</v>
      </c>
      <c r="I317" s="69">
        <f t="shared" si="54"/>
        <v>810.65588258287585</v>
      </c>
      <c r="J317" s="73">
        <f t="shared" si="55"/>
        <v>25.166666666666668</v>
      </c>
      <c r="K317" s="74">
        <f t="shared" si="56"/>
        <v>810.65588258287585</v>
      </c>
    </row>
    <row r="318" spans="1:11">
      <c r="A318" s="67">
        <v>303</v>
      </c>
      <c r="B318" s="69">
        <f t="shared" si="48"/>
        <v>810.65588258287585</v>
      </c>
      <c r="C318" s="68">
        <f t="shared" si="49"/>
        <v>25.25</v>
      </c>
      <c r="D318" s="72">
        <f t="shared" si="50"/>
        <v>816.08613308005852</v>
      </c>
      <c r="E318" s="69">
        <f t="shared" si="51"/>
        <v>816.08613308005852</v>
      </c>
      <c r="F318" s="70">
        <f t="shared" si="52"/>
        <v>1241.1020690767855</v>
      </c>
      <c r="G318" s="70" cm="1">
        <f t="array" ref="G318">_xll.DCE_EC312_SpecificHeat_Ca(B318)</f>
        <v>768.71229119782402</v>
      </c>
      <c r="H318" s="69">
        <f t="shared" si="53"/>
        <v>0.53560274400015828</v>
      </c>
      <c r="I318" s="69">
        <f t="shared" si="54"/>
        <v>811.19148532687598</v>
      </c>
      <c r="J318" s="73">
        <f t="shared" si="55"/>
        <v>25.25</v>
      </c>
      <c r="K318" s="74">
        <f t="shared" si="56"/>
        <v>811.19148532687598</v>
      </c>
    </row>
    <row r="319" spans="1:11">
      <c r="A319" s="67">
        <v>304</v>
      </c>
      <c r="B319" s="69">
        <f t="shared" si="48"/>
        <v>811.19148532687598</v>
      </c>
      <c r="C319" s="68">
        <f t="shared" si="49"/>
        <v>25.333333333333332</v>
      </c>
      <c r="D319" s="72">
        <f t="shared" si="50"/>
        <v>816.57738465539774</v>
      </c>
      <c r="E319" s="69">
        <f t="shared" si="51"/>
        <v>816.57738465539774</v>
      </c>
      <c r="F319" s="70">
        <f t="shared" si="52"/>
        <v>1232.5204611831882</v>
      </c>
      <c r="G319" s="70" cm="1">
        <f t="array" ref="G319">_xll.DCE_EC312_SpecificHeat_Ca(B319)</f>
        <v>767.21810616628738</v>
      </c>
      <c r="H319" s="69">
        <f t="shared" si="53"/>
        <v>0.53293520870031807</v>
      </c>
      <c r="I319" s="69">
        <f t="shared" si="54"/>
        <v>811.72442053557631</v>
      </c>
      <c r="J319" s="73">
        <f t="shared" si="55"/>
        <v>25.333333333333332</v>
      </c>
      <c r="K319" s="74">
        <f t="shared" si="56"/>
        <v>811.72442053557631</v>
      </c>
    </row>
    <row r="320" spans="1:11">
      <c r="A320" s="67">
        <v>305</v>
      </c>
      <c r="B320" s="69">
        <f t="shared" si="48"/>
        <v>811.72442053557631</v>
      </c>
      <c r="C320" s="68">
        <f t="shared" si="49"/>
        <v>25.416666666666668</v>
      </c>
      <c r="D320" s="72">
        <f t="shared" si="50"/>
        <v>817.06703083056959</v>
      </c>
      <c r="E320" s="69">
        <f t="shared" si="51"/>
        <v>817.06703083056959</v>
      </c>
      <c r="F320" s="70">
        <f t="shared" si="52"/>
        <v>1224.1516446085366</v>
      </c>
      <c r="G320" s="70" cm="1">
        <f t="array" ref="G320">_xll.DCE_EC312_SpecificHeat_Ca(B320)</f>
        <v>765.75104264324193</v>
      </c>
      <c r="H320" s="69">
        <f t="shared" si="53"/>
        <v>0.53033066823227482</v>
      </c>
      <c r="I320" s="69">
        <f t="shared" si="54"/>
        <v>812.25475120380861</v>
      </c>
      <c r="J320" s="73">
        <f t="shared" si="55"/>
        <v>25.416666666666668</v>
      </c>
      <c r="K320" s="74">
        <f t="shared" si="56"/>
        <v>812.25475120380861</v>
      </c>
    </row>
    <row r="321" spans="1:11">
      <c r="A321" s="67">
        <v>306</v>
      </c>
      <c r="B321" s="69">
        <f t="shared" si="48"/>
        <v>812.25475120380861</v>
      </c>
      <c r="C321" s="68">
        <f t="shared" si="49"/>
        <v>25.5</v>
      </c>
      <c r="D321" s="72">
        <f t="shared" si="50"/>
        <v>817.55508206423519</v>
      </c>
      <c r="E321" s="69">
        <f t="shared" si="51"/>
        <v>817.55508206423519</v>
      </c>
      <c r="F321" s="70">
        <f t="shared" si="52"/>
        <v>1215.9846966465502</v>
      </c>
      <c r="G321" s="70" cm="1">
        <f t="array" ref="G321">_xll.DCE_EC312_SpecificHeat_Ca(B321)</f>
        <v>764.31025245899377</v>
      </c>
      <c r="H321" s="69">
        <f t="shared" si="53"/>
        <v>0.52778560742003444</v>
      </c>
      <c r="I321" s="69">
        <f t="shared" si="54"/>
        <v>812.78253681122862</v>
      </c>
      <c r="J321" s="73">
        <f t="shared" si="55"/>
        <v>25.5</v>
      </c>
      <c r="K321" s="74">
        <f t="shared" si="56"/>
        <v>812.78253681122862</v>
      </c>
    </row>
    <row r="322" spans="1:11">
      <c r="A322" s="67">
        <v>307</v>
      </c>
      <c r="B322" s="69">
        <f t="shared" si="48"/>
        <v>812.78253681122862</v>
      </c>
      <c r="C322" s="68">
        <f t="shared" si="49"/>
        <v>25.583333333333332</v>
      </c>
      <c r="D322" s="72">
        <f t="shared" si="50"/>
        <v>818.04154871318485</v>
      </c>
      <c r="E322" s="69">
        <f t="shared" si="51"/>
        <v>818.04154871318485</v>
      </c>
      <c r="F322" s="70">
        <f t="shared" si="52"/>
        <v>1208.0094048602641</v>
      </c>
      <c r="G322" s="70" cm="1">
        <f t="array" ref="G322">_xll.DCE_EC312_SpecificHeat_Ca(B322)</f>
        <v>762.89492836511454</v>
      </c>
      <c r="H322" s="69">
        <f t="shared" si="53"/>
        <v>0.52529674122230052</v>
      </c>
      <c r="I322" s="69">
        <f t="shared" si="54"/>
        <v>813.30783355245092</v>
      </c>
      <c r="J322" s="73">
        <f t="shared" si="55"/>
        <v>25.583333333333332</v>
      </c>
      <c r="K322" s="74">
        <f t="shared" si="56"/>
        <v>813.30783355245092</v>
      </c>
    </row>
    <row r="323" spans="1:11">
      <c r="A323" s="67">
        <v>308</v>
      </c>
      <c r="B323" s="69">
        <f t="shared" si="48"/>
        <v>813.30783355245092</v>
      </c>
      <c r="C323" s="68">
        <f t="shared" si="49"/>
        <v>25.666666666666668</v>
      </c>
      <c r="D323" s="72">
        <f t="shared" si="50"/>
        <v>818.52644103365719</v>
      </c>
      <c r="E323" s="69">
        <f t="shared" si="51"/>
        <v>818.52644103365719</v>
      </c>
      <c r="F323" s="70">
        <f t="shared" si="52"/>
        <v>1200.216220468224</v>
      </c>
      <c r="G323" s="70" cm="1">
        <f t="array" ref="G323">_xll.DCE_EC312_SpecificHeat_Ca(B323)</f>
        <v>761.50430136329794</v>
      </c>
      <c r="H323" s="69">
        <f t="shared" si="53"/>
        <v>0.52286100085187481</v>
      </c>
      <c r="I323" s="69">
        <f t="shared" si="54"/>
        <v>813.83069455330281</v>
      </c>
      <c r="J323" s="73">
        <f t="shared" si="55"/>
        <v>25.666666666666668</v>
      </c>
      <c r="K323" s="74">
        <f t="shared" si="56"/>
        <v>813.83069455330281</v>
      </c>
    </row>
    <row r="324" spans="1:11">
      <c r="A324" s="67">
        <v>309</v>
      </c>
      <c r="B324" s="69">
        <f t="shared" si="48"/>
        <v>813.83069455330281</v>
      </c>
      <c r="C324" s="68">
        <f t="shared" si="49"/>
        <v>25.75</v>
      </c>
      <c r="D324" s="72">
        <f t="shared" si="50"/>
        <v>819.00976918263666</v>
      </c>
      <c r="E324" s="69">
        <f t="shared" si="51"/>
        <v>819.00976918263666</v>
      </c>
      <c r="F324" s="70">
        <f t="shared" si="52"/>
        <v>1192.5962144258965</v>
      </c>
      <c r="G324" s="70" cm="1">
        <f t="array" ref="G324">_xll.DCE_EC312_SpecificHeat_Ca(B324)</f>
        <v>760.13763824028501</v>
      </c>
      <c r="H324" s="69">
        <f t="shared" si="53"/>
        <v>0.52047552050334522</v>
      </c>
      <c r="I324" s="69">
        <f t="shared" si="54"/>
        <v>814.3511700738062</v>
      </c>
      <c r="J324" s="73">
        <f t="shared" si="55"/>
        <v>25.75</v>
      </c>
      <c r="K324" s="74">
        <f t="shared" si="56"/>
        <v>814.3511700738062</v>
      </c>
    </row>
    <row r="325" spans="1:11">
      <c r="A325" s="67">
        <v>310</v>
      </c>
      <c r="B325" s="69">
        <f t="shared" si="48"/>
        <v>814.3511700738062</v>
      </c>
      <c r="C325" s="68">
        <f t="shared" si="49"/>
        <v>25.833333333333332</v>
      </c>
      <c r="D325" s="72">
        <f t="shared" si="50"/>
        <v>819.49154321912999</v>
      </c>
      <c r="E325" s="69">
        <f t="shared" si="51"/>
        <v>819.49154321912999</v>
      </c>
      <c r="F325" s="70">
        <f t="shared" si="52"/>
        <v>1185.1410360973637</v>
      </c>
      <c r="G325" s="70" cm="1">
        <f t="array" ref="G325">_xll.DCE_EC312_SpecificHeat_Ca(B325)</f>
        <v>758.7942392916699</v>
      </c>
      <c r="H325" s="69">
        <f t="shared" si="53"/>
        <v>0.51813762469326996</v>
      </c>
      <c r="I325" s="69">
        <f t="shared" si="54"/>
        <v>814.86930769849948</v>
      </c>
      <c r="J325" s="73">
        <f t="shared" si="55"/>
        <v>25.833333333333332</v>
      </c>
      <c r="K325" s="74">
        <f t="shared" si="56"/>
        <v>814.86930769849948</v>
      </c>
    </row>
    <row r="326" spans="1:11">
      <c r="A326" s="67">
        <v>311</v>
      </c>
      <c r="B326" s="69">
        <f t="shared" si="48"/>
        <v>814.86930769849948</v>
      </c>
      <c r="C326" s="68">
        <f t="shared" si="49"/>
        <v>25.916666666666668</v>
      </c>
      <c r="D326" s="72">
        <f t="shared" si="50"/>
        <v>819.97177310542247</v>
      </c>
      <c r="E326" s="69">
        <f t="shared" si="51"/>
        <v>819.97177310542247</v>
      </c>
      <c r="F326" s="70">
        <f t="shared" si="52"/>
        <v>1177.842874415001</v>
      </c>
      <c r="G326" s="70" cm="1">
        <f t="array" ref="G326">_xll.DCE_EC312_SpecificHeat_Ca(B326)</f>
        <v>757.4734362188949</v>
      </c>
      <c r="H326" s="69">
        <f t="shared" si="53"/>
        <v>0.51584481621396872</v>
      </c>
      <c r="I326" s="69">
        <f t="shared" si="54"/>
        <v>815.38515251471347</v>
      </c>
      <c r="J326" s="73">
        <f t="shared" si="55"/>
        <v>25.916666666666668</v>
      </c>
      <c r="K326" s="74">
        <f t="shared" si="56"/>
        <v>815.38515251471347</v>
      </c>
    </row>
    <row r="327" spans="1:11">
      <c r="A327" s="67">
        <v>312</v>
      </c>
      <c r="B327" s="69">
        <f t="shared" si="48"/>
        <v>815.38515251471347</v>
      </c>
      <c r="C327" s="68">
        <f t="shared" si="49"/>
        <v>26</v>
      </c>
      <c r="D327" s="72">
        <f t="shared" si="50"/>
        <v>820.45046870831368</v>
      </c>
      <c r="E327" s="69">
        <f t="shared" si="51"/>
        <v>820.45046870831368</v>
      </c>
      <c r="F327" s="70">
        <f t="shared" si="52"/>
        <v>1170.694421415571</v>
      </c>
      <c r="G327" s="70" cm="1">
        <f t="array" ref="G327">_xll.DCE_EC312_SpecificHeat_Ca(B327)</f>
        <v>756.17459018507896</v>
      </c>
      <c r="H327" s="69">
        <f t="shared" si="53"/>
        <v>0.51359476469410148</v>
      </c>
      <c r="I327" s="69">
        <f t="shared" si="54"/>
        <v>815.89874727940753</v>
      </c>
      <c r="J327" s="73">
        <f t="shared" si="55"/>
        <v>26</v>
      </c>
      <c r="K327" s="74">
        <f t="shared" si="56"/>
        <v>815.89874727940753</v>
      </c>
    </row>
    <row r="328" spans="1:11">
      <c r="A328" s="67">
        <v>313</v>
      </c>
      <c r="B328" s="69">
        <f t="shared" si="48"/>
        <v>815.89874727940753</v>
      </c>
      <c r="C328" s="68">
        <f t="shared" si="49"/>
        <v>26.083333333333332</v>
      </c>
      <c r="D328" s="72">
        <f t="shared" si="50"/>
        <v>820.92763980033419</v>
      </c>
      <c r="E328" s="69">
        <f t="shared" si="51"/>
        <v>820.92763980033419</v>
      </c>
      <c r="F328" s="70">
        <f t="shared" si="52"/>
        <v>1163.6888380460159</v>
      </c>
      <c r="G328" s="70" cm="1">
        <f t="array" ref="G328">_xll.DCE_EC312_SpecificHeat_Ca(B328)</f>
        <v>754.89709001657206</v>
      </c>
      <c r="H328" s="69">
        <f t="shared" si="53"/>
        <v>0.5113852957577335</v>
      </c>
      <c r="I328" s="69">
        <f t="shared" si="54"/>
        <v>816.41013257516522</v>
      </c>
      <c r="J328" s="73">
        <f t="shared" si="55"/>
        <v>26.083333333333332</v>
      </c>
      <c r="K328" s="74">
        <f t="shared" si="56"/>
        <v>816.41013257516522</v>
      </c>
    </row>
    <row r="329" spans="1:11">
      <c r="A329" s="67">
        <v>314</v>
      </c>
      <c r="B329" s="69">
        <f t="shared" si="48"/>
        <v>816.41013257516522</v>
      </c>
      <c r="C329" s="68">
        <f t="shared" si="49"/>
        <v>26.166666666666668</v>
      </c>
      <c r="D329" s="72">
        <f t="shared" si="50"/>
        <v>821.40329606094269</v>
      </c>
      <c r="E329" s="69">
        <f t="shared" si="51"/>
        <v>821.40329606094269</v>
      </c>
      <c r="F329" s="70">
        <f t="shared" si="52"/>
        <v>1156.8197221288851</v>
      </c>
      <c r="G329" s="70" cm="1">
        <f t="array" ref="G329">_xll.DCE_EC312_SpecificHeat_Ca(B329)</f>
        <v>753.64035053823977</v>
      </c>
      <c r="H329" s="69">
        <f t="shared" si="53"/>
        <v>0.50921438076883496</v>
      </c>
      <c r="I329" s="69">
        <f t="shared" si="54"/>
        <v>816.91934695593409</v>
      </c>
      <c r="J329" s="73">
        <f t="shared" si="55"/>
        <v>26.166666666666668</v>
      </c>
      <c r="K329" s="74">
        <f t="shared" si="56"/>
        <v>816.91934695593409</v>
      </c>
    </row>
    <row r="330" spans="1:11">
      <c r="A330" s="67">
        <v>315</v>
      </c>
      <c r="B330" s="69">
        <f t="shared" si="48"/>
        <v>816.91934695593409</v>
      </c>
      <c r="C330" s="68">
        <f t="shared" si="49"/>
        <v>26.25</v>
      </c>
      <c r="D330" s="72">
        <f t="shared" si="50"/>
        <v>821.87744707770401</v>
      </c>
      <c r="E330" s="69">
        <f t="shared" si="51"/>
        <v>821.87744707770401</v>
      </c>
      <c r="F330" s="70">
        <f t="shared" si="52"/>
        <v>1150.0810783800616</v>
      </c>
      <c r="G330" s="70" cm="1">
        <f t="array" ref="G330">_xll.DCE_EC312_SpecificHeat_Ca(B330)</f>
        <v>752.40381103151822</v>
      </c>
      <c r="H330" s="69">
        <f t="shared" si="53"/>
        <v>0.50708012714631878</v>
      </c>
      <c r="I330" s="69">
        <f t="shared" si="54"/>
        <v>817.4264270830804</v>
      </c>
      <c r="J330" s="73">
        <f t="shared" si="55"/>
        <v>26.25</v>
      </c>
      <c r="K330" s="74">
        <f t="shared" si="56"/>
        <v>817.4264270830804</v>
      </c>
    </row>
    <row r="331" spans="1:11">
      <c r="A331" s="67">
        <v>316</v>
      </c>
      <c r="B331" s="69">
        <f t="shared" si="48"/>
        <v>817.4264270830804</v>
      </c>
      <c r="C331" s="68">
        <f t="shared" si="49"/>
        <v>26.333333333333332</v>
      </c>
      <c r="D331" s="72">
        <f t="shared" si="50"/>
        <v>822.35010234744811</v>
      </c>
      <c r="E331" s="69">
        <f t="shared" si="51"/>
        <v>822.35010234744811</v>
      </c>
      <c r="F331" s="70">
        <f t="shared" si="52"/>
        <v>1143.4672903708947</v>
      </c>
      <c r="G331" s="70" cm="1">
        <f t="array" ref="G331">_xll.DCE_EC312_SpecificHeat_Ca(B331)</f>
        <v>751.18693380521108</v>
      </c>
      <c r="H331" s="69">
        <f t="shared" si="53"/>
        <v>0.50498076923169</v>
      </c>
      <c r="I331" s="69">
        <f t="shared" si="54"/>
        <v>817.93140785231208</v>
      </c>
      <c r="J331" s="73">
        <f t="shared" si="55"/>
        <v>26.333333333333332</v>
      </c>
      <c r="K331" s="74">
        <f t="shared" si="56"/>
        <v>817.93140785231208</v>
      </c>
    </row>
    <row r="332" spans="1:11">
      <c r="A332" s="67">
        <v>317</v>
      </c>
      <c r="B332" s="69">
        <f t="shared" si="48"/>
        <v>817.93140785231208</v>
      </c>
      <c r="C332" s="68">
        <f t="shared" si="49"/>
        <v>26.416666666666668</v>
      </c>
      <c r="D332" s="72">
        <f t="shared" si="50"/>
        <v>822.82127127741239</v>
      </c>
      <c r="E332" s="69">
        <f t="shared" si="51"/>
        <v>822.82127127741239</v>
      </c>
      <c r="F332" s="70">
        <f t="shared" si="52"/>
        <v>1136.9730943325021</v>
      </c>
      <c r="G332" s="70" cm="1">
        <f t="array" ref="G332">_xll.DCE_EC312_SpecificHeat_Ca(B332)</f>
        <v>749.98920286985845</v>
      </c>
      <c r="H332" s="69">
        <f t="shared" si="53"/>
        <v>0.50291465969130356</v>
      </c>
      <c r="I332" s="69">
        <f t="shared" si="54"/>
        <v>818.4343225120034</v>
      </c>
      <c r="J332" s="73">
        <f t="shared" si="55"/>
        <v>26.416666666666668</v>
      </c>
      <c r="K332" s="74">
        <f t="shared" si="56"/>
        <v>818.4343225120034</v>
      </c>
    </row>
    <row r="333" spans="1:11">
      <c r="A333" s="67">
        <v>318</v>
      </c>
      <c r="B333" s="69">
        <f t="shared" si="48"/>
        <v>818.4343225120034</v>
      </c>
      <c r="C333" s="68">
        <f t="shared" si="49"/>
        <v>26.5</v>
      </c>
      <c r="D333" s="72">
        <f t="shared" si="50"/>
        <v>823.29096318636448</v>
      </c>
      <c r="E333" s="69">
        <f t="shared" si="51"/>
        <v>823.29096318636448</v>
      </c>
      <c r="F333" s="70">
        <f t="shared" si="52"/>
        <v>1130.5935546992805</v>
      </c>
      <c r="G333" s="70" cm="1">
        <f t="array" ref="G333">_xll.DCE_EC312_SpecificHeat_Ca(B333)</f>
        <v>748.81012270728797</v>
      </c>
      <c r="H333" s="69">
        <f t="shared" si="53"/>
        <v>0.50088026143255981</v>
      </c>
      <c r="I333" s="69">
        <f t="shared" si="54"/>
        <v>818.935202773436</v>
      </c>
      <c r="J333" s="73">
        <f t="shared" si="55"/>
        <v>26.5</v>
      </c>
      <c r="K333" s="74">
        <f t="shared" si="56"/>
        <v>818.935202773436</v>
      </c>
    </row>
    <row r="334" spans="1:11">
      <c r="A334" s="67">
        <v>319</v>
      </c>
      <c r="B334" s="69">
        <f t="shared" si="48"/>
        <v>818.935202773436</v>
      </c>
      <c r="C334" s="68">
        <f t="shared" si="49"/>
        <v>26.583333333333332</v>
      </c>
      <c r="D334" s="72">
        <f t="shared" si="50"/>
        <v>823.75918730570845</v>
      </c>
      <c r="E334" s="69">
        <f t="shared" si="51"/>
        <v>823.75918730570845</v>
      </c>
      <c r="F334" s="70">
        <f t="shared" si="52"/>
        <v>1124.3240412933019</v>
      </c>
      <c r="G334" s="70" cm="1">
        <f t="array" ref="G334">_xll.DCE_EC312_SpecificHeat_Ca(B334)</f>
        <v>747.64921712767318</v>
      </c>
      <c r="H334" s="69">
        <f t="shared" si="53"/>
        <v>0.49887614001325109</v>
      </c>
      <c r="I334" s="69">
        <f t="shared" si="54"/>
        <v>819.4340789134493</v>
      </c>
      <c r="J334" s="73">
        <f t="shared" si="55"/>
        <v>26.583333333333332</v>
      </c>
      <c r="K334" s="74">
        <f t="shared" si="56"/>
        <v>819.4340789134493</v>
      </c>
    </row>
    <row r="335" spans="1:11">
      <c r="A335" s="67">
        <v>320</v>
      </c>
      <c r="B335" s="69">
        <f t="shared" si="48"/>
        <v>819.4340789134493</v>
      </c>
      <c r="C335" s="68">
        <f t="shared" si="49"/>
        <v>26.666666666666668</v>
      </c>
      <c r="D335" s="72">
        <f t="shared" si="50"/>
        <v>824.22595278057315</v>
      </c>
      <c r="E335" s="69">
        <f t="shared" si="51"/>
        <v>824.22595278057315</v>
      </c>
      <c r="F335" s="70">
        <f t="shared" si="52"/>
        <v>1118.1602080544237</v>
      </c>
      <c r="G335" s="70" cm="1">
        <f t="array" ref="G335">_xll.DCE_EC312_SpecificHeat_Ca(B335)</f>
        <v>746.50602820707263</v>
      </c>
      <c r="H335" s="69">
        <f t="shared" si="53"/>
        <v>0.49690095652267535</v>
      </c>
      <c r="I335" s="69">
        <f t="shared" si="54"/>
        <v>819.93097986997202</v>
      </c>
      <c r="J335" s="73">
        <f t="shared" si="55"/>
        <v>26.666666666666668</v>
      </c>
      <c r="K335" s="74">
        <f t="shared" si="56"/>
        <v>819.93097986997202</v>
      </c>
    </row>
    <row r="336" spans="1:11">
      <c r="A336" s="67">
        <v>321</v>
      </c>
      <c r="B336" s="69">
        <f t="shared" si="48"/>
        <v>819.93097986997202</v>
      </c>
      <c r="C336" s="68">
        <f t="shared" si="49"/>
        <v>26.75</v>
      </c>
      <c r="D336" s="72">
        <f t="shared" si="50"/>
        <v>824.69126867088391</v>
      </c>
      <c r="E336" s="69">
        <f t="shared" si="51"/>
        <v>824.69126867088391</v>
      </c>
      <c r="F336" s="70">
        <f t="shared" si="52"/>
        <v>1112.0979732247833</v>
      </c>
      <c r="G336" s="70" cm="1">
        <f t="array" ref="G336">_xll.DCE_EC312_SpecificHeat_Ca(B336)</f>
        <v>745.38011529902201</v>
      </c>
      <c r="H336" s="69">
        <f t="shared" si="53"/>
        <v>0.49495346091302261</v>
      </c>
      <c r="I336" s="69">
        <f t="shared" si="54"/>
        <v>820.42593333088507</v>
      </c>
      <c r="J336" s="73">
        <f t="shared" si="55"/>
        <v>26.75</v>
      </c>
      <c r="K336" s="74">
        <f t="shared" si="56"/>
        <v>820.42593333088507</v>
      </c>
    </row>
    <row r="337" spans="1:11">
      <c r="A337" s="67">
        <v>322</v>
      </c>
      <c r="B337" s="69">
        <f t="shared" ref="B337:B400" si="57">IF(A337=1,20,I336)</f>
        <v>820.42593333088507</v>
      </c>
      <c r="C337" s="68">
        <f t="shared" ref="C337:C400" si="58">A337*5/60</f>
        <v>26.833333333333332</v>
      </c>
      <c r="D337" s="72">
        <f t="shared" ref="D337:D400" si="59">20 + 345 *LOG10(8 * C337 + 1)</f>
        <v>825.15514395241814</v>
      </c>
      <c r="E337" s="69">
        <f t="shared" ref="E337:E400" si="60">D337</f>
        <v>825.15514395241814</v>
      </c>
      <c r="F337" s="70">
        <f t="shared" ref="F337:F400" si="61">25 * (D337 - B337)+1 * 0.7 * 1 * 0.0000000567 * ((E337 + 273) ^ 4 - (B337 + 273) ^ 4)</f>
        <v>1106.133500898743</v>
      </c>
      <c r="G337" s="70" cm="1">
        <f t="array" ref="G337">_xll.DCE_EC312_SpecificHeat_Ca(B337)</f>
        <v>744.27105411429352</v>
      </c>
      <c r="H337" s="69">
        <f t="shared" ref="H337:H400" si="62">$G$10 * $G$9 / (G337 * 7850) * F337 * 5</f>
        <v>0.49303248575892233</v>
      </c>
      <c r="I337" s="69">
        <f t="shared" ref="I337:I400" si="63">B337+H337</f>
        <v>820.918965816644</v>
      </c>
      <c r="J337" s="73">
        <f t="shared" si="55"/>
        <v>26.833333333333332</v>
      </c>
      <c r="K337" s="74">
        <f t="shared" si="56"/>
        <v>820.918965816644</v>
      </c>
    </row>
    <row r="338" spans="1:11">
      <c r="A338" s="67">
        <v>323</v>
      </c>
      <c r="B338" s="69">
        <f t="shared" si="57"/>
        <v>820.918965816644</v>
      </c>
      <c r="C338" s="68">
        <f t="shared" si="58"/>
        <v>26.916666666666668</v>
      </c>
      <c r="D338" s="72">
        <f t="shared" si="59"/>
        <v>825.61758751784396</v>
      </c>
      <c r="E338" s="69">
        <f t="shared" si="60"/>
        <v>825.61758751784396</v>
      </c>
      <c r="F338" s="70">
        <f t="shared" si="61"/>
        <v>1100.2631838548114</v>
      </c>
      <c r="G338" s="70" cm="1">
        <f t="array" ref="G338">_xll.DCE_EC312_SpecificHeat_Ca(B338)</f>
        <v>743.17843586343292</v>
      </c>
      <c r="H338" s="69">
        <f t="shared" si="62"/>
        <v>0.49113694042393397</v>
      </c>
      <c r="I338" s="69">
        <f t="shared" si="63"/>
        <v>821.41010275706799</v>
      </c>
      <c r="J338" s="73">
        <f t="shared" si="55"/>
        <v>26.916666666666668</v>
      </c>
      <c r="K338" s="74">
        <f t="shared" si="56"/>
        <v>821.41010275706799</v>
      </c>
    </row>
    <row r="339" spans="1:11">
      <c r="A339" s="67">
        <v>324</v>
      </c>
      <c r="B339" s="69">
        <f t="shared" si="57"/>
        <v>821.41010275706799</v>
      </c>
      <c r="C339" s="68">
        <f t="shared" si="58"/>
        <v>27</v>
      </c>
      <c r="D339" s="72">
        <f t="shared" si="59"/>
        <v>826.07860817774269</v>
      </c>
      <c r="E339" s="69">
        <f t="shared" si="60"/>
        <v>826.07860817774269</v>
      </c>
      <c r="F339" s="70">
        <f t="shared" si="61"/>
        <v>1094.4836275890057</v>
      </c>
      <c r="G339" s="70" cm="1">
        <f t="array" ref="G339">_xll.DCE_EC312_SpecificHeat_Ca(B339)</f>
        <v>742.10186645714089</v>
      </c>
      <c r="H339" s="69">
        <f t="shared" si="62"/>
        <v>0.48926580561266531</v>
      </c>
      <c r="I339" s="69">
        <f t="shared" si="63"/>
        <v>821.89936856268071</v>
      </c>
      <c r="J339" s="73">
        <f t="shared" si="55"/>
        <v>27</v>
      </c>
      <c r="K339" s="74">
        <f t="shared" si="56"/>
        <v>821.89936856268071</v>
      </c>
    </row>
    <row r="340" spans="1:11">
      <c r="A340" s="67">
        <v>325</v>
      </c>
      <c r="B340" s="69">
        <f t="shared" si="57"/>
        <v>821.89936856268071</v>
      </c>
      <c r="C340" s="68">
        <f t="shared" si="58"/>
        <v>27.083333333333332</v>
      </c>
      <c r="D340" s="72">
        <f t="shared" si="59"/>
        <v>826.53821466161708</v>
      </c>
      <c r="E340" s="69">
        <f t="shared" si="60"/>
        <v>826.53821466161708</v>
      </c>
      <c r="F340" s="70">
        <f t="shared" si="61"/>
        <v>1088.7916354721265</v>
      </c>
      <c r="G340" s="70" cm="1">
        <f t="array" ref="G340">_xll.DCE_EC312_SpecificHeat_Ca(B340)</f>
        <v>741.04096575997687</v>
      </c>
      <c r="H340" s="69">
        <f t="shared" si="62"/>
        <v>0.48741812828724984</v>
      </c>
      <c r="I340" s="69">
        <f t="shared" si="63"/>
        <v>822.38678669096794</v>
      </c>
      <c r="J340" s="73">
        <f t="shared" si="55"/>
        <v>27.083333333333332</v>
      </c>
      <c r="K340" s="74">
        <f t="shared" si="56"/>
        <v>822.38678669096794</v>
      </c>
    </row>
    <row r="341" spans="1:11">
      <c r="A341" s="67">
        <v>326</v>
      </c>
      <c r="B341" s="69">
        <f t="shared" si="57"/>
        <v>822.38678669096794</v>
      </c>
      <c r="C341" s="68">
        <f t="shared" si="58"/>
        <v>27.166666666666668</v>
      </c>
      <c r="D341" s="72">
        <f t="shared" si="59"/>
        <v>826.99641561888166</v>
      </c>
      <c r="E341" s="69">
        <f t="shared" si="60"/>
        <v>826.99641561888166</v>
      </c>
      <c r="F341" s="70">
        <f t="shared" si="61"/>
        <v>1083.1841949592572</v>
      </c>
      <c r="G341" s="70" cm="1">
        <f t="array" ref="G341">_xll.DCE_EC312_SpecificHeat_Ca(B341)</f>
        <v>739.99536689324486</v>
      </c>
      <c r="H341" s="69">
        <f t="shared" si="62"/>
        <v>0.48559301692833851</v>
      </c>
      <c r="I341" s="69">
        <f t="shared" si="63"/>
        <v>822.87237970789624</v>
      </c>
      <c r="J341" s="73">
        <f t="shared" si="55"/>
        <v>27.166666666666668</v>
      </c>
      <c r="K341" s="74">
        <f t="shared" si="56"/>
        <v>822.87237970789624</v>
      </c>
    </row>
    <row r="342" spans="1:11">
      <c r="A342" s="67">
        <v>327</v>
      </c>
      <c r="B342" s="69">
        <f t="shared" si="57"/>
        <v>822.87237970789624</v>
      </c>
      <c r="C342" s="68">
        <f t="shared" si="58"/>
        <v>27.25</v>
      </c>
      <c r="D342" s="72">
        <f t="shared" si="59"/>
        <v>827.45321961984087</v>
      </c>
      <c r="E342" s="69">
        <f t="shared" si="60"/>
        <v>827.45321961984087</v>
      </c>
      <c r="F342" s="70">
        <f t="shared" si="61"/>
        <v>1077.6584647821767</v>
      </c>
      <c r="G342" s="70" cm="1">
        <f t="array" ref="G342">_xll.DCE_EC312_SpecificHeat_Ca(B342)</f>
        <v>738.96471558326698</v>
      </c>
      <c r="H342" s="69">
        <f t="shared" si="62"/>
        <v>0.48378963712074013</v>
      </c>
      <c r="I342" s="69">
        <f t="shared" si="63"/>
        <v>823.35616934501695</v>
      </c>
      <c r="J342" s="73">
        <f t="shared" si="55"/>
        <v>27.25</v>
      </c>
      <c r="K342" s="74">
        <f t="shared" si="56"/>
        <v>823.35616934501695</v>
      </c>
    </row>
    <row r="343" spans="1:11">
      <c r="A343" s="67">
        <v>328</v>
      </c>
      <c r="B343" s="69">
        <f t="shared" si="57"/>
        <v>823.35616934501695</v>
      </c>
      <c r="C343" s="68">
        <f t="shared" si="58"/>
        <v>27.333333333333332</v>
      </c>
      <c r="D343" s="72">
        <f t="shared" si="59"/>
        <v>827.90863515664989</v>
      </c>
      <c r="E343" s="69">
        <f t="shared" si="60"/>
        <v>827.90863515664989</v>
      </c>
      <c r="F343" s="70">
        <f t="shared" si="61"/>
        <v>1072.2117630583373</v>
      </c>
      <c r="G343" s="70" cm="1">
        <f t="array" ref="G343">_xll.DCE_EC312_SpecificHeat_Ca(B343)</f>
        <v>737.94866955156442</v>
      </c>
      <c r="H343" s="69">
        <f t="shared" si="62"/>
        <v>0.48200720744417896</v>
      </c>
      <c r="I343" s="69">
        <f t="shared" si="63"/>
        <v>823.83817655246116</v>
      </c>
      <c r="J343" s="73">
        <f t="shared" si="55"/>
        <v>27.333333333333332</v>
      </c>
      <c r="K343" s="74">
        <f t="shared" si="56"/>
        <v>823.83817655246116</v>
      </c>
    </row>
    <row r="344" spans="1:11">
      <c r="A344" s="67">
        <v>329</v>
      </c>
      <c r="B344" s="69">
        <f t="shared" si="57"/>
        <v>823.83817655246116</v>
      </c>
      <c r="C344" s="68">
        <f t="shared" si="58"/>
        <v>27.416666666666668</v>
      </c>
      <c r="D344" s="72">
        <f t="shared" si="59"/>
        <v>828.36267064426238</v>
      </c>
      <c r="E344" s="69">
        <f t="shared" si="60"/>
        <v>828.36267064426238</v>
      </c>
      <c r="F344" s="70">
        <f t="shared" si="61"/>
        <v>1066.8415562562047</v>
      </c>
      <c r="G344" s="70" cm="1">
        <f t="array" ref="G344">_xll.DCE_EC312_SpecificHeat_Ca(B344)</f>
        <v>736.94689794375961</v>
      </c>
      <c r="H344" s="69">
        <f t="shared" si="62"/>
        <v>0.48024499565147588</v>
      </c>
      <c r="I344" s="69">
        <f t="shared" si="63"/>
        <v>824.31842154811261</v>
      </c>
      <c r="J344" s="73">
        <f t="shared" si="55"/>
        <v>27.416666666666668</v>
      </c>
      <c r="K344" s="74">
        <f t="shared" si="56"/>
        <v>824.31842154811261</v>
      </c>
    </row>
    <row r="345" spans="1:11">
      <c r="A345" s="67">
        <v>330</v>
      </c>
      <c r="B345" s="69">
        <f t="shared" si="57"/>
        <v>824.31842154811261</v>
      </c>
      <c r="C345" s="68">
        <f t="shared" si="58"/>
        <v>27.5</v>
      </c>
      <c r="D345" s="72">
        <f t="shared" si="59"/>
        <v>828.8153344213631</v>
      </c>
      <c r="E345" s="69">
        <f t="shared" si="60"/>
        <v>828.8153344213631</v>
      </c>
      <c r="F345" s="70">
        <f t="shared" si="61"/>
        <v>1061.545448957298</v>
      </c>
      <c r="G345" s="70" cm="1">
        <f t="array" ref="G345">_xll.DCE_EC312_SpecificHeat_Ca(B345)</f>
        <v>735.95908079427227</v>
      </c>
      <c r="H345" s="69">
        <f t="shared" si="62"/>
        <v>0.47850231511587576</v>
      </c>
      <c r="I345" s="69">
        <f t="shared" si="63"/>
        <v>824.79692386322847</v>
      </c>
      <c r="J345" s="73">
        <f t="shared" si="55"/>
        <v>27.5</v>
      </c>
      <c r="K345" s="74">
        <f t="shared" si="56"/>
        <v>824.79692386322847</v>
      </c>
    </row>
    <row r="346" spans="1:11">
      <c r="A346" s="67">
        <v>331</v>
      </c>
      <c r="B346" s="69">
        <f t="shared" si="57"/>
        <v>824.79692386322847</v>
      </c>
      <c r="C346" s="68">
        <f t="shared" si="58"/>
        <v>27.583333333333332</v>
      </c>
      <c r="D346" s="72">
        <f t="shared" si="59"/>
        <v>829.26663475128748</v>
      </c>
      <c r="E346" s="69">
        <f t="shared" si="60"/>
        <v>829.26663475128748</v>
      </c>
      <c r="F346" s="70">
        <f t="shared" si="61"/>
        <v>1056.321174361236</v>
      </c>
      <c r="G346" s="70" cm="1">
        <f t="array" ref="G346">_xll.DCE_EC312_SpecificHeat_Ca(B346)</f>
        <v>734.98490852412738</v>
      </c>
      <c r="H346" s="69">
        <f t="shared" si="62"/>
        <v>0.47677852153116163</v>
      </c>
      <c r="I346" s="69">
        <f t="shared" si="63"/>
        <v>825.27370238475964</v>
      </c>
      <c r="J346" s="73">
        <f t="shared" si="55"/>
        <v>27.583333333333332</v>
      </c>
      <c r="K346" s="74">
        <f t="shared" si="56"/>
        <v>825.27370238475964</v>
      </c>
    </row>
    <row r="347" spans="1:11">
      <c r="A347" s="67">
        <v>332</v>
      </c>
      <c r="B347" s="69">
        <f t="shared" si="57"/>
        <v>825.27370238475964</v>
      </c>
      <c r="C347" s="68">
        <f t="shared" si="58"/>
        <v>27.666666666666668</v>
      </c>
      <c r="D347" s="72">
        <f t="shared" si="59"/>
        <v>829.71657982292584</v>
      </c>
      <c r="E347" s="69">
        <f t="shared" si="60"/>
        <v>829.71657982292584</v>
      </c>
      <c r="F347" s="70">
        <f t="shared" si="61"/>
        <v>1051.1665854812641</v>
      </c>
      <c r="G347" s="70" cm="1">
        <f t="array" ref="G347">_xll.DCE_EC312_SpecificHeat_Ca(B347)</f>
        <v>734.02408146941298</v>
      </c>
      <c r="H347" s="69">
        <f t="shared" si="62"/>
        <v>0.47507300984801959</v>
      </c>
      <c r="I347" s="69">
        <f t="shared" si="63"/>
        <v>825.74877539460772</v>
      </c>
      <c r="J347" s="73">
        <f t="shared" si="55"/>
        <v>27.666666666666668</v>
      </c>
      <c r="K347" s="74">
        <f t="shared" si="56"/>
        <v>825.74877539460772</v>
      </c>
    </row>
    <row r="348" spans="1:11">
      <c r="A348" s="67">
        <v>333</v>
      </c>
      <c r="B348" s="69">
        <f t="shared" si="57"/>
        <v>825.74877539460772</v>
      </c>
      <c r="C348" s="68">
        <f t="shared" si="58"/>
        <v>27.75</v>
      </c>
      <c r="D348" s="72">
        <f t="shared" si="59"/>
        <v>830.16517775161537</v>
      </c>
      <c r="E348" s="69">
        <f t="shared" si="60"/>
        <v>830.16517775161537</v>
      </c>
      <c r="F348" s="70">
        <f t="shared" si="61"/>
        <v>1046.0796469821389</v>
      </c>
      <c r="G348" s="70" cm="1">
        <f t="array" ref="G348">_xll.DCE_EC312_SpecificHeat_Ca(B348)</f>
        <v>733.07630943812876</v>
      </c>
      <c r="H348" s="69">
        <f t="shared" si="62"/>
        <v>0.47338521143146528</v>
      </c>
      <c r="I348" s="69">
        <f t="shared" si="63"/>
        <v>826.22216060603921</v>
      </c>
      <c r="J348" s="73">
        <f t="shared" si="55"/>
        <v>27.75</v>
      </c>
      <c r="K348" s="74">
        <f t="shared" si="56"/>
        <v>826.22216060603921</v>
      </c>
    </row>
    <row r="349" spans="1:11">
      <c r="A349" s="67">
        <v>334</v>
      </c>
      <c r="B349" s="69">
        <f t="shared" si="57"/>
        <v>826.22216060603921</v>
      </c>
      <c r="C349" s="68">
        <f t="shared" si="58"/>
        <v>27.833333333333332</v>
      </c>
      <c r="D349" s="72">
        <f t="shared" si="59"/>
        <v>830.61243658001865</v>
      </c>
      <c r="E349" s="69">
        <f t="shared" si="60"/>
        <v>830.61243658001865</v>
      </c>
      <c r="F349" s="70">
        <f t="shared" si="61"/>
        <v>1041.0584276152385</v>
      </c>
      <c r="G349" s="70" cm="1">
        <f t="array" ref="G349">_xll.DCE_EC312_SpecificHeat_Ca(B349)</f>
        <v>732.14131129334839</v>
      </c>
      <c r="H349" s="69">
        <f t="shared" si="62"/>
        <v>0.47171459142491096</v>
      </c>
      <c r="I349" s="69">
        <f t="shared" si="63"/>
        <v>826.69387519746408</v>
      </c>
      <c r="J349" s="73">
        <f t="shared" si="55"/>
        <v>27.833333333333332</v>
      </c>
      <c r="K349" s="74">
        <f t="shared" si="56"/>
        <v>826.69387519746408</v>
      </c>
    </row>
    <row r="350" spans="1:11">
      <c r="A350" s="67">
        <v>335</v>
      </c>
      <c r="B350" s="69">
        <f t="shared" si="57"/>
        <v>826.69387519746408</v>
      </c>
      <c r="C350" s="68">
        <f t="shared" si="58"/>
        <v>27.916666666666668</v>
      </c>
      <c r="D350" s="72">
        <f t="shared" si="59"/>
        <v>831.05836427898851</v>
      </c>
      <c r="E350" s="69">
        <f t="shared" si="60"/>
        <v>831.05836427898851</v>
      </c>
      <c r="F350" s="70">
        <f t="shared" si="61"/>
        <v>1036.1010932080369</v>
      </c>
      <c r="G350" s="70" cm="1">
        <f t="array" ref="G350">_xll.DCE_EC312_SpecificHeat_Ca(B350)</f>
        <v>731.21881456079063</v>
      </c>
      <c r="H350" s="69">
        <f t="shared" si="62"/>
        <v>0.47006064630693667</v>
      </c>
      <c r="I350" s="69">
        <f t="shared" si="63"/>
        <v>827.16393584377101</v>
      </c>
      <c r="J350" s="73">
        <f t="shared" si="55"/>
        <v>27.916666666666668</v>
      </c>
      <c r="K350" s="74">
        <f t="shared" si="56"/>
        <v>827.16393584377101</v>
      </c>
    </row>
    <row r="351" spans="1:11">
      <c r="A351" s="67">
        <v>336</v>
      </c>
      <c r="B351" s="69">
        <f t="shared" si="57"/>
        <v>827.16393584377101</v>
      </c>
      <c r="C351" s="68">
        <f t="shared" si="58"/>
        <v>28</v>
      </c>
      <c r="D351" s="72">
        <f t="shared" si="59"/>
        <v>831.50296874842013</v>
      </c>
      <c r="E351" s="69">
        <f t="shared" si="60"/>
        <v>831.50296874842013</v>
      </c>
      <c r="F351" s="70">
        <f t="shared" si="61"/>
        <v>1031.205900167691</v>
      </c>
      <c r="G351" s="70" cm="1">
        <f t="array" ref="G351">_xll.DCE_EC312_SpecificHeat_Ca(B351)</f>
        <v>730.30855505904594</v>
      </c>
      <c r="H351" s="69">
        <f t="shared" si="62"/>
        <v>0.46842290162752714</v>
      </c>
      <c r="I351" s="69">
        <f t="shared" si="63"/>
        <v>827.63235874539851</v>
      </c>
      <c r="J351" s="73">
        <f t="shared" si="55"/>
        <v>28</v>
      </c>
      <c r="K351" s="74">
        <f t="shared" si="56"/>
        <v>827.63235874539851</v>
      </c>
    </row>
    <row r="352" spans="1:11">
      <c r="A352" s="67">
        <v>337</v>
      </c>
      <c r="B352" s="69">
        <f t="shared" si="57"/>
        <v>827.63235874539851</v>
      </c>
      <c r="C352" s="68">
        <f t="shared" si="58"/>
        <v>28.083333333333332</v>
      </c>
      <c r="D352" s="72">
        <f t="shared" si="59"/>
        <v>831.94625781809111</v>
      </c>
      <c r="E352" s="69">
        <f t="shared" si="60"/>
        <v>831.94625781809111</v>
      </c>
      <c r="F352" s="70">
        <f t="shared" si="61"/>
        <v>1026.3711894622397</v>
      </c>
      <c r="G352" s="70" cm="1">
        <f t="array" ref="G352">_xll.DCE_EC312_SpecificHeat_Ca(B352)</f>
        <v>729.41027655085122</v>
      </c>
      <c r="H352" s="69">
        <f t="shared" si="62"/>
        <v>0.46680090991178008</v>
      </c>
      <c r="I352" s="69">
        <f t="shared" si="63"/>
        <v>828.09915965531025</v>
      </c>
      <c r="J352" s="73">
        <f t="shared" si="55"/>
        <v>28.083333333333332</v>
      </c>
      <c r="K352" s="74">
        <f t="shared" si="56"/>
        <v>828.09915965531025</v>
      </c>
    </row>
    <row r="353" spans="1:11">
      <c r="A353" s="67">
        <v>338</v>
      </c>
      <c r="B353" s="69">
        <f t="shared" si="57"/>
        <v>828.09915965531025</v>
      </c>
      <c r="C353" s="68">
        <f t="shared" si="58"/>
        <v>28.166666666666668</v>
      </c>
      <c r="D353" s="72">
        <f t="shared" si="59"/>
        <v>832.38823924848953</v>
      </c>
      <c r="E353" s="69">
        <f t="shared" si="60"/>
        <v>832.38823924848953</v>
      </c>
      <c r="F353" s="70">
        <f t="shared" si="61"/>
        <v>1021.5953810447521</v>
      </c>
      <c r="G353" s="70" cm="1">
        <f t="array" ref="G353">_xll.DCE_EC312_SpecificHeat_Ca(B353)</f>
        <v>728.52373041392684</v>
      </c>
      <c r="H353" s="69">
        <f t="shared" si="62"/>
        <v>0.46519424871952386</v>
      </c>
      <c r="I353" s="69">
        <f t="shared" si="63"/>
        <v>828.56435390402976</v>
      </c>
      <c r="J353" s="73">
        <f t="shared" si="55"/>
        <v>28.166666666666668</v>
      </c>
      <c r="K353" s="74">
        <f t="shared" si="56"/>
        <v>828.56435390402976</v>
      </c>
    </row>
    <row r="354" spans="1:11">
      <c r="A354" s="67">
        <v>339</v>
      </c>
      <c r="B354" s="69">
        <f t="shared" si="57"/>
        <v>828.56435390402976</v>
      </c>
      <c r="C354" s="68">
        <f t="shared" si="58"/>
        <v>28.25</v>
      </c>
      <c r="D354" s="72">
        <f t="shared" si="59"/>
        <v>832.82892073162725</v>
      </c>
      <c r="E354" s="69">
        <f t="shared" si="60"/>
        <v>832.82892073162725</v>
      </c>
      <c r="F354" s="70">
        <f t="shared" si="61"/>
        <v>1016.87696868637</v>
      </c>
      <c r="G354" s="70" cm="1">
        <f t="array" ref="G354">_xll.DCE_EC312_SpecificHeat_Ca(B354)</f>
        <v>727.64867533001689</v>
      </c>
      <c r="H354" s="69">
        <f t="shared" si="62"/>
        <v>0.46360251884918147</v>
      </c>
      <c r="I354" s="69">
        <f t="shared" si="63"/>
        <v>829.0279564228789</v>
      </c>
      <c r="J354" s="73">
        <f t="shared" si="55"/>
        <v>28.25</v>
      </c>
      <c r="K354" s="74">
        <f t="shared" si="56"/>
        <v>829.0279564228789</v>
      </c>
    </row>
    <row r="355" spans="1:11">
      <c r="A355" s="67">
        <v>340</v>
      </c>
      <c r="B355" s="69">
        <f t="shared" si="57"/>
        <v>829.0279564228789</v>
      </c>
      <c r="C355" s="68">
        <f t="shared" si="58"/>
        <v>28.333333333333332</v>
      </c>
      <c r="D355" s="72">
        <f t="shared" si="59"/>
        <v>833.26830989184521</v>
      </c>
      <c r="E355" s="69">
        <f t="shared" si="60"/>
        <v>833.26830989184521</v>
      </c>
      <c r="F355" s="70">
        <f t="shared" si="61"/>
        <v>1012.2145151903524</v>
      </c>
      <c r="G355" s="70" cm="1">
        <f t="array" ref="G355">_xll.DCE_EC312_SpecificHeat_Ca(B355)</f>
        <v>726.784876990876</v>
      </c>
      <c r="H355" s="69">
        <f t="shared" si="62"/>
        <v>0.46202534267667322</v>
      </c>
      <c r="I355" s="69">
        <f t="shared" si="63"/>
        <v>829.48998176555563</v>
      </c>
      <c r="J355" s="73">
        <f t="shared" si="55"/>
        <v>28.333333333333332</v>
      </c>
      <c r="K355" s="74">
        <f t="shared" si="56"/>
        <v>829.48998176555563</v>
      </c>
    </row>
    <row r="356" spans="1:11">
      <c r="A356" s="67">
        <v>341</v>
      </c>
      <c r="B356" s="69">
        <f t="shared" si="57"/>
        <v>829.48998176555563</v>
      </c>
      <c r="C356" s="68">
        <f t="shared" si="58"/>
        <v>28.416666666666668</v>
      </c>
      <c r="D356" s="72">
        <f t="shared" si="59"/>
        <v>833.70641428660338</v>
      </c>
      <c r="E356" s="69">
        <f t="shared" si="60"/>
        <v>833.70641428660338</v>
      </c>
      <c r="F356" s="70">
        <f t="shared" si="61"/>
        <v>1007.6066479573739</v>
      </c>
      <c r="G356" s="70" cm="1">
        <f t="array" ref="G356">_xll.DCE_EC312_SpecificHeat_Ca(B356)</f>
        <v>725.93210782004724</v>
      </c>
      <c r="H356" s="69">
        <f t="shared" si="62"/>
        <v>0.46046236261900403</v>
      </c>
      <c r="I356" s="69">
        <f t="shared" si="63"/>
        <v>829.95044412817458</v>
      </c>
      <c r="J356" s="73">
        <f t="shared" si="55"/>
        <v>28.416666666666668</v>
      </c>
      <c r="K356" s="74">
        <f t="shared" si="56"/>
        <v>829.95044412817458</v>
      </c>
    </row>
    <row r="357" spans="1:11">
      <c r="A357" s="67">
        <v>342</v>
      </c>
      <c r="B357" s="69">
        <f t="shared" si="57"/>
        <v>829.95044412817458</v>
      </c>
      <c r="C357" s="68">
        <f t="shared" si="58"/>
        <v>28.5</v>
      </c>
      <c r="D357" s="72">
        <f t="shared" si="59"/>
        <v>834.14324140726137</v>
      </c>
      <c r="E357" s="69">
        <f t="shared" si="60"/>
        <v>834.14324140726137</v>
      </c>
      <c r="F357" s="70">
        <f t="shared" si="61"/>
        <v>1003.0520548758775</v>
      </c>
      <c r="G357" s="70" cm="1">
        <f t="array" ref="G357">_xll.DCE_EC312_SpecificHeat_Ca(B357)</f>
        <v>725.09014670936722</v>
      </c>
      <c r="H357" s="69">
        <f t="shared" si="62"/>
        <v>0.45891323971350229</v>
      </c>
      <c r="I357" s="69">
        <f t="shared" si="63"/>
        <v>830.40935736788811</v>
      </c>
      <c r="J357" s="73">
        <f t="shared" si="55"/>
        <v>28.5</v>
      </c>
      <c r="K357" s="74">
        <f t="shared" si="56"/>
        <v>830.40935736788811</v>
      </c>
    </row>
    <row r="358" spans="1:11">
      <c r="A358" s="67">
        <v>343</v>
      </c>
      <c r="B358" s="69">
        <f t="shared" si="57"/>
        <v>830.40935736788811</v>
      </c>
      <c r="C358" s="68">
        <f t="shared" si="58"/>
        <v>28.583333333333332</v>
      </c>
      <c r="D358" s="72">
        <f t="shared" si="59"/>
        <v>834.57879867984741</v>
      </c>
      <c r="E358" s="69">
        <f t="shared" si="60"/>
        <v>834.57879867984741</v>
      </c>
      <c r="F358" s="70">
        <f t="shared" si="61"/>
        <v>998.54948051466306</v>
      </c>
      <c r="G358" s="70" cm="1">
        <f t="array" ref="G358">_xll.DCE_EC312_SpecificHeat_Ca(B358)</f>
        <v>724.25877876921413</v>
      </c>
      <c r="H358" s="69">
        <f t="shared" si="62"/>
        <v>0.45737765230496802</v>
      </c>
      <c r="I358" s="69">
        <f t="shared" si="63"/>
        <v>830.86673502019312</v>
      </c>
      <c r="J358" s="73">
        <f t="shared" si="55"/>
        <v>28.583333333333332</v>
      </c>
      <c r="K358" s="74">
        <f t="shared" si="56"/>
        <v>830.86673502019312</v>
      </c>
    </row>
    <row r="359" spans="1:11">
      <c r="A359" s="67">
        <v>344</v>
      </c>
      <c r="B359" s="69">
        <f t="shared" si="57"/>
        <v>830.86673502019312</v>
      </c>
      <c r="C359" s="68">
        <f t="shared" si="58"/>
        <v>28.666666666666668</v>
      </c>
      <c r="D359" s="72">
        <f t="shared" si="59"/>
        <v>835.0130934658149</v>
      </c>
      <c r="E359" s="69">
        <f t="shared" si="60"/>
        <v>835.0130934658149</v>
      </c>
      <c r="F359" s="70">
        <f t="shared" si="61"/>
        <v>994.09772259296028</v>
      </c>
      <c r="G359" s="70" cm="1">
        <f t="array" ref="G359">_xll.DCE_EC312_SpecificHeat_Ca(B359)</f>
        <v>723.43779509159663</v>
      </c>
      <c r="H359" s="69">
        <f t="shared" si="62"/>
        <v>0.4558552948318616</v>
      </c>
      <c r="I359" s="69">
        <f t="shared" si="63"/>
        <v>831.32259031502497</v>
      </c>
      <c r="J359" s="73">
        <f t="shared" ref="J359:J422" si="64">C359</f>
        <v>28.666666666666668</v>
      </c>
      <c r="K359" s="74">
        <f t="shared" ref="K359:K422" si="65">I359</f>
        <v>831.32259031502497</v>
      </c>
    </row>
    <row r="360" spans="1:11">
      <c r="A360" s="67">
        <v>345</v>
      </c>
      <c r="B360" s="69">
        <f t="shared" si="57"/>
        <v>831.32259031502497</v>
      </c>
      <c r="C360" s="68">
        <f t="shared" si="58"/>
        <v>28.75</v>
      </c>
      <c r="D360" s="72">
        <f t="shared" si="59"/>
        <v>835.44613306278984</v>
      </c>
      <c r="E360" s="69">
        <f t="shared" si="60"/>
        <v>835.44613306278984</v>
      </c>
      <c r="F360" s="70">
        <f t="shared" si="61"/>
        <v>989.69562870834159</v>
      </c>
      <c r="G360" s="70" cm="1">
        <f t="array" ref="G360">_xll.DCE_EC312_SpecificHeat_Ca(B360)</f>
        <v>722.62699252524339</v>
      </c>
      <c r="H360" s="69">
        <f t="shared" si="62"/>
        <v>0.45434587670478427</v>
      </c>
      <c r="I360" s="69">
        <f t="shared" si="63"/>
        <v>831.77693619172976</v>
      </c>
      <c r="J360" s="73">
        <f t="shared" si="64"/>
        <v>28.75</v>
      </c>
      <c r="K360" s="74">
        <f t="shared" si="65"/>
        <v>831.77693619172976</v>
      </c>
    </row>
    <row r="361" spans="1:11">
      <c r="A361" s="67">
        <v>346</v>
      </c>
      <c r="B361" s="69">
        <f t="shared" si="57"/>
        <v>831.77693619172976</v>
      </c>
      <c r="C361" s="68">
        <f t="shared" si="58"/>
        <v>28.833333333333332</v>
      </c>
      <c r="D361" s="72">
        <f t="shared" si="59"/>
        <v>835.87792470530576</v>
      </c>
      <c r="E361" s="69">
        <f t="shared" si="60"/>
        <v>835.87792470530576</v>
      </c>
      <c r="F361" s="70">
        <f t="shared" si="61"/>
        <v>985.34209330324381</v>
      </c>
      <c r="G361" s="70" cm="1">
        <f t="array" ref="G361">_xll.DCE_EC312_SpecificHeat_Ca(B361)</f>
        <v>721.82617346192342</v>
      </c>
      <c r="H361" s="69">
        <f t="shared" si="62"/>
        <v>0.4528491212704947</v>
      </c>
      <c r="I361" s="69">
        <f t="shared" si="63"/>
        <v>832.22978531300021</v>
      </c>
      <c r="J361" s="73">
        <f t="shared" si="64"/>
        <v>28.833333333333332</v>
      </c>
      <c r="K361" s="74">
        <f t="shared" si="65"/>
        <v>832.22978531300021</v>
      </c>
    </row>
    <row r="362" spans="1:11">
      <c r="A362" s="67">
        <v>347</v>
      </c>
      <c r="B362" s="69">
        <f t="shared" si="57"/>
        <v>832.22978531300021</v>
      </c>
      <c r="C362" s="68">
        <f t="shared" si="58"/>
        <v>28.916666666666668</v>
      </c>
      <c r="D362" s="72">
        <f t="shared" si="59"/>
        <v>836.30847556552965</v>
      </c>
      <c r="E362" s="69">
        <f t="shared" si="60"/>
        <v>836.30847556552965</v>
      </c>
      <c r="F362" s="70">
        <f t="shared" si="61"/>
        <v>981.0360548506452</v>
      </c>
      <c r="G362" s="70" cm="1">
        <f t="array" ref="G362">_xll.DCE_EC312_SpecificHeat_Ca(B362)</f>
        <v>721.03514563328338</v>
      </c>
      <c r="H362" s="69">
        <f t="shared" si="62"/>
        <v>0.45136476485441773</v>
      </c>
      <c r="I362" s="69">
        <f t="shared" si="63"/>
        <v>832.68115007785457</v>
      </c>
      <c r="J362" s="73">
        <f t="shared" si="64"/>
        <v>28.916666666666668</v>
      </c>
      <c r="K362" s="74">
        <f t="shared" si="65"/>
        <v>832.68115007785457</v>
      </c>
    </row>
    <row r="363" spans="1:11">
      <c r="A363" s="67">
        <v>348</v>
      </c>
      <c r="B363" s="69">
        <f t="shared" si="57"/>
        <v>832.68115007785457</v>
      </c>
      <c r="C363" s="68">
        <f t="shared" si="58"/>
        <v>29</v>
      </c>
      <c r="D363" s="72">
        <f t="shared" si="59"/>
        <v>836.73779275397646</v>
      </c>
      <c r="E363" s="69">
        <f t="shared" si="60"/>
        <v>836.73779275397646</v>
      </c>
      <c r="F363" s="70">
        <f t="shared" si="61"/>
        <v>976.77649324374806</v>
      </c>
      <c r="G363" s="70" cm="1">
        <f t="array" ref="G363">_xll.DCE_EC312_SpecificHeat_Ca(B363)</f>
        <v>720.25372191754025</v>
      </c>
      <c r="H363" s="69">
        <f t="shared" si="62"/>
        <v>0.44989255587641719</v>
      </c>
      <c r="I363" s="69">
        <f t="shared" si="63"/>
        <v>833.131042633731</v>
      </c>
      <c r="J363" s="73">
        <f t="shared" si="64"/>
        <v>29</v>
      </c>
      <c r="K363" s="74">
        <f t="shared" si="65"/>
        <v>833.131042633731</v>
      </c>
    </row>
    <row r="364" spans="1:11">
      <c r="A364" s="67">
        <v>349</v>
      </c>
      <c r="B364" s="69">
        <f t="shared" si="57"/>
        <v>833.131042633731</v>
      </c>
      <c r="C364" s="68">
        <f t="shared" si="58"/>
        <v>29.083333333333332</v>
      </c>
      <c r="D364" s="72">
        <f t="shared" si="59"/>
        <v>837.16588332021377</v>
      </c>
      <c r="E364" s="69">
        <f t="shared" si="60"/>
        <v>837.16588332021377</v>
      </c>
      <c r="F364" s="70">
        <f t="shared" si="61"/>
        <v>972.56242737281229</v>
      </c>
      <c r="G364" s="70" cm="1">
        <f t="array" ref="G364">_xll.DCE_EC312_SpecificHeat_Ca(B364)</f>
        <v>719.48172015542082</v>
      </c>
      <c r="H364" s="69">
        <f t="shared" si="62"/>
        <v>0.44843225403366227</v>
      </c>
      <c r="I364" s="69">
        <f t="shared" si="63"/>
        <v>833.57947488776472</v>
      </c>
      <c r="J364" s="73">
        <f t="shared" si="64"/>
        <v>29.083333333333332</v>
      </c>
      <c r="K364" s="74">
        <f t="shared" si="65"/>
        <v>833.57947488776472</v>
      </c>
    </row>
    <row r="365" spans="1:11">
      <c r="A365" s="67">
        <v>350</v>
      </c>
      <c r="B365" s="69">
        <f t="shared" si="57"/>
        <v>833.57947488776472</v>
      </c>
      <c r="C365" s="68">
        <f t="shared" si="58"/>
        <v>29.166666666666668</v>
      </c>
      <c r="D365" s="72">
        <f t="shared" si="59"/>
        <v>837.59275425355577</v>
      </c>
      <c r="E365" s="69">
        <f t="shared" si="60"/>
        <v>837.59275425355577</v>
      </c>
      <c r="F365" s="70">
        <f t="shared" si="61"/>
        <v>968.39291287599906</v>
      </c>
      <c r="G365" s="70" cm="1">
        <f t="array" ref="G365">_xll.DCE_EC312_SpecificHeat_Ca(B365)</f>
        <v>718.7189629747802</v>
      </c>
      <c r="H365" s="69">
        <f t="shared" si="62"/>
        <v>0.44698362954599641</v>
      </c>
      <c r="I365" s="69">
        <f t="shared" si="63"/>
        <v>834.02645851731074</v>
      </c>
      <c r="J365" s="73">
        <f t="shared" si="64"/>
        <v>29.166666666666668</v>
      </c>
      <c r="K365" s="74">
        <f t="shared" si="65"/>
        <v>834.02645851731074</v>
      </c>
    </row>
    <row r="366" spans="1:11">
      <c r="A366" s="67">
        <v>351</v>
      </c>
      <c r="B366" s="69">
        <f t="shared" si="57"/>
        <v>834.02645851731074</v>
      </c>
      <c r="C366" s="68">
        <f t="shared" si="58"/>
        <v>29.25</v>
      </c>
      <c r="D366" s="72">
        <f t="shared" si="59"/>
        <v>838.01841248374899</v>
      </c>
      <c r="E366" s="69">
        <f t="shared" si="60"/>
        <v>838.01841248374899</v>
      </c>
      <c r="F366" s="70">
        <f t="shared" si="61"/>
        <v>964.26704005034946</v>
      </c>
      <c r="G366" s="70" cm="1">
        <f t="array" ref="G366">_xll.DCE_EC312_SpecificHeat_Ca(B366)</f>
        <v>717.96527762337712</v>
      </c>
      <c r="H366" s="69">
        <f t="shared" si="62"/>
        <v>0.44554646245874435</v>
      </c>
      <c r="I366" s="69">
        <f t="shared" si="63"/>
        <v>834.47200497976951</v>
      </c>
      <c r="J366" s="73">
        <f t="shared" si="64"/>
        <v>29.25</v>
      </c>
      <c r="K366" s="74">
        <f t="shared" si="65"/>
        <v>834.47200497976951</v>
      </c>
    </row>
    <row r="367" spans="1:11">
      <c r="A367" s="67">
        <v>352</v>
      </c>
      <c r="B367" s="69">
        <f t="shared" si="57"/>
        <v>834.47200497976951</v>
      </c>
      <c r="C367" s="68">
        <f t="shared" si="58"/>
        <v>29.333333333333332</v>
      </c>
      <c r="D367" s="72">
        <f t="shared" si="59"/>
        <v>838.44286488164676</v>
      </c>
      <c r="E367" s="69">
        <f t="shared" si="60"/>
        <v>838.44286488164676</v>
      </c>
      <c r="F367" s="70">
        <f t="shared" si="61"/>
        <v>960.18393191032862</v>
      </c>
      <c r="G367" s="70" cm="1">
        <f t="array" ref="G367">_xll.DCE_EC312_SpecificHeat_Ca(B367)</f>
        <v>717.22049580931684</v>
      </c>
      <c r="H367" s="69">
        <f t="shared" si="62"/>
        <v>0.44412054199838819</v>
      </c>
      <c r="I367" s="69">
        <f t="shared" si="63"/>
        <v>834.91612552176787</v>
      </c>
      <c r="J367" s="73">
        <f t="shared" si="64"/>
        <v>29.333333333333332</v>
      </c>
      <c r="K367" s="74">
        <f t="shared" si="65"/>
        <v>834.91612552176787</v>
      </c>
    </row>
    <row r="368" spans="1:11">
      <c r="A368" s="67">
        <v>353</v>
      </c>
      <c r="B368" s="69">
        <f t="shared" si="57"/>
        <v>834.91612552176787</v>
      </c>
      <c r="C368" s="68">
        <f t="shared" si="58"/>
        <v>29.416666666666668</v>
      </c>
      <c r="D368" s="72">
        <f t="shared" si="59"/>
        <v>838.86611825987438</v>
      </c>
      <c r="E368" s="69">
        <f t="shared" si="60"/>
        <v>838.86611825987438</v>
      </c>
      <c r="F368" s="70">
        <f t="shared" si="61"/>
        <v>956.14274238315397</v>
      </c>
      <c r="G368" s="70" cm="1">
        <f t="array" ref="G368">_xll.DCE_EC312_SpecificHeat_Ca(B368)</f>
        <v>716.48445354871455</v>
      </c>
      <c r="H368" s="69">
        <f t="shared" si="62"/>
        <v>0.44270566597725369</v>
      </c>
      <c r="I368" s="69">
        <f t="shared" si="63"/>
        <v>835.35883118774507</v>
      </c>
      <c r="J368" s="73">
        <f t="shared" si="64"/>
        <v>29.416666666666668</v>
      </c>
      <c r="K368" s="74">
        <f t="shared" si="65"/>
        <v>835.35883118774507</v>
      </c>
    </row>
    <row r="369" spans="1:11">
      <c r="A369" s="67">
        <v>354</v>
      </c>
      <c r="B369" s="69">
        <f t="shared" si="57"/>
        <v>835.35883118774507</v>
      </c>
      <c r="C369" s="68">
        <f t="shared" si="58"/>
        <v>29.5</v>
      </c>
      <c r="D369" s="72">
        <f t="shared" si="59"/>
        <v>839.28817937348583</v>
      </c>
      <c r="E369" s="69">
        <f t="shared" si="60"/>
        <v>839.28817937348583</v>
      </c>
      <c r="F369" s="70">
        <f t="shared" si="61"/>
        <v>952.14265463050117</v>
      </c>
      <c r="G369" s="70" cm="1">
        <f t="array" ref="G369">_xll.DCE_EC312_SpecificHeat_Ca(B369)</f>
        <v>715.75699102015824</v>
      </c>
      <c r="H369" s="69">
        <f t="shared" si="62"/>
        <v>0.44130164024343282</v>
      </c>
      <c r="I369" s="69">
        <f t="shared" si="63"/>
        <v>835.80013282798848</v>
      </c>
      <c r="J369" s="73">
        <f t="shared" si="64"/>
        <v>29.5</v>
      </c>
      <c r="K369" s="74">
        <f t="shared" si="65"/>
        <v>835.80013282798848</v>
      </c>
    </row>
    <row r="370" spans="1:11">
      <c r="A370" s="67">
        <v>355</v>
      </c>
      <c r="B370" s="69">
        <f t="shared" si="57"/>
        <v>835.80013282798848</v>
      </c>
      <c r="C370" s="68">
        <f t="shared" si="58"/>
        <v>29.583333333333332</v>
      </c>
      <c r="D370" s="72">
        <f t="shared" si="59"/>
        <v>839.70905492061001</v>
      </c>
      <c r="E370" s="69">
        <f t="shared" si="60"/>
        <v>839.70905492061001</v>
      </c>
      <c r="F370" s="70">
        <f t="shared" si="61"/>
        <v>948.18287948652767</v>
      </c>
      <c r="G370" s="70" cm="1">
        <f t="array" ref="G370">_xll.DCE_EC312_SpecificHeat_Ca(B370)</f>
        <v>715.03795242558033</v>
      </c>
      <c r="H370" s="69">
        <f t="shared" si="62"/>
        <v>0.43990827817224082</v>
      </c>
      <c r="I370" s="69">
        <f t="shared" si="63"/>
        <v>836.24004110616067</v>
      </c>
      <c r="J370" s="73">
        <f t="shared" si="64"/>
        <v>29.583333333333332</v>
      </c>
      <c r="K370" s="74">
        <f t="shared" si="65"/>
        <v>836.24004110616067</v>
      </c>
    </row>
    <row r="371" spans="1:11">
      <c r="A371" s="67">
        <v>356</v>
      </c>
      <c r="B371" s="69">
        <f t="shared" si="57"/>
        <v>836.24004110616067</v>
      </c>
      <c r="C371" s="68">
        <f t="shared" si="58"/>
        <v>29.666666666666668</v>
      </c>
      <c r="D371" s="72">
        <f t="shared" si="59"/>
        <v>840.12875154308927</v>
      </c>
      <c r="E371" s="69">
        <f t="shared" si="60"/>
        <v>840.12875154308927</v>
      </c>
      <c r="F371" s="70">
        <f t="shared" si="61"/>
        <v>944.26265400338707</v>
      </c>
      <c r="G371" s="70" cm="1">
        <f t="array" ref="G371">_xll.DCE_EC312_SpecificHeat_Ca(B371)</f>
        <v>714.32718585717873</v>
      </c>
      <c r="H371" s="69">
        <f t="shared" si="62"/>
        <v>0.43852540019598957</v>
      </c>
      <c r="I371" s="69">
        <f t="shared" si="63"/>
        <v>836.67856650635667</v>
      </c>
      <c r="J371" s="73">
        <f t="shared" si="64"/>
        <v>29.666666666666668</v>
      </c>
      <c r="K371" s="74">
        <f t="shared" si="65"/>
        <v>836.67856650635667</v>
      </c>
    </row>
    <row r="372" spans="1:11">
      <c r="A372" s="67">
        <v>357</v>
      </c>
      <c r="B372" s="69">
        <f t="shared" si="57"/>
        <v>836.67856650635667</v>
      </c>
      <c r="C372" s="68">
        <f t="shared" si="58"/>
        <v>29.75</v>
      </c>
      <c r="D372" s="72">
        <f t="shared" si="59"/>
        <v>840.54727582710746</v>
      </c>
      <c r="E372" s="69">
        <f t="shared" si="60"/>
        <v>840.54727582710746</v>
      </c>
      <c r="F372" s="70">
        <f t="shared" si="61"/>
        <v>940.38124009644878</v>
      </c>
      <c r="G372" s="70" cm="1">
        <f t="array" ref="G372">_xll.DCE_EC312_SpecificHeat_Ca(B372)</f>
        <v>713.6245431700487</v>
      </c>
      <c r="H372" s="69">
        <f t="shared" si="62"/>
        <v>0.4371528333692753</v>
      </c>
      <c r="I372" s="69">
        <f t="shared" si="63"/>
        <v>837.11571933972596</v>
      </c>
      <c r="J372" s="73">
        <f t="shared" si="64"/>
        <v>29.75</v>
      </c>
      <c r="K372" s="74">
        <f t="shared" si="65"/>
        <v>837.11571933972596</v>
      </c>
    </row>
    <row r="373" spans="1:11">
      <c r="A373" s="67">
        <v>358</v>
      </c>
      <c r="B373" s="69">
        <f t="shared" si="57"/>
        <v>837.11571933972596</v>
      </c>
      <c r="C373" s="68">
        <f t="shared" si="58"/>
        <v>29.833333333333332</v>
      </c>
      <c r="D373" s="72">
        <f t="shared" si="59"/>
        <v>840.96463430381095</v>
      </c>
      <c r="E373" s="69">
        <f t="shared" si="60"/>
        <v>840.96463430381095</v>
      </c>
      <c r="F373" s="70">
        <f t="shared" si="61"/>
        <v>936.5379232806838</v>
      </c>
      <c r="G373" s="70" cm="1">
        <f t="array" ref="G373">_xll.DCE_EC312_SpecificHeat_Ca(B373)</f>
        <v>712.92987986021058</v>
      </c>
      <c r="H373" s="69">
        <f t="shared" si="62"/>
        <v>0.43579041096656052</v>
      </c>
      <c r="I373" s="69">
        <f t="shared" si="63"/>
        <v>837.5515097506925</v>
      </c>
      <c r="J373" s="73">
        <f t="shared" si="64"/>
        <v>29.833333333333332</v>
      </c>
      <c r="K373" s="74">
        <f t="shared" si="65"/>
        <v>837.5515097506925</v>
      </c>
    </row>
    <row r="374" spans="1:11">
      <c r="A374" s="67">
        <v>359</v>
      </c>
      <c r="B374" s="69">
        <f t="shared" si="57"/>
        <v>837.5515097506925</v>
      </c>
      <c r="C374" s="68">
        <f t="shared" si="58"/>
        <v>29.916666666666668</v>
      </c>
      <c r="D374" s="72">
        <f t="shared" si="59"/>
        <v>841.38083344991958</v>
      </c>
      <c r="E374" s="69">
        <f t="shared" si="60"/>
        <v>841.38083344991958</v>
      </c>
      <c r="F374" s="70">
        <f t="shared" si="61"/>
        <v>932.73201149250917</v>
      </c>
      <c r="G374" s="70" cm="1">
        <f t="array" ref="G374">_xll.DCE_EC312_SpecificHeat_Ca(B374)</f>
        <v>712.24305494774262</v>
      </c>
      <c r="H374" s="69">
        <f t="shared" si="62"/>
        <v>0.43443797211008106</v>
      </c>
      <c r="I374" s="69">
        <f t="shared" si="63"/>
        <v>837.98594772280262</v>
      </c>
      <c r="J374" s="73">
        <f t="shared" si="64"/>
        <v>29.916666666666668</v>
      </c>
      <c r="K374" s="74">
        <f t="shared" si="65"/>
        <v>837.98594772280262</v>
      </c>
    </row>
    <row r="375" spans="1:11">
      <c r="A375" s="67">
        <v>360</v>
      </c>
      <c r="B375" s="69">
        <f t="shared" si="57"/>
        <v>837.98594772280262</v>
      </c>
      <c r="C375" s="68">
        <f t="shared" si="58"/>
        <v>30</v>
      </c>
      <c r="D375" s="72">
        <f t="shared" si="59"/>
        <v>841.79587968832959</v>
      </c>
      <c r="E375" s="69">
        <f t="shared" si="60"/>
        <v>841.79587968832959</v>
      </c>
      <c r="F375" s="70">
        <f t="shared" si="61"/>
        <v>928.96283398942137</v>
      </c>
      <c r="G375" s="70" cm="1">
        <f t="array" ref="G375">_xll.DCE_EC312_SpecificHeat_Ca(B375)</f>
        <v>711.56393086474395</v>
      </c>
      <c r="H375" s="69">
        <f t="shared" si="62"/>
        <v>0.43309536142514327</v>
      </c>
      <c r="I375" s="69">
        <f t="shared" si="63"/>
        <v>838.41904308422772</v>
      </c>
      <c r="J375" s="73">
        <f t="shared" si="64"/>
        <v>30</v>
      </c>
      <c r="K375" s="74">
        <f t="shared" si="65"/>
        <v>838.41904308422772</v>
      </c>
    </row>
    <row r="376" spans="1:11">
      <c r="A376" s="67">
        <v>361</v>
      </c>
      <c r="B376" s="69">
        <f t="shared" si="57"/>
        <v>838.41904308422772</v>
      </c>
      <c r="C376" s="68">
        <f t="shared" si="58"/>
        <v>30.083333333333332</v>
      </c>
      <c r="D376" s="72">
        <f t="shared" si="59"/>
        <v>842.20977938870931</v>
      </c>
      <c r="E376" s="69">
        <f t="shared" si="60"/>
        <v>842.20977938870931</v>
      </c>
      <c r="F376" s="70">
        <f t="shared" si="61"/>
        <v>925.22974032248942</v>
      </c>
      <c r="G376" s="70" cm="1">
        <f t="array" ref="G376">_xll.DCE_EC312_SpecificHeat_Ca(B376)</f>
        <v>710.89237334787333</v>
      </c>
      <c r="H376" s="69">
        <f t="shared" si="62"/>
        <v>0.43176242872110049</v>
      </c>
      <c r="I376" s="69">
        <f t="shared" si="63"/>
        <v>838.8508055129488</v>
      </c>
      <c r="J376" s="73">
        <f t="shared" si="64"/>
        <v>30.083333333333332</v>
      </c>
      <c r="K376" s="74">
        <f t="shared" si="65"/>
        <v>838.8508055129488</v>
      </c>
    </row>
    <row r="377" spans="1:11">
      <c r="A377" s="67">
        <v>362</v>
      </c>
      <c r="B377" s="69">
        <f t="shared" si="57"/>
        <v>838.8508055129488</v>
      </c>
      <c r="C377" s="68">
        <f t="shared" si="58"/>
        <v>30.166666666666668</v>
      </c>
      <c r="D377" s="72">
        <f t="shared" si="59"/>
        <v>842.62253886808458</v>
      </c>
      <c r="E377" s="69">
        <f t="shared" si="60"/>
        <v>842.62253886808458</v>
      </c>
      <c r="F377" s="70">
        <f t="shared" si="61"/>
        <v>921.53209937509018</v>
      </c>
      <c r="G377" s="70" cm="1">
        <f t="array" ref="G377">_xll.DCE_EC312_SpecificHeat_Ca(B377)</f>
        <v>710.2282513352252</v>
      </c>
      <c r="H377" s="69">
        <f t="shared" si="62"/>
        <v>0.43043902869546186</v>
      </c>
      <c r="I377" s="69">
        <f t="shared" si="63"/>
        <v>839.28124454164424</v>
      </c>
      <c r="J377" s="73">
        <f t="shared" si="64"/>
        <v>30.166666666666668</v>
      </c>
      <c r="K377" s="74">
        <f t="shared" si="65"/>
        <v>839.28124454164424</v>
      </c>
    </row>
    <row r="378" spans="1:11">
      <c r="A378" s="67">
        <v>363</v>
      </c>
      <c r="B378" s="69">
        <f t="shared" si="57"/>
        <v>839.28124454164424</v>
      </c>
      <c r="C378" s="68">
        <f t="shared" si="58"/>
        <v>30.25</v>
      </c>
      <c r="D378" s="72">
        <f t="shared" si="59"/>
        <v>843.03416439141768</v>
      </c>
      <c r="E378" s="69">
        <f t="shared" si="60"/>
        <v>843.03416439141768</v>
      </c>
      <c r="F378" s="70">
        <f t="shared" si="61"/>
        <v>917.86929846405837</v>
      </c>
      <c r="G378" s="70" cm="1">
        <f t="array" ref="G378">_xll.DCE_EC312_SpecificHeat_Ca(B378)</f>
        <v>709.57143686731956</v>
      </c>
      <c r="H378" s="69">
        <f t="shared" si="62"/>
        <v>0.42912502065984903</v>
      </c>
      <c r="I378" s="69">
        <f t="shared" si="63"/>
        <v>839.71036956230409</v>
      </c>
      <c r="J378" s="73">
        <f t="shared" si="64"/>
        <v>30.25</v>
      </c>
      <c r="K378" s="74">
        <f t="shared" si="65"/>
        <v>839.71036956230409</v>
      </c>
    </row>
    <row r="379" spans="1:11">
      <c r="A379" s="67">
        <v>364</v>
      </c>
      <c r="B379" s="69">
        <f t="shared" si="57"/>
        <v>839.71036956230409</v>
      </c>
      <c r="C379" s="68">
        <f t="shared" si="58"/>
        <v>30.333333333333332</v>
      </c>
      <c r="D379" s="72">
        <f t="shared" si="59"/>
        <v>843.44466217217837</v>
      </c>
      <c r="E379" s="69">
        <f t="shared" si="60"/>
        <v>843.44466217217837</v>
      </c>
      <c r="F379" s="70">
        <f t="shared" si="61"/>
        <v>914.24074249837452</v>
      </c>
      <c r="G379" s="70" cm="1">
        <f t="array" ref="G379">_xll.DCE_EC312_SpecificHeat_Ca(B379)</f>
        <v>708.92180499199753</v>
      </c>
      <c r="H379" s="69">
        <f t="shared" si="62"/>
        <v>0.42782026828598152</v>
      </c>
      <c r="I379" s="69">
        <f t="shared" si="63"/>
        <v>840.13818983059002</v>
      </c>
      <c r="J379" s="73">
        <f t="shared" si="64"/>
        <v>30.333333333333332</v>
      </c>
      <c r="K379" s="74">
        <f t="shared" si="65"/>
        <v>840.13818983059002</v>
      </c>
    </row>
    <row r="380" spans="1:11">
      <c r="A380" s="67">
        <v>365</v>
      </c>
      <c r="B380" s="69">
        <f t="shared" si="57"/>
        <v>840.13818983059002</v>
      </c>
      <c r="C380" s="68">
        <f t="shared" si="58"/>
        <v>30.416666666666668</v>
      </c>
      <c r="D380" s="72">
        <f t="shared" si="59"/>
        <v>843.85403837290562</v>
      </c>
      <c r="E380" s="69">
        <f t="shared" si="60"/>
        <v>843.85403837290562</v>
      </c>
      <c r="F380" s="70">
        <f t="shared" si="61"/>
        <v>910.64585318933177</v>
      </c>
      <c r="G380" s="70" cm="1">
        <f t="array" ref="G380">_xll.DCE_EC312_SpecificHeat_Ca(B380)</f>
        <v>708.27923367302617</v>
      </c>
      <c r="H380" s="69">
        <f t="shared" si="62"/>
        <v>0.42652463936929003</v>
      </c>
      <c r="I380" s="69">
        <f t="shared" si="63"/>
        <v>840.56471446995931</v>
      </c>
      <c r="J380" s="73">
        <f t="shared" si="64"/>
        <v>30.416666666666668</v>
      </c>
      <c r="K380" s="74">
        <f t="shared" si="65"/>
        <v>840.56471446995931</v>
      </c>
    </row>
    <row r="381" spans="1:11">
      <c r="A381" s="67">
        <v>366</v>
      </c>
      <c r="B381" s="69">
        <f t="shared" si="57"/>
        <v>840.56471446995931</v>
      </c>
      <c r="C381" s="68">
        <f t="shared" si="58"/>
        <v>30.5</v>
      </c>
      <c r="D381" s="72">
        <f t="shared" si="59"/>
        <v>844.26229910576376</v>
      </c>
      <c r="E381" s="69">
        <f t="shared" si="60"/>
        <v>844.26229910576376</v>
      </c>
      <c r="F381" s="70">
        <f t="shared" si="61"/>
        <v>907.08406831157163</v>
      </c>
      <c r="G381" s="70" cm="1">
        <f t="array" ref="G381">_xll.DCE_EC312_SpecificHeat_Ca(B381)</f>
        <v>707.6436037022296</v>
      </c>
      <c r="H381" s="69">
        <f t="shared" si="62"/>
        <v>0.42523800561026304</v>
      </c>
      <c r="I381" s="69">
        <f t="shared" si="63"/>
        <v>840.98995247556957</v>
      </c>
      <c r="J381" s="73">
        <f t="shared" si="64"/>
        <v>30.5</v>
      </c>
      <c r="K381" s="74">
        <f t="shared" si="65"/>
        <v>840.98995247556957</v>
      </c>
    </row>
    <row r="382" spans="1:11">
      <c r="A382" s="67">
        <v>367</v>
      </c>
      <c r="B382" s="69">
        <f t="shared" si="57"/>
        <v>840.98995247556957</v>
      </c>
      <c r="C382" s="68">
        <f t="shared" si="58"/>
        <v>30.583333333333332</v>
      </c>
      <c r="D382" s="72">
        <f t="shared" si="59"/>
        <v>844.66945043308931</v>
      </c>
      <c r="E382" s="69">
        <f t="shared" si="60"/>
        <v>844.66945043308931</v>
      </c>
      <c r="F382" s="70">
        <f t="shared" si="61"/>
        <v>903.55484100802221</v>
      </c>
      <c r="G382" s="70" cm="1">
        <f t="array" ref="G382">_xll.DCE_EC312_SpecificHeat_Ca(B382)</f>
        <v>707.01479861497432</v>
      </c>
      <c r="H382" s="69">
        <f t="shared" si="62"/>
        <v>0.42396024241063707</v>
      </c>
      <c r="I382" s="69">
        <f t="shared" si="63"/>
        <v>841.41391271798022</v>
      </c>
      <c r="J382" s="73">
        <f t="shared" si="64"/>
        <v>30.583333333333332</v>
      </c>
      <c r="K382" s="74">
        <f t="shared" si="65"/>
        <v>841.41391271798022</v>
      </c>
    </row>
    <row r="383" spans="1:11">
      <c r="A383" s="67">
        <v>368</v>
      </c>
      <c r="B383" s="69">
        <f t="shared" si="57"/>
        <v>841.41391271798022</v>
      </c>
      <c r="C383" s="68">
        <f t="shared" si="58"/>
        <v>30.666666666666668</v>
      </c>
      <c r="D383" s="72">
        <f t="shared" si="59"/>
        <v>845.07549836793135</v>
      </c>
      <c r="E383" s="69">
        <f t="shared" si="60"/>
        <v>845.07549836793135</v>
      </c>
      <c r="F383" s="70">
        <f t="shared" si="61"/>
        <v>900.05763913765054</v>
      </c>
      <c r="G383" s="70" cm="1">
        <f t="array" ref="G383">_xll.DCE_EC312_SpecificHeat_Ca(B383)</f>
        <v>706.392704608847</v>
      </c>
      <c r="H383" s="69">
        <f t="shared" si="62"/>
        <v>0.42269122868425701</v>
      </c>
      <c r="I383" s="69">
        <f t="shared" si="63"/>
        <v>841.83660394666447</v>
      </c>
      <c r="J383" s="73">
        <f t="shared" si="64"/>
        <v>30.666666666666668</v>
      </c>
      <c r="K383" s="74">
        <f t="shared" si="65"/>
        <v>841.83660394666447</v>
      </c>
    </row>
    <row r="384" spans="1:11">
      <c r="A384" s="67">
        <v>369</v>
      </c>
      <c r="B384" s="69">
        <f t="shared" si="57"/>
        <v>841.83660394666447</v>
      </c>
      <c r="C384" s="68">
        <f t="shared" si="58"/>
        <v>30.75</v>
      </c>
      <c r="D384" s="72">
        <f t="shared" si="59"/>
        <v>845.48044887458468</v>
      </c>
      <c r="E384" s="69">
        <f t="shared" si="60"/>
        <v>845.48044887458468</v>
      </c>
      <c r="F384" s="70">
        <f t="shared" si="61"/>
        <v>896.59194466182703</v>
      </c>
      <c r="G384" s="70" cm="1">
        <f t="array" ref="G384">_xll.DCE_EC312_SpecificHeat_Ca(B384)</f>
        <v>705.77721046537238</v>
      </c>
      <c r="H384" s="69">
        <f t="shared" si="62"/>
        <v>0.42143084668095515</v>
      </c>
      <c r="I384" s="69">
        <f t="shared" si="63"/>
        <v>842.25803479334547</v>
      </c>
      <c r="J384" s="73">
        <f t="shared" si="64"/>
        <v>30.75</v>
      </c>
      <c r="K384" s="74">
        <f t="shared" si="65"/>
        <v>842.25803479334547</v>
      </c>
    </row>
    <row r="385" spans="1:11">
      <c r="A385" s="67">
        <v>370</v>
      </c>
      <c r="B385" s="69">
        <f t="shared" si="57"/>
        <v>842.25803479334547</v>
      </c>
      <c r="C385" s="68">
        <f t="shared" si="58"/>
        <v>30.833333333333332</v>
      </c>
      <c r="D385" s="72">
        <f t="shared" si="59"/>
        <v>845.88430786911499</v>
      </c>
      <c r="E385" s="69">
        <f t="shared" si="60"/>
        <v>845.88430786911499</v>
      </c>
      <c r="F385" s="70">
        <f t="shared" si="61"/>
        <v>893.15725306701131</v>
      </c>
      <c r="G385" s="70" cm="1">
        <f t="array" ref="G385">_xll.DCE_EC312_SpecificHeat_Ca(B385)</f>
        <v>705.16820747462862</v>
      </c>
      <c r="H385" s="69">
        <f t="shared" si="62"/>
        <v>0.42017898182266677</v>
      </c>
      <c r="I385" s="69">
        <f t="shared" si="63"/>
        <v>842.67821377516816</v>
      </c>
      <c r="J385" s="73">
        <f t="shared" si="64"/>
        <v>30.833333333333332</v>
      </c>
      <c r="K385" s="74">
        <f t="shared" si="65"/>
        <v>842.67821377516816</v>
      </c>
    </row>
    <row r="386" spans="1:11">
      <c r="A386" s="67">
        <v>371</v>
      </c>
      <c r="B386" s="69">
        <f t="shared" si="57"/>
        <v>842.67821377516816</v>
      </c>
      <c r="C386" s="68">
        <f t="shared" si="58"/>
        <v>30.916666666666668</v>
      </c>
      <c r="D386" s="72">
        <f t="shared" si="59"/>
        <v>846.28708121987756</v>
      </c>
      <c r="E386" s="69">
        <f t="shared" si="60"/>
        <v>846.28708121987756</v>
      </c>
      <c r="F386" s="70">
        <f t="shared" si="61"/>
        <v>889.75307282029678</v>
      </c>
      <c r="G386" s="70" cm="1">
        <f t="array" ref="G386">_xll.DCE_EC312_SpecificHeat_Ca(B386)</f>
        <v>704.56558936262559</v>
      </c>
      <c r="H386" s="69">
        <f t="shared" si="62"/>
        <v>0.41893552255042871</v>
      </c>
      <c r="I386" s="69">
        <f t="shared" si="63"/>
        <v>843.0971492977186</v>
      </c>
      <c r="J386" s="73">
        <f t="shared" si="64"/>
        <v>30.916666666666668</v>
      </c>
      <c r="K386" s="74">
        <f t="shared" si="65"/>
        <v>843.0971492977186</v>
      </c>
    </row>
    <row r="387" spans="1:11">
      <c r="A387" s="67">
        <v>372</v>
      </c>
      <c r="B387" s="69">
        <f t="shared" si="57"/>
        <v>843.0971492977186</v>
      </c>
      <c r="C387" s="68">
        <f t="shared" si="58"/>
        <v>31</v>
      </c>
      <c r="D387" s="72">
        <f t="shared" si="59"/>
        <v>846.688774748029</v>
      </c>
      <c r="E387" s="69">
        <f t="shared" si="60"/>
        <v>846.688774748029</v>
      </c>
      <c r="F387" s="70">
        <f t="shared" si="61"/>
        <v>886.37892485732698</v>
      </c>
      <c r="G387" s="70" cm="1">
        <f t="array" ref="G387">_xll.DCE_EC312_SpecificHeat_Ca(B387)</f>
        <v>703.96925222132006</v>
      </c>
      <c r="H387" s="69">
        <f t="shared" si="62"/>
        <v>0.41770036018228685</v>
      </c>
      <c r="I387" s="69">
        <f t="shared" si="63"/>
        <v>843.51484965790087</v>
      </c>
      <c r="J387" s="73">
        <f t="shared" si="64"/>
        <v>31</v>
      </c>
      <c r="K387" s="74">
        <f t="shared" si="65"/>
        <v>843.51484965790087</v>
      </c>
    </row>
    <row r="388" spans="1:11">
      <c r="A388" s="67">
        <v>373</v>
      </c>
      <c r="B388" s="69">
        <f t="shared" si="57"/>
        <v>843.51484965790087</v>
      </c>
      <c r="C388" s="68">
        <f t="shared" si="58"/>
        <v>31.083333333333332</v>
      </c>
      <c r="D388" s="72">
        <f t="shared" si="59"/>
        <v>847.08939422803235</v>
      </c>
      <c r="E388" s="69">
        <f t="shared" si="60"/>
        <v>847.08939422803235</v>
      </c>
      <c r="F388" s="70">
        <f t="shared" si="61"/>
        <v>883.0343420977407</v>
      </c>
      <c r="G388" s="70" cm="1">
        <f t="array" ref="G388">_xll.DCE_EC312_SpecificHeat_Ca(B388)</f>
        <v>703.37909444114575</v>
      </c>
      <c r="H388" s="69">
        <f t="shared" si="62"/>
        <v>0.41647338878007428</v>
      </c>
      <c r="I388" s="69">
        <f t="shared" si="63"/>
        <v>843.93132304668097</v>
      </c>
      <c r="J388" s="73">
        <f t="shared" si="64"/>
        <v>31.083333333333332</v>
      </c>
      <c r="K388" s="74">
        <f t="shared" si="65"/>
        <v>843.93132304668097</v>
      </c>
    </row>
    <row r="389" spans="1:11">
      <c r="A389" s="67">
        <v>374</v>
      </c>
      <c r="B389" s="69">
        <f t="shared" si="57"/>
        <v>843.93132304668097</v>
      </c>
      <c r="C389" s="68">
        <f t="shared" si="58"/>
        <v>31.166666666666668</v>
      </c>
      <c r="D389" s="72">
        <f t="shared" si="59"/>
        <v>847.48894538815455</v>
      </c>
      <c r="E389" s="69">
        <f t="shared" si="60"/>
        <v>847.48894538815455</v>
      </c>
      <c r="F389" s="70">
        <f t="shared" si="61"/>
        <v>879.71886898823357</v>
      </c>
      <c r="G389" s="70" cm="1">
        <f t="array" ref="G389">_xll.DCE_EC312_SpecificHeat_Ca(B389)</f>
        <v>702.79501664594841</v>
      </c>
      <c r="H389" s="69">
        <f t="shared" si="62"/>
        <v>0.41525450502531924</v>
      </c>
      <c r="I389" s="69">
        <f t="shared" si="63"/>
        <v>844.34657755170633</v>
      </c>
      <c r="J389" s="73">
        <f t="shared" si="64"/>
        <v>31.166666666666668</v>
      </c>
      <c r="K389" s="74">
        <f t="shared" si="65"/>
        <v>844.34657755170633</v>
      </c>
    </row>
    <row r="390" spans="1:11">
      <c r="A390" s="67">
        <v>375</v>
      </c>
      <c r="B390" s="69">
        <f t="shared" si="57"/>
        <v>844.34657755170633</v>
      </c>
      <c r="C390" s="68">
        <f t="shared" si="58"/>
        <v>31.25</v>
      </c>
      <c r="D390" s="72">
        <f t="shared" si="59"/>
        <v>847.88743391095807</v>
      </c>
      <c r="E390" s="69">
        <f t="shared" si="60"/>
        <v>847.88743391095807</v>
      </c>
      <c r="F390" s="70">
        <f t="shared" si="61"/>
        <v>876.43206107013657</v>
      </c>
      <c r="G390" s="70" cm="1">
        <f t="array" ref="G390">_xll.DCE_EC312_SpecificHeat_Ca(B390)</f>
        <v>702.2169216302176</v>
      </c>
      <c r="H390" s="69">
        <f t="shared" si="62"/>
        <v>0.41404360810303131</v>
      </c>
      <c r="I390" s="69">
        <f t="shared" si="63"/>
        <v>844.76062115980938</v>
      </c>
      <c r="J390" s="73">
        <f t="shared" si="64"/>
        <v>31.25</v>
      </c>
      <c r="K390" s="74">
        <f t="shared" si="65"/>
        <v>844.76062115980938</v>
      </c>
    </row>
    <row r="391" spans="1:11">
      <c r="A391" s="67">
        <v>376</v>
      </c>
      <c r="B391" s="69">
        <f t="shared" si="57"/>
        <v>844.76062115980938</v>
      </c>
      <c r="C391" s="68">
        <f t="shared" si="58"/>
        <v>31.333333333333332</v>
      </c>
      <c r="D391" s="72">
        <f t="shared" si="59"/>
        <v>848.28486543378642</v>
      </c>
      <c r="E391" s="69">
        <f t="shared" si="60"/>
        <v>848.28486543378642</v>
      </c>
      <c r="F391" s="70">
        <f t="shared" si="61"/>
        <v>873.17348457098865</v>
      </c>
      <c r="G391" s="70" cm="1">
        <f t="array" ref="G391">_xll.DCE_EC312_SpecificHeat_Ca(B391)</f>
        <v>701.64471429851551</v>
      </c>
      <c r="H391" s="69">
        <f t="shared" si="62"/>
        <v>0.41284059959331265</v>
      </c>
      <c r="I391" s="69">
        <f t="shared" si="63"/>
        <v>845.1734617594027</v>
      </c>
      <c r="J391" s="73">
        <f t="shared" si="64"/>
        <v>31.333333333333332</v>
      </c>
      <c r="K391" s="74">
        <f t="shared" si="65"/>
        <v>845.1734617594027</v>
      </c>
    </row>
    <row r="392" spans="1:11">
      <c r="A392" s="67">
        <v>377</v>
      </c>
      <c r="B392" s="69">
        <f t="shared" si="57"/>
        <v>845.1734617594027</v>
      </c>
      <c r="C392" s="68">
        <f t="shared" si="58"/>
        <v>31.416666666666668</v>
      </c>
      <c r="D392" s="72">
        <f t="shared" si="59"/>
        <v>848.68124554924145</v>
      </c>
      <c r="E392" s="69">
        <f t="shared" si="60"/>
        <v>848.68124554924145</v>
      </c>
      <c r="F392" s="70">
        <f t="shared" si="61"/>
        <v>869.94271601654032</v>
      </c>
      <c r="G392" s="70" cm="1">
        <f t="array" ref="G392">_xll.DCE_EC312_SpecificHeat_Ca(B392)</f>
        <v>701.07830160700587</v>
      </c>
      <c r="H392" s="69">
        <f t="shared" si="62"/>
        <v>0.41164538336929424</v>
      </c>
      <c r="I392" s="69">
        <f t="shared" si="63"/>
        <v>845.58510714277202</v>
      </c>
      <c r="J392" s="73">
        <f t="shared" si="64"/>
        <v>31.416666666666668</v>
      </c>
      <c r="K392" s="74">
        <f t="shared" si="65"/>
        <v>845.58510714277202</v>
      </c>
    </row>
    <row r="393" spans="1:11">
      <c r="A393" s="67">
        <v>378</v>
      </c>
      <c r="B393" s="69">
        <f t="shared" si="57"/>
        <v>845.58510714277202</v>
      </c>
      <c r="C393" s="68">
        <f t="shared" si="58"/>
        <v>31.5</v>
      </c>
      <c r="D393" s="72">
        <f t="shared" si="59"/>
        <v>849.07657980565716</v>
      </c>
      <c r="E393" s="69">
        <f t="shared" si="60"/>
        <v>849.07657980565716</v>
      </c>
      <c r="F393" s="70">
        <f t="shared" si="61"/>
        <v>866.73934186416125</v>
      </c>
      <c r="G393" s="70" cm="1">
        <f t="array" ref="G393">_xll.DCE_EC312_SpecificHeat_Ca(B393)</f>
        <v>700.51759250699513</v>
      </c>
      <c r="H393" s="69">
        <f t="shared" si="62"/>
        <v>0.41045786550202518</v>
      </c>
      <c r="I393" s="69">
        <f t="shared" si="63"/>
        <v>845.99556500827407</v>
      </c>
      <c r="J393" s="73">
        <f t="shared" si="64"/>
        <v>31.5</v>
      </c>
      <c r="K393" s="74">
        <f t="shared" si="65"/>
        <v>845.99556500827407</v>
      </c>
    </row>
    <row r="394" spans="1:11">
      <c r="A394" s="67">
        <v>379</v>
      </c>
      <c r="B394" s="69">
        <f t="shared" si="57"/>
        <v>845.99556500827407</v>
      </c>
      <c r="C394" s="68">
        <f t="shared" si="58"/>
        <v>31.583333333333332</v>
      </c>
      <c r="D394" s="72">
        <f t="shared" si="59"/>
        <v>849.47087370756401</v>
      </c>
      <c r="E394" s="69">
        <f t="shared" si="60"/>
        <v>849.47087370756401</v>
      </c>
      <c r="F394" s="70">
        <f t="shared" si="61"/>
        <v>863.56295815383021</v>
      </c>
      <c r="G394" s="70" cm="1">
        <f t="array" ref="G394">_xll.DCE_EC312_SpecificHeat_Ca(B394)</f>
        <v>699.96249789039973</v>
      </c>
      <c r="H394" s="69">
        <f t="shared" si="62"/>
        <v>0.40927795417066726</v>
      </c>
      <c r="I394" s="69">
        <f t="shared" si="63"/>
        <v>846.40484296244472</v>
      </c>
      <c r="J394" s="73">
        <f t="shared" si="64"/>
        <v>31.583333333333332</v>
      </c>
      <c r="K394" s="74">
        <f t="shared" si="65"/>
        <v>846.40484296244472</v>
      </c>
    </row>
    <row r="395" spans="1:11">
      <c r="A395" s="67">
        <v>380</v>
      </c>
      <c r="B395" s="69">
        <f t="shared" si="57"/>
        <v>846.40484296244472</v>
      </c>
      <c r="C395" s="68">
        <f t="shared" si="58"/>
        <v>31.666666666666668</v>
      </c>
      <c r="D395" s="72">
        <f t="shared" si="59"/>
        <v>849.86413271615027</v>
      </c>
      <c r="E395" s="69">
        <f t="shared" si="60"/>
        <v>849.86413271615027</v>
      </c>
      <c r="F395" s="70">
        <f t="shared" si="61"/>
        <v>860.4131701781489</v>
      </c>
      <c r="G395" s="70" cm="1">
        <f t="array" ref="G395">_xll.DCE_EC312_SpecificHeat_Ca(B395)</f>
        <v>699.41293053705749</v>
      </c>
      <c r="H395" s="69">
        <f t="shared" si="62"/>
        <v>0.4081055595788286</v>
      </c>
      <c r="I395" s="69">
        <f t="shared" si="63"/>
        <v>846.81294852202359</v>
      </c>
      <c r="J395" s="73">
        <f t="shared" si="64"/>
        <v>31.666666666666668</v>
      </c>
      <c r="K395" s="74">
        <f t="shared" si="65"/>
        <v>846.81294852202359</v>
      </c>
    </row>
    <row r="396" spans="1:11">
      <c r="A396" s="67">
        <v>381</v>
      </c>
      <c r="B396" s="69">
        <f t="shared" si="57"/>
        <v>846.81294852202359</v>
      </c>
      <c r="C396" s="68">
        <f t="shared" si="58"/>
        <v>31.75</v>
      </c>
      <c r="D396" s="72">
        <f t="shared" si="59"/>
        <v>850.25636224971447</v>
      </c>
      <c r="E396" s="69">
        <f t="shared" si="60"/>
        <v>850.25636224971447</v>
      </c>
      <c r="F396" s="70">
        <f t="shared" si="61"/>
        <v>857.28959216696012</v>
      </c>
      <c r="G396" s="70" cm="1">
        <f t="array" ref="G396">_xll.DCE_EC312_SpecificHeat_Ca(B396)</f>
        <v>698.86880506380726</v>
      </c>
      <c r="H396" s="69">
        <f t="shared" si="62"/>
        <v>0.40694059387508141</v>
      </c>
      <c r="I396" s="69">
        <f t="shared" si="63"/>
        <v>847.2198891158987</v>
      </c>
      <c r="J396" s="73">
        <f t="shared" si="64"/>
        <v>31.75</v>
      </c>
      <c r="K396" s="74">
        <f t="shared" si="65"/>
        <v>847.2198891158987</v>
      </c>
    </row>
    <row r="397" spans="1:11">
      <c r="A397" s="67">
        <v>382</v>
      </c>
      <c r="B397" s="69">
        <f t="shared" si="57"/>
        <v>847.2198891158987</v>
      </c>
      <c r="C397" s="68">
        <f t="shared" si="58"/>
        <v>31.833333333333332</v>
      </c>
      <c r="D397" s="72">
        <f t="shared" si="59"/>
        <v>850.64756768411496</v>
      </c>
      <c r="E397" s="69">
        <f t="shared" si="60"/>
        <v>850.64756768411496</v>
      </c>
      <c r="F397" s="70">
        <f t="shared" si="61"/>
        <v>854.19184698909919</v>
      </c>
      <c r="G397" s="70" cm="1">
        <f t="array" ref="G397">_xll.DCE_EC312_SpecificHeat_Ca(B397)</f>
        <v>698.33003787526627</v>
      </c>
      <c r="H397" s="69">
        <f t="shared" si="62"/>
        <v>0.40578297107899403</v>
      </c>
      <c r="I397" s="69">
        <f t="shared" si="63"/>
        <v>847.62567208697772</v>
      </c>
      <c r="J397" s="73">
        <f t="shared" si="64"/>
        <v>31.833333333333332</v>
      </c>
      <c r="K397" s="74">
        <f t="shared" si="65"/>
        <v>847.62567208697772</v>
      </c>
    </row>
    <row r="398" spans="1:11">
      <c r="A398" s="67">
        <v>383</v>
      </c>
      <c r="B398" s="69">
        <f t="shared" si="57"/>
        <v>847.62567208697772</v>
      </c>
      <c r="C398" s="68">
        <f t="shared" si="58"/>
        <v>31.916666666666668</v>
      </c>
      <c r="D398" s="72">
        <f t="shared" si="59"/>
        <v>851.03775435321029</v>
      </c>
      <c r="E398" s="69">
        <f t="shared" si="60"/>
        <v>851.03775435321029</v>
      </c>
      <c r="F398" s="70">
        <f t="shared" si="61"/>
        <v>851.11956586694032</v>
      </c>
      <c r="G398" s="70" cm="1">
        <f t="array" ref="G398">_xll.DCE_EC312_SpecificHeat_Ca(B398)</f>
        <v>697.79654711623107</v>
      </c>
      <c r="H398" s="69">
        <f t="shared" si="62"/>
        <v>0.40463260701074621</v>
      </c>
      <c r="I398" s="69">
        <f t="shared" si="63"/>
        <v>848.03030469398846</v>
      </c>
      <c r="J398" s="73">
        <f t="shared" si="64"/>
        <v>31.916666666666668</v>
      </c>
      <c r="K398" s="74">
        <f t="shared" si="65"/>
        <v>848.03030469398846</v>
      </c>
    </row>
    <row r="399" spans="1:11">
      <c r="A399" s="67">
        <v>384</v>
      </c>
      <c r="B399" s="69">
        <f t="shared" si="57"/>
        <v>848.03030469398846</v>
      </c>
      <c r="C399" s="68">
        <f t="shared" si="58"/>
        <v>32</v>
      </c>
      <c r="D399" s="72">
        <f t="shared" si="59"/>
        <v>851.42692754929669</v>
      </c>
      <c r="E399" s="69">
        <f t="shared" si="60"/>
        <v>851.42692754929669</v>
      </c>
      <c r="F399" s="70">
        <f t="shared" si="61"/>
        <v>848.07238810546198</v>
      </c>
      <c r="G399" s="70" cm="1">
        <f t="array" ref="G399">_xll.DCE_EC312_SpecificHeat_Ca(B399)</f>
        <v>697.26825262564125</v>
      </c>
      <c r="H399" s="69">
        <f t="shared" si="62"/>
        <v>0.40348941922526105</v>
      </c>
      <c r="I399" s="69">
        <f t="shared" si="63"/>
        <v>848.43379411321371</v>
      </c>
      <c r="J399" s="73">
        <f t="shared" si="64"/>
        <v>32</v>
      </c>
      <c r="K399" s="74">
        <f t="shared" si="65"/>
        <v>848.43379411321371</v>
      </c>
    </row>
    <row r="400" spans="1:11">
      <c r="A400" s="67">
        <v>385</v>
      </c>
      <c r="B400" s="69">
        <f t="shared" si="57"/>
        <v>848.43379411321371</v>
      </c>
      <c r="C400" s="68">
        <f t="shared" si="58"/>
        <v>32.083333333333336</v>
      </c>
      <c r="D400" s="72">
        <f t="shared" si="59"/>
        <v>851.81509252353851</v>
      </c>
      <c r="E400" s="69">
        <f t="shared" si="60"/>
        <v>851.81509252353851</v>
      </c>
      <c r="F400" s="70">
        <f t="shared" si="61"/>
        <v>845.04996083339427</v>
      </c>
      <c r="G400" s="70" cm="1">
        <f t="array" ref="G400">_xll.DCE_EC312_SpecificHeat_Ca(B400)</f>
        <v>696.74507589204154</v>
      </c>
      <c r="H400" s="69">
        <f t="shared" si="62"/>
        <v>0.40235332694980469</v>
      </c>
      <c r="I400" s="69">
        <f t="shared" si="63"/>
        <v>848.83614744016347</v>
      </c>
      <c r="J400" s="73">
        <f t="shared" si="64"/>
        <v>32.083333333333336</v>
      </c>
      <c r="K400" s="74">
        <f t="shared" si="65"/>
        <v>848.83614744016347</v>
      </c>
    </row>
    <row r="401" spans="1:11">
      <c r="A401" s="67">
        <v>386</v>
      </c>
      <c r="B401" s="69">
        <f t="shared" ref="B401:B464" si="66">IF(A401=1,20,I400)</f>
        <v>848.83614744016347</v>
      </c>
      <c r="C401" s="68">
        <f t="shared" ref="C401:C464" si="67">A401*5/60</f>
        <v>32.166666666666664</v>
      </c>
      <c r="D401" s="72">
        <f t="shared" ref="D401:D464" si="68">20 + 345 *LOG10(8 * C401 + 1)</f>
        <v>852.2022544863936</v>
      </c>
      <c r="E401" s="69">
        <f t="shared" ref="E401:E464" si="69">D401</f>
        <v>852.2022544863936</v>
      </c>
      <c r="F401" s="70">
        <f t="shared" ref="F401:F464" si="70">25 * (D401 - B401)+1 * 0.7 * 1 * 0.0000000567 * ((E401 + 273) ^ 4 - (B401 + 273) ^ 4)</f>
        <v>842.05193875601231</v>
      </c>
      <c r="G401" s="70" cm="1">
        <f t="array" ref="G401">_xll.DCE_EC312_SpecificHeat_Ca(B401)</f>
        <v>696.22694001048274</v>
      </c>
      <c r="H401" s="69">
        <f t="shared" ref="H401:H464" si="71">$G$10 * $G$9 / (G401 * 7850) * F401 * 5</f>
        <v>0.4012242510249544</v>
      </c>
      <c r="I401" s="69">
        <f t="shared" ref="I401:I464" si="72">B401+H401</f>
        <v>849.2373716911884</v>
      </c>
      <c r="J401" s="73">
        <f t="shared" si="64"/>
        <v>32.166666666666664</v>
      </c>
      <c r="K401" s="74">
        <f t="shared" si="65"/>
        <v>849.2373716911884</v>
      </c>
    </row>
    <row r="402" spans="1:11">
      <c r="A402" s="67">
        <v>387</v>
      </c>
      <c r="B402" s="69">
        <f t="shared" si="66"/>
        <v>849.2373716911884</v>
      </c>
      <c r="C402" s="68">
        <f t="shared" si="67"/>
        <v>32.25</v>
      </c>
      <c r="D402" s="72">
        <f t="shared" si="68"/>
        <v>852.58841860803193</v>
      </c>
      <c r="E402" s="69">
        <f t="shared" si="69"/>
        <v>852.58841860803193</v>
      </c>
      <c r="F402" s="70">
        <f t="shared" si="70"/>
        <v>839.07798391968242</v>
      </c>
      <c r="G402" s="70" cm="1">
        <f t="array" ref="G402">_xll.DCE_EC312_SpecificHeat_Ca(B402)</f>
        <v>695.71376964080491</v>
      </c>
      <c r="H402" s="69">
        <f t="shared" si="71"/>
        <v>0.40010211384908045</v>
      </c>
      <c r="I402" s="69">
        <f t="shared" si="72"/>
        <v>849.63747380503753</v>
      </c>
      <c r="J402" s="73">
        <f t="shared" si="64"/>
        <v>32.25</v>
      </c>
      <c r="K402" s="74">
        <f t="shared" si="65"/>
        <v>849.63747380503753</v>
      </c>
    </row>
    <row r="403" spans="1:11">
      <c r="A403" s="67">
        <v>388</v>
      </c>
      <c r="B403" s="69">
        <f t="shared" si="66"/>
        <v>849.63747380503753</v>
      </c>
      <c r="C403" s="68">
        <f t="shared" si="67"/>
        <v>32.333333333333336</v>
      </c>
      <c r="D403" s="72">
        <f t="shared" si="68"/>
        <v>852.97359001875122</v>
      </c>
      <c r="E403" s="69">
        <f t="shared" si="69"/>
        <v>852.97359001875122</v>
      </c>
      <c r="F403" s="70">
        <f t="shared" si="70"/>
        <v>836.12776548573265</v>
      </c>
      <c r="G403" s="70" cm="1">
        <f t="array" ref="G403">_xll.DCE_EC312_SpecificHeat_Ca(B403)</f>
        <v>695.20549096725063</v>
      </c>
      <c r="H403" s="69">
        <f t="shared" si="71"/>
        <v>0.3989868393252794</v>
      </c>
      <c r="I403" s="69">
        <f t="shared" si="72"/>
        <v>850.03646064436282</v>
      </c>
      <c r="J403" s="73">
        <f t="shared" si="64"/>
        <v>32.333333333333336</v>
      </c>
      <c r="K403" s="74">
        <f t="shared" si="65"/>
        <v>850.03646064436282</v>
      </c>
    </row>
    <row r="404" spans="1:11">
      <c r="A404" s="67">
        <v>389</v>
      </c>
      <c r="B404" s="69">
        <f t="shared" si="66"/>
        <v>850.03646064436282</v>
      </c>
      <c r="C404" s="68">
        <f t="shared" si="67"/>
        <v>32.416666666666664</v>
      </c>
      <c r="D404" s="72">
        <f t="shared" si="68"/>
        <v>853.35777380938498</v>
      </c>
      <c r="E404" s="69">
        <f t="shared" si="69"/>
        <v>853.35777380938498</v>
      </c>
      <c r="F404" s="70">
        <f t="shared" si="70"/>
        <v>833.20095951584904</v>
      </c>
      <c r="G404" s="70" cm="1">
        <f t="array" ref="G404">_xll.DCE_EC312_SpecificHeat_Ca(B404)</f>
        <v>694.70203165935527</v>
      </c>
      <c r="H404" s="69">
        <f t="shared" si="71"/>
        <v>0.39787835281189543</v>
      </c>
      <c r="I404" s="69">
        <f t="shared" si="72"/>
        <v>850.43433899717468</v>
      </c>
      <c r="J404" s="73">
        <f t="shared" si="64"/>
        <v>32.416666666666664</v>
      </c>
      <c r="K404" s="74">
        <f t="shared" si="65"/>
        <v>850.43433899717468</v>
      </c>
    </row>
    <row r="405" spans="1:11">
      <c r="A405" s="67">
        <v>390</v>
      </c>
      <c r="B405" s="69">
        <f t="shared" si="66"/>
        <v>850.43433899717468</v>
      </c>
      <c r="C405" s="68">
        <f t="shared" si="67"/>
        <v>32.5</v>
      </c>
      <c r="D405" s="72">
        <f t="shared" si="68"/>
        <v>853.74097503170685</v>
      </c>
      <c r="E405" s="69">
        <f t="shared" si="69"/>
        <v>853.74097503170685</v>
      </c>
      <c r="F405" s="70">
        <f t="shared" si="70"/>
        <v>830.29724876438218</v>
      </c>
      <c r="G405" s="70" cm="1">
        <f t="array" ref="G405">_xll.DCE_EC312_SpecificHeat_Ca(B405)</f>
        <v>694.20332083406561</v>
      </c>
      <c r="H405" s="69">
        <f t="shared" si="71"/>
        <v>0.39677658107451341</v>
      </c>
      <c r="I405" s="69">
        <f t="shared" si="72"/>
        <v>850.83111557824918</v>
      </c>
      <c r="J405" s="73">
        <f t="shared" si="64"/>
        <v>32.5</v>
      </c>
      <c r="K405" s="74">
        <f t="shared" si="65"/>
        <v>850.83111557824918</v>
      </c>
    </row>
    <row r="406" spans="1:11">
      <c r="A406" s="67">
        <v>391</v>
      </c>
      <c r="B406" s="69">
        <f t="shared" si="66"/>
        <v>850.83111557824918</v>
      </c>
      <c r="C406" s="68">
        <f t="shared" si="67"/>
        <v>32.583333333333336</v>
      </c>
      <c r="D406" s="72">
        <f t="shared" si="68"/>
        <v>854.12319869882856</v>
      </c>
      <c r="E406" s="69">
        <f t="shared" si="69"/>
        <v>854.12319869882856</v>
      </c>
      <c r="F406" s="70">
        <f t="shared" si="70"/>
        <v>827.41632248133089</v>
      </c>
      <c r="G406" s="70" cm="1">
        <f t="array" ref="G406">_xll.DCE_EC312_SpecificHeat_Ca(B406)</f>
        <v>693.70928901904131</v>
      </c>
      <c r="H406" s="69">
        <f t="shared" si="71"/>
        <v>0.39568145224129597</v>
      </c>
      <c r="I406" s="69">
        <f t="shared" si="72"/>
        <v>851.2267970304905</v>
      </c>
      <c r="J406" s="73">
        <f t="shared" si="64"/>
        <v>32.583333333333336</v>
      </c>
      <c r="K406" s="74">
        <f t="shared" si="65"/>
        <v>851.2267970304905</v>
      </c>
    </row>
    <row r="407" spans="1:11">
      <c r="A407" s="67">
        <v>392</v>
      </c>
      <c r="B407" s="69">
        <f t="shared" si="66"/>
        <v>851.2267970304905</v>
      </c>
      <c r="C407" s="68">
        <f t="shared" si="67"/>
        <v>32.666666666666664</v>
      </c>
      <c r="D407" s="72">
        <f t="shared" si="68"/>
        <v>854.50444978559381</v>
      </c>
      <c r="E407" s="69">
        <f t="shared" si="69"/>
        <v>854.50444978559381</v>
      </c>
      <c r="F407" s="70">
        <f t="shared" si="70"/>
        <v>824.55787622268417</v>
      </c>
      <c r="G407" s="70" cm="1">
        <f t="array" ref="G407">_xll.DCE_EC312_SpecificHeat_Ca(B407)</f>
        <v>693.21986811709462</v>
      </c>
      <c r="H407" s="69">
        <f t="shared" si="71"/>
        <v>0.39459289576015799</v>
      </c>
      <c r="I407" s="69">
        <f t="shared" si="72"/>
        <v>851.62138992625069</v>
      </c>
      <c r="J407" s="73">
        <f t="shared" si="64"/>
        <v>32.666666666666664</v>
      </c>
      <c r="K407" s="74">
        <f t="shared" si="65"/>
        <v>851.62138992625069</v>
      </c>
    </row>
    <row r="408" spans="1:11">
      <c r="A408" s="67">
        <v>393</v>
      </c>
      <c r="B408" s="69">
        <f t="shared" si="66"/>
        <v>851.62138992625069</v>
      </c>
      <c r="C408" s="68">
        <f t="shared" si="67"/>
        <v>32.75</v>
      </c>
      <c r="D408" s="72">
        <f t="shared" si="68"/>
        <v>854.88473322896652</v>
      </c>
      <c r="E408" s="69">
        <f t="shared" si="69"/>
        <v>854.88473322896652</v>
      </c>
      <c r="F408" s="70">
        <f t="shared" si="70"/>
        <v>821.72161166847832</v>
      </c>
      <c r="G408" s="70" cm="1">
        <f t="array" ref="G408">_xll.DCE_EC312_SpecificHeat_Ca(B408)</f>
        <v>692.73499137172394</v>
      </c>
      <c r="H408" s="69">
        <f t="shared" si="71"/>
        <v>0.39351084235801903</v>
      </c>
      <c r="I408" s="69">
        <f t="shared" si="72"/>
        <v>852.01490076860875</v>
      </c>
      <c r="J408" s="73">
        <f t="shared" si="64"/>
        <v>32.75</v>
      </c>
      <c r="K408" s="74">
        <f t="shared" si="65"/>
        <v>852.01490076860875</v>
      </c>
    </row>
    <row r="409" spans="1:11">
      <c r="A409" s="67">
        <v>394</v>
      </c>
      <c r="B409" s="69">
        <f t="shared" si="66"/>
        <v>852.01490076860875</v>
      </c>
      <c r="C409" s="68">
        <f t="shared" si="67"/>
        <v>32.833333333333336</v>
      </c>
      <c r="D409" s="72">
        <f t="shared" si="68"/>
        <v>855.26405392841491</v>
      </c>
      <c r="E409" s="69">
        <f t="shared" si="69"/>
        <v>855.26405392841491</v>
      </c>
      <c r="F409" s="70">
        <f t="shared" si="70"/>
        <v>818.90723644809555</v>
      </c>
      <c r="G409" s="70" cm="1">
        <f t="array" ref="G409">_xll.DCE_EC312_SpecificHeat_Ca(B409)</f>
        <v>692.25459333370372</v>
      </c>
      <c r="H409" s="69">
        <f t="shared" si="71"/>
        <v>0.39243522400197134</v>
      </c>
      <c r="I409" s="69">
        <f t="shared" si="72"/>
        <v>852.40733599261068</v>
      </c>
      <c r="J409" s="73">
        <f t="shared" si="64"/>
        <v>32.833333333333336</v>
      </c>
      <c r="K409" s="74">
        <f t="shared" si="65"/>
        <v>852.40733599261068</v>
      </c>
    </row>
    <row r="410" spans="1:11">
      <c r="A410" s="67">
        <v>395</v>
      </c>
      <c r="B410" s="69">
        <f t="shared" si="66"/>
        <v>852.40733599261068</v>
      </c>
      <c r="C410" s="68">
        <f t="shared" si="67"/>
        <v>32.916666666666664</v>
      </c>
      <c r="D410" s="72">
        <f t="shared" si="68"/>
        <v>855.64241674628977</v>
      </c>
      <c r="E410" s="69">
        <f t="shared" si="69"/>
        <v>855.64241674628977</v>
      </c>
      <c r="F410" s="70">
        <f t="shared" si="70"/>
        <v>816.11446397298562</v>
      </c>
      <c r="G410" s="70" cm="1">
        <f t="array" ref="G410">_xll.DCE_EC312_SpecificHeat_Ca(B410)</f>
        <v>691.77860982868935</v>
      </c>
      <c r="H410" s="69">
        <f t="shared" si="71"/>
        <v>0.39136597386251837</v>
      </c>
      <c r="I410" s="69">
        <f t="shared" si="72"/>
        <v>852.79870196647323</v>
      </c>
      <c r="J410" s="73">
        <f t="shared" si="64"/>
        <v>32.916666666666664</v>
      </c>
      <c r="K410" s="74">
        <f t="shared" si="65"/>
        <v>852.79870196647323</v>
      </c>
    </row>
    <row r="411" spans="1:11">
      <c r="A411" s="67">
        <v>396</v>
      </c>
      <c r="B411" s="69">
        <f t="shared" si="66"/>
        <v>852.79870196647323</v>
      </c>
      <c r="C411" s="68">
        <f t="shared" si="67"/>
        <v>33</v>
      </c>
      <c r="D411" s="72">
        <f t="shared" si="68"/>
        <v>856.01982650819878</v>
      </c>
      <c r="E411" s="69">
        <f t="shared" si="69"/>
        <v>856.01982650819878</v>
      </c>
      <c r="F411" s="70">
        <f t="shared" si="70"/>
        <v>813.34301327524827</v>
      </c>
      <c r="G411" s="70" cm="1">
        <f t="array" ref="G411">_xll.DCE_EC312_SpecificHeat_Ca(B411)</f>
        <v>691.30697792580088</v>
      </c>
      <c r="H411" s="69">
        <f t="shared" si="71"/>
        <v>0.39030302627819302</v>
      </c>
      <c r="I411" s="69">
        <f t="shared" si="72"/>
        <v>853.18900499275139</v>
      </c>
      <c r="J411" s="73">
        <f t="shared" si="64"/>
        <v>33</v>
      </c>
      <c r="K411" s="74">
        <f t="shared" si="65"/>
        <v>853.18900499275139</v>
      </c>
    </row>
    <row r="412" spans="1:11">
      <c r="A412" s="67">
        <v>397</v>
      </c>
      <c r="B412" s="69">
        <f t="shared" si="66"/>
        <v>853.18900499275139</v>
      </c>
      <c r="C412" s="68">
        <f t="shared" si="67"/>
        <v>33.083333333333336</v>
      </c>
      <c r="D412" s="72">
        <f t="shared" si="68"/>
        <v>856.39628800337528</v>
      </c>
      <c r="E412" s="69">
        <f t="shared" si="69"/>
        <v>856.39628800337528</v>
      </c>
      <c r="F412" s="70">
        <f t="shared" si="70"/>
        <v>810.59260885294805</v>
      </c>
      <c r="G412" s="70" cm="1">
        <f t="array" ref="G412">_xll.DCE_EC312_SpecificHeat_Ca(B412)</f>
        <v>690.83963590715166</v>
      </c>
      <c r="H412" s="69">
        <f t="shared" si="71"/>
        <v>0.38924631672203175</v>
      </c>
      <c r="I412" s="69">
        <f t="shared" si="72"/>
        <v>853.57825130947344</v>
      </c>
      <c r="J412" s="73">
        <f t="shared" si="64"/>
        <v>33.083333333333336</v>
      </c>
      <c r="K412" s="74">
        <f t="shared" si="65"/>
        <v>853.57825130947344</v>
      </c>
    </row>
    <row r="413" spans="1:11">
      <c r="A413" s="67">
        <v>398</v>
      </c>
      <c r="B413" s="69">
        <f t="shared" si="66"/>
        <v>853.57825130947344</v>
      </c>
      <c r="C413" s="68">
        <f t="shared" si="67"/>
        <v>33.166666666666664</v>
      </c>
      <c r="D413" s="72">
        <f t="shared" si="68"/>
        <v>856.77180598504356</v>
      </c>
      <c r="E413" s="69">
        <f t="shared" si="69"/>
        <v>856.77180598504356</v>
      </c>
      <c r="F413" s="70">
        <f t="shared" si="70"/>
        <v>807.86298052090774</v>
      </c>
      <c r="G413" s="70" cm="1">
        <f t="array" ref="G413">_xll.DCE_EC312_SpecificHeat_Ca(B413)</f>
        <v>690.37652323828502</v>
      </c>
      <c r="H413" s="69">
        <f t="shared" si="71"/>
        <v>0.38819578176935909</v>
      </c>
      <c r="I413" s="69">
        <f t="shared" si="72"/>
        <v>853.9664470912428</v>
      </c>
      <c r="J413" s="73">
        <f t="shared" si="64"/>
        <v>33.166666666666664</v>
      </c>
      <c r="K413" s="74">
        <f t="shared" si="65"/>
        <v>853.9664470912428</v>
      </c>
    </row>
    <row r="414" spans="1:11">
      <c r="A414" s="67">
        <v>399</v>
      </c>
      <c r="B414" s="69">
        <f t="shared" si="66"/>
        <v>853.9664470912428</v>
      </c>
      <c r="C414" s="68">
        <f t="shared" si="67"/>
        <v>33.25</v>
      </c>
      <c r="D414" s="72">
        <f t="shared" si="68"/>
        <v>857.14638517077856</v>
      </c>
      <c r="E414" s="69">
        <f t="shared" si="69"/>
        <v>857.14638517077856</v>
      </c>
      <c r="F414" s="70">
        <f t="shared" si="70"/>
        <v>805.15386326728105</v>
      </c>
      <c r="G414" s="70" cm="1">
        <f t="array" ref="G414">_xll.DCE_EC312_SpecificHeat_Ca(B414)</f>
        <v>689.91758053948911</v>
      </c>
      <c r="H414" s="69">
        <f t="shared" si="71"/>
        <v>0.38715135906707743</v>
      </c>
      <c r="I414" s="69">
        <f t="shared" si="72"/>
        <v>854.35359845030985</v>
      </c>
      <c r="J414" s="73">
        <f t="shared" si="64"/>
        <v>33.25</v>
      </c>
      <c r="K414" s="74">
        <f t="shared" si="65"/>
        <v>854.35359845030985</v>
      </c>
    </row>
    <row r="415" spans="1:11">
      <c r="A415" s="67">
        <v>400</v>
      </c>
      <c r="B415" s="69">
        <f t="shared" si="66"/>
        <v>854.35359845030985</v>
      </c>
      <c r="C415" s="68">
        <f t="shared" si="67"/>
        <v>33.333333333333336</v>
      </c>
      <c r="D415" s="72">
        <f t="shared" si="68"/>
        <v>857.52003024286148</v>
      </c>
      <c r="E415" s="69">
        <f t="shared" si="69"/>
        <v>857.52003024286148</v>
      </c>
      <c r="F415" s="70">
        <f t="shared" si="70"/>
        <v>802.46499711556908</v>
      </c>
      <c r="G415" s="70" cm="1">
        <f t="array" ref="G415">_xll.DCE_EC312_SpecificHeat_Ca(B415)</f>
        <v>689.46274955795775</v>
      </c>
      <c r="H415" s="69">
        <f t="shared" si="71"/>
        <v>0.38611298730435195</v>
      </c>
      <c r="I415" s="69">
        <f t="shared" si="72"/>
        <v>854.73971143761423</v>
      </c>
      <c r="J415" s="73">
        <f t="shared" si="64"/>
        <v>33.333333333333336</v>
      </c>
      <c r="K415" s="74">
        <f t="shared" si="65"/>
        <v>854.73971143761423</v>
      </c>
    </row>
    <row r="416" spans="1:11">
      <c r="A416" s="67">
        <v>401</v>
      </c>
      <c r="B416" s="69">
        <f t="shared" si="66"/>
        <v>854.73971143761423</v>
      </c>
      <c r="C416" s="68">
        <f t="shared" si="67"/>
        <v>33.416666666666664</v>
      </c>
      <c r="D416" s="72">
        <f t="shared" si="68"/>
        <v>857.89274584863108</v>
      </c>
      <c r="E416" s="69">
        <f t="shared" si="69"/>
        <v>857.89274584863108</v>
      </c>
      <c r="F416" s="70">
        <f t="shared" si="70"/>
        <v>799.79612699091092</v>
      </c>
      <c r="G416" s="70" cm="1">
        <f t="array" ref="G416">_xll.DCE_EC312_SpecificHeat_Ca(B416)</f>
        <v>689.01197314076728</v>
      </c>
      <c r="H416" s="69">
        <f t="shared" si="71"/>
        <v>0.38508060618417522</v>
      </c>
      <c r="I416" s="69">
        <f t="shared" si="72"/>
        <v>855.12479204379838</v>
      </c>
      <c r="J416" s="73">
        <f t="shared" si="64"/>
        <v>33.416666666666664</v>
      </c>
      <c r="K416" s="74">
        <f t="shared" si="65"/>
        <v>855.12479204379838</v>
      </c>
    </row>
    <row r="417" spans="1:11">
      <c r="A417" s="67">
        <v>402</v>
      </c>
      <c r="B417" s="69">
        <f t="shared" si="66"/>
        <v>855.12479204379838</v>
      </c>
      <c r="C417" s="68">
        <f t="shared" si="67"/>
        <v>33.5</v>
      </c>
      <c r="D417" s="72">
        <f t="shared" si="68"/>
        <v>858.26453660083075</v>
      </c>
      <c r="E417" s="69">
        <f t="shared" si="69"/>
        <v>858.26453660083075</v>
      </c>
      <c r="F417" s="70">
        <f t="shared" si="70"/>
        <v>797.14700259265737</v>
      </c>
      <c r="G417" s="70" cm="1">
        <f t="array" ref="G417">_xll.DCE_EC312_SpecificHeat_Ca(B417)</f>
        <v>688.56519520864197</v>
      </c>
      <c r="H417" s="69">
        <f t="shared" si="71"/>
        <v>0.38405415639682411</v>
      </c>
      <c r="I417" s="69">
        <f t="shared" si="72"/>
        <v>855.50884620019519</v>
      </c>
      <c r="J417" s="73">
        <f t="shared" si="64"/>
        <v>33.5</v>
      </c>
      <c r="K417" s="74">
        <f t="shared" si="65"/>
        <v>855.50884620019519</v>
      </c>
    </row>
    <row r="418" spans="1:11">
      <c r="A418" s="67">
        <v>403</v>
      </c>
      <c r="B418" s="69">
        <f t="shared" si="66"/>
        <v>855.50884620019519</v>
      </c>
      <c r="C418" s="68">
        <f t="shared" si="67"/>
        <v>33.583333333333336</v>
      </c>
      <c r="D418" s="72">
        <f t="shared" si="68"/>
        <v>858.6354070779505</v>
      </c>
      <c r="E418" s="69">
        <f t="shared" si="69"/>
        <v>858.6354070779505</v>
      </c>
      <c r="F418" s="70">
        <f t="shared" si="70"/>
        <v>794.51737826945794</v>
      </c>
      <c r="G418" s="70" cm="1">
        <f t="array" ref="G418">_xll.DCE_EC312_SpecificHeat_Ca(B418)</f>
        <v>688.12236073047848</v>
      </c>
      <c r="H418" s="69">
        <f t="shared" si="71"/>
        <v>0.38303357959343581</v>
      </c>
      <c r="I418" s="69">
        <f t="shared" si="72"/>
        <v>855.89187977978861</v>
      </c>
      <c r="J418" s="73">
        <f t="shared" si="64"/>
        <v>33.583333333333336</v>
      </c>
      <c r="K418" s="74">
        <f t="shared" si="65"/>
        <v>855.89187977978861</v>
      </c>
    </row>
    <row r="419" spans="1:11">
      <c r="A419" s="67">
        <v>404</v>
      </c>
      <c r="B419" s="69">
        <f t="shared" si="66"/>
        <v>855.89187977978861</v>
      </c>
      <c r="C419" s="68">
        <f t="shared" si="67"/>
        <v>33.666666666666664</v>
      </c>
      <c r="D419" s="72">
        <f t="shared" si="68"/>
        <v>859.00536182456517</v>
      </c>
      <c r="E419" s="69">
        <f t="shared" si="69"/>
        <v>859.00536182456517</v>
      </c>
      <c r="F419" s="70">
        <f t="shared" si="70"/>
        <v>791.90701290031075</v>
      </c>
      <c r="G419" s="70" cm="1">
        <f t="array" ref="G419">_xll.DCE_EC312_SpecificHeat_Ca(B419)</f>
        <v>687.68341569860672</v>
      </c>
      <c r="H419" s="69">
        <f t="shared" si="71"/>
        <v>0.38201881836140761</v>
      </c>
      <c r="I419" s="69">
        <f t="shared" si="72"/>
        <v>856.27389859815003</v>
      </c>
      <c r="J419" s="73">
        <f t="shared" si="64"/>
        <v>33.666666666666664</v>
      </c>
      <c r="K419" s="74">
        <f t="shared" si="65"/>
        <v>856.27389859815003</v>
      </c>
    </row>
    <row r="420" spans="1:11">
      <c r="A420" s="67">
        <v>405</v>
      </c>
      <c r="B420" s="69">
        <f t="shared" si="66"/>
        <v>856.27389859815003</v>
      </c>
      <c r="C420" s="68">
        <f t="shared" si="67"/>
        <v>33.75</v>
      </c>
      <c r="D420" s="72">
        <f t="shared" si="68"/>
        <v>859.37440535167002</v>
      </c>
      <c r="E420" s="69">
        <f t="shared" si="69"/>
        <v>859.37440535167002</v>
      </c>
      <c r="F420" s="70">
        <f t="shared" si="70"/>
        <v>789.31566977948387</v>
      </c>
      <c r="G420" s="70" cm="1">
        <f t="array" ref="G420">_xll.DCE_EC312_SpecificHeat_Ca(B420)</f>
        <v>687.2483071047584</v>
      </c>
      <c r="H420" s="69">
        <f t="shared" si="71"/>
        <v>0.38100981620065</v>
      </c>
      <c r="I420" s="69">
        <f t="shared" si="72"/>
        <v>856.65490841435064</v>
      </c>
      <c r="J420" s="73">
        <f t="shared" si="64"/>
        <v>33.75</v>
      </c>
      <c r="K420" s="74">
        <f t="shared" si="65"/>
        <v>856.65490841435064</v>
      </c>
    </row>
    <row r="421" spans="1:11">
      <c r="A421" s="67">
        <v>406</v>
      </c>
      <c r="B421" s="69">
        <f t="shared" si="66"/>
        <v>856.65490841435064</v>
      </c>
      <c r="C421" s="68">
        <f t="shared" si="67"/>
        <v>33.833333333333336</v>
      </c>
      <c r="D421" s="72">
        <f t="shared" si="68"/>
        <v>859.7425421370084</v>
      </c>
      <c r="E421" s="69">
        <f t="shared" si="69"/>
        <v>859.7425421370084</v>
      </c>
      <c r="F421" s="70">
        <f t="shared" si="70"/>
        <v>786.74311650429047</v>
      </c>
      <c r="G421" s="70" cm="1">
        <f t="array" ref="G421">_xll.DCE_EC312_SpecificHeat_Ca(B421)</f>
        <v>686.81698291672012</v>
      </c>
      <c r="H421" s="69">
        <f t="shared" si="71"/>
        <v>0.38000651750024311</v>
      </c>
      <c r="I421" s="69">
        <f t="shared" si="72"/>
        <v>857.03491493185084</v>
      </c>
      <c r="J421" s="73">
        <f t="shared" si="64"/>
        <v>33.833333333333336</v>
      </c>
      <c r="K421" s="74">
        <f t="shared" si="65"/>
        <v>857.03491493185084</v>
      </c>
    </row>
    <row r="422" spans="1:11">
      <c r="A422" s="67">
        <v>407</v>
      </c>
      <c r="B422" s="69">
        <f t="shared" si="66"/>
        <v>857.03491493185084</v>
      </c>
      <c r="C422" s="68">
        <f t="shared" si="67"/>
        <v>33.916666666666664</v>
      </c>
      <c r="D422" s="72">
        <f t="shared" si="68"/>
        <v>860.10977662539972</v>
      </c>
      <c r="E422" s="69">
        <f t="shared" si="69"/>
        <v>860.10977662539972</v>
      </c>
      <c r="F422" s="70">
        <f t="shared" si="70"/>
        <v>784.18912486806084</v>
      </c>
      <c r="G422" s="70" cm="1">
        <f t="array" ref="G422">_xll.DCE_EC312_SpecificHeat_Ca(B422)</f>
        <v>686.38939205565043</v>
      </c>
      <c r="H422" s="69">
        <f t="shared" si="71"/>
        <v>0.37900886751665835</v>
      </c>
      <c r="I422" s="69">
        <f t="shared" si="72"/>
        <v>857.41392379936747</v>
      </c>
      <c r="J422" s="73">
        <f t="shared" si="64"/>
        <v>33.916666666666664</v>
      </c>
      <c r="K422" s="74">
        <f t="shared" si="65"/>
        <v>857.41392379936747</v>
      </c>
    </row>
    <row r="423" spans="1:11">
      <c r="A423" s="67">
        <v>408</v>
      </c>
      <c r="B423" s="69">
        <f t="shared" si="66"/>
        <v>857.41392379936747</v>
      </c>
      <c r="C423" s="68">
        <f t="shared" si="67"/>
        <v>34</v>
      </c>
      <c r="D423" s="72">
        <f t="shared" si="68"/>
        <v>860.47611322906084</v>
      </c>
      <c r="E423" s="69">
        <f t="shared" si="69"/>
        <v>860.47611322906084</v>
      </c>
      <c r="F423" s="70">
        <f t="shared" si="70"/>
        <v>781.65347075585362</v>
      </c>
      <c r="G423" s="70" cm="1">
        <f t="array" ref="G423">_xll.DCE_EC312_SpecificHeat_Ca(B423)</f>
        <v>685.96548437403351</v>
      </c>
      <c r="H423" s="69">
        <f t="shared" si="71"/>
        <v>0.37801681235239837</v>
      </c>
      <c r="I423" s="69">
        <f t="shared" si="72"/>
        <v>857.79194061171984</v>
      </c>
      <c r="J423" s="73">
        <f t="shared" ref="J423:J486" si="73">C423</f>
        <v>34</v>
      </c>
      <c r="K423" s="74">
        <f t="shared" ref="K423:K486" si="74">I423</f>
        <v>857.79194061171984</v>
      </c>
    </row>
    <row r="424" spans="1:11">
      <c r="A424" s="67">
        <v>409</v>
      </c>
      <c r="B424" s="69">
        <f t="shared" si="66"/>
        <v>857.79194061171984</v>
      </c>
      <c r="C424" s="68">
        <f t="shared" si="67"/>
        <v>34.083333333333336</v>
      </c>
      <c r="D424" s="72">
        <f t="shared" si="68"/>
        <v>860.84155632792363</v>
      </c>
      <c r="E424" s="69">
        <f t="shared" si="69"/>
        <v>860.84155632792363</v>
      </c>
      <c r="F424" s="70">
        <f t="shared" si="70"/>
        <v>779.1359340436004</v>
      </c>
      <c r="G424" s="70" cm="1">
        <f t="array" ref="G424">_xll.DCE_EC312_SpecificHeat_Ca(B424)</f>
        <v>685.54521063425409</v>
      </c>
      <c r="H424" s="69">
        <f t="shared" si="71"/>
        <v>0.37703029893541878</v>
      </c>
      <c r="I424" s="69">
        <f t="shared" si="72"/>
        <v>858.16897091065528</v>
      </c>
      <c r="J424" s="73">
        <f t="shared" si="73"/>
        <v>34.083333333333336</v>
      </c>
      <c r="K424" s="74">
        <f t="shared" si="74"/>
        <v>858.16897091065528</v>
      </c>
    </row>
    <row r="425" spans="1:11">
      <c r="A425" s="67">
        <v>410</v>
      </c>
      <c r="B425" s="69">
        <f t="shared" si="66"/>
        <v>858.16897091065528</v>
      </c>
      <c r="C425" s="68">
        <f t="shared" si="67"/>
        <v>34.166666666666664</v>
      </c>
      <c r="D425" s="72">
        <f t="shared" si="68"/>
        <v>861.20611026994948</v>
      </c>
      <c r="E425" s="69">
        <f t="shared" si="69"/>
        <v>861.20611026994948</v>
      </c>
      <c r="F425" s="70">
        <f t="shared" si="70"/>
        <v>776.63629850103723</v>
      </c>
      <c r="G425" s="70" cm="1">
        <f t="array" ref="G425">_xll.DCE_EC312_SpecificHeat_Ca(B425)</f>
        <v>685.12852248776744</v>
      </c>
      <c r="H425" s="69">
        <f t="shared" si="71"/>
        <v>0.37604927499953839</v>
      </c>
      <c r="I425" s="69">
        <f t="shared" si="72"/>
        <v>858.54502018565483</v>
      </c>
      <c r="J425" s="73">
        <f t="shared" si="73"/>
        <v>34.166666666666664</v>
      </c>
      <c r="K425" s="74">
        <f t="shared" si="74"/>
        <v>858.54502018565483</v>
      </c>
    </row>
    <row r="426" spans="1:11">
      <c r="A426" s="67">
        <v>411</v>
      </c>
      <c r="B426" s="69">
        <f t="shared" si="66"/>
        <v>858.54502018565483</v>
      </c>
      <c r="C426" s="68">
        <f t="shared" si="67"/>
        <v>34.25</v>
      </c>
      <c r="D426" s="72">
        <f t="shared" si="68"/>
        <v>861.56977937144063</v>
      </c>
      <c r="E426" s="69">
        <f t="shared" si="69"/>
        <v>861.56977937144063</v>
      </c>
      <c r="F426" s="70">
        <f t="shared" si="70"/>
        <v>774.15435169757052</v>
      </c>
      <c r="G426" s="70" cm="1">
        <f t="array" ref="G426">_xll.DCE_EC312_SpecificHeat_Ca(B426)</f>
        <v>684.71537245484899</v>
      </c>
      <c r="H426" s="69">
        <f t="shared" si="71"/>
        <v>0.37507368906545296</v>
      </c>
      <c r="I426" s="69">
        <f t="shared" si="72"/>
        <v>858.92009387472024</v>
      </c>
      <c r="J426" s="73">
        <f t="shared" si="73"/>
        <v>34.25</v>
      </c>
      <c r="K426" s="74">
        <f t="shared" si="74"/>
        <v>858.92009387472024</v>
      </c>
    </row>
    <row r="427" spans="1:11">
      <c r="A427" s="67">
        <v>412</v>
      </c>
      <c r="B427" s="69">
        <f t="shared" si="66"/>
        <v>858.92009387472024</v>
      </c>
      <c r="C427" s="68">
        <f t="shared" si="67"/>
        <v>34.333333333333336</v>
      </c>
      <c r="D427" s="72">
        <f t="shared" si="68"/>
        <v>861.93256791734518</v>
      </c>
      <c r="E427" s="69">
        <f t="shared" si="69"/>
        <v>861.93256791734518</v>
      </c>
      <c r="F427" s="70">
        <f t="shared" si="70"/>
        <v>771.68988491032599</v>
      </c>
      <c r="G427" s="70" cm="1">
        <f t="array" ref="G427">_xll.DCE_EC312_SpecificHeat_Ca(B427)</f>
        <v>684.30571390490218</v>
      </c>
      <c r="H427" s="69">
        <f t="shared" si="71"/>
        <v>0.37410349042201851</v>
      </c>
      <c r="I427" s="69">
        <f t="shared" si="72"/>
        <v>859.29419736514228</v>
      </c>
      <c r="J427" s="73">
        <f t="shared" si="73"/>
        <v>34.333333333333336</v>
      </c>
      <c r="K427" s="74">
        <f t="shared" si="74"/>
        <v>859.29419736514228</v>
      </c>
    </row>
    <row r="428" spans="1:11">
      <c r="A428" s="67">
        <v>413</v>
      </c>
      <c r="B428" s="69">
        <f t="shared" si="66"/>
        <v>859.29419736514228</v>
      </c>
      <c r="C428" s="68">
        <f t="shared" si="67"/>
        <v>34.416666666666664</v>
      </c>
      <c r="D428" s="72">
        <f t="shared" si="68"/>
        <v>862.29448016156084</v>
      </c>
      <c r="E428" s="69">
        <f t="shared" si="69"/>
        <v>862.29448016156084</v>
      </c>
      <c r="F428" s="70">
        <f t="shared" si="70"/>
        <v>769.24269303667984</v>
      </c>
      <c r="G428" s="70" cm="1">
        <f t="array" ref="G428">_xll.DCE_EC312_SpecificHeat_Ca(B428)</f>
        <v>683.89950103730666</v>
      </c>
      <c r="H428" s="69">
        <f t="shared" si="71"/>
        <v>0.37313862910894618</v>
      </c>
      <c r="I428" s="69">
        <f t="shared" si="72"/>
        <v>859.66733599425118</v>
      </c>
      <c r="J428" s="73">
        <f t="shared" si="73"/>
        <v>34.416666666666664</v>
      </c>
      <c r="K428" s="74">
        <f t="shared" si="74"/>
        <v>859.66733599425118</v>
      </c>
    </row>
    <row r="429" spans="1:11">
      <c r="A429" s="67">
        <v>414</v>
      </c>
      <c r="B429" s="69">
        <f t="shared" si="66"/>
        <v>859.66733599425118</v>
      </c>
      <c r="C429" s="68">
        <f t="shared" si="67"/>
        <v>34.5</v>
      </c>
      <c r="D429" s="72">
        <f t="shared" si="68"/>
        <v>862.65552032723474</v>
      </c>
      <c r="E429" s="69">
        <f t="shared" si="69"/>
        <v>862.65552032723474</v>
      </c>
      <c r="F429" s="70">
        <f t="shared" si="70"/>
        <v>766.81257450829503</v>
      </c>
      <c r="G429" s="70" cm="1">
        <f t="array" ref="G429">_xll.DCE_EC312_SpecificHeat_Ca(B429)</f>
        <v>683.49668886279107</v>
      </c>
      <c r="H429" s="69">
        <f t="shared" si="71"/>
        <v>0.37217905589949196</v>
      </c>
      <c r="I429" s="69">
        <f t="shared" si="72"/>
        <v>860.03951505015061</v>
      </c>
      <c r="J429" s="73">
        <f t="shared" si="73"/>
        <v>34.5</v>
      </c>
      <c r="K429" s="74">
        <f t="shared" si="74"/>
        <v>860.03951505015061</v>
      </c>
    </row>
    <row r="430" spans="1:11">
      <c r="A430" s="67">
        <v>415</v>
      </c>
      <c r="B430" s="69">
        <f t="shared" si="66"/>
        <v>860.03951505015061</v>
      </c>
      <c r="C430" s="68">
        <f t="shared" si="67"/>
        <v>34.583333333333336</v>
      </c>
      <c r="D430" s="72">
        <f t="shared" si="68"/>
        <v>863.01569260705821</v>
      </c>
      <c r="E430" s="69">
        <f t="shared" si="69"/>
        <v>863.01569260705821</v>
      </c>
      <c r="F430" s="70">
        <f t="shared" si="70"/>
        <v>764.39933120811475</v>
      </c>
      <c r="G430" s="70" cm="1">
        <f t="array" ref="G430">_xll.DCE_EC312_SpecificHeat_Ca(B430)</f>
        <v>683.09723318531019</v>
      </c>
      <c r="H430" s="69">
        <f t="shared" si="71"/>
        <v>0.3712247222838711</v>
      </c>
      <c r="I430" s="69">
        <f t="shared" si="72"/>
        <v>860.41073977243445</v>
      </c>
      <c r="J430" s="73">
        <f t="shared" si="73"/>
        <v>34.583333333333336</v>
      </c>
      <c r="K430" s="74">
        <f t="shared" si="74"/>
        <v>860.41073977243445</v>
      </c>
    </row>
    <row r="431" spans="1:11">
      <c r="A431" s="67">
        <v>416</v>
      </c>
      <c r="B431" s="69">
        <f t="shared" si="66"/>
        <v>860.41073977243445</v>
      </c>
      <c r="C431" s="68">
        <f t="shared" si="67"/>
        <v>34.666666666666664</v>
      </c>
      <c r="D431" s="72">
        <f t="shared" si="68"/>
        <v>863.37500116355909</v>
      </c>
      <c r="E431" s="69">
        <f t="shared" si="69"/>
        <v>863.37500116355909</v>
      </c>
      <c r="F431" s="70">
        <f t="shared" si="70"/>
        <v>762.00276839007108</v>
      </c>
      <c r="G431" s="70" cm="1">
        <f t="array" ref="G431">_xll.DCE_EC312_SpecificHeat_Ca(B431)</f>
        <v>682.70109058441381</v>
      </c>
      <c r="H431" s="69">
        <f t="shared" si="71"/>
        <v>0.37027558045330417</v>
      </c>
      <c r="I431" s="69">
        <f t="shared" si="72"/>
        <v>860.78101535288772</v>
      </c>
      <c r="J431" s="73">
        <f t="shared" si="73"/>
        <v>34.666666666666664</v>
      </c>
      <c r="K431" s="74">
        <f t="shared" si="74"/>
        <v>860.78101535288772</v>
      </c>
    </row>
    <row r="432" spans="1:11">
      <c r="A432" s="67">
        <v>417</v>
      </c>
      <c r="B432" s="69">
        <f t="shared" si="66"/>
        <v>860.78101535288772</v>
      </c>
      <c r="C432" s="68">
        <f t="shared" si="67"/>
        <v>34.75</v>
      </c>
      <c r="D432" s="72">
        <f t="shared" si="68"/>
        <v>863.73345012939114</v>
      </c>
      <c r="E432" s="69">
        <f t="shared" si="69"/>
        <v>863.73345012939114</v>
      </c>
      <c r="F432" s="70">
        <f t="shared" si="70"/>
        <v>759.62269460138418</v>
      </c>
      <c r="G432" s="70" cm="1">
        <f t="array" ref="G432">_xll.DCE_EC312_SpecificHeat_Ca(B432)</f>
        <v>682.30821839808868</v>
      </c>
      <c r="H432" s="69">
        <f t="shared" si="71"/>
        <v>0.36933158328465809</v>
      </c>
      <c r="I432" s="69">
        <f t="shared" si="72"/>
        <v>861.15034693617235</v>
      </c>
      <c r="J432" s="73">
        <f t="shared" si="73"/>
        <v>34.75</v>
      </c>
      <c r="K432" s="74">
        <f t="shared" si="74"/>
        <v>861.15034693617235</v>
      </c>
    </row>
    <row r="433" spans="1:11">
      <c r="A433" s="67">
        <v>418</v>
      </c>
      <c r="B433" s="69">
        <f t="shared" si="66"/>
        <v>861.15034693617235</v>
      </c>
      <c r="C433" s="68">
        <f t="shared" si="67"/>
        <v>34.833333333333336</v>
      </c>
      <c r="D433" s="72">
        <f t="shared" si="68"/>
        <v>864.09104360761808</v>
      </c>
      <c r="E433" s="69">
        <f t="shared" si="69"/>
        <v>864.09104360761808</v>
      </c>
      <c r="F433" s="70">
        <f t="shared" si="70"/>
        <v>757.25892160630656</v>
      </c>
      <c r="G433" s="70" cm="1">
        <f t="array" ref="G433">_xll.DCE_EC312_SpecificHeat_Ca(B433)</f>
        <v>681.91857470606044</v>
      </c>
      <c r="H433" s="69">
        <f t="shared" si="71"/>
        <v>0.36839268432514893</v>
      </c>
      <c r="I433" s="69">
        <f t="shared" si="72"/>
        <v>861.51873962049751</v>
      </c>
      <c r="J433" s="73">
        <f t="shared" si="73"/>
        <v>34.833333333333336</v>
      </c>
      <c r="K433" s="74">
        <f t="shared" si="74"/>
        <v>861.51873962049751</v>
      </c>
    </row>
    <row r="434" spans="1:11">
      <c r="A434" s="67">
        <v>419</v>
      </c>
      <c r="B434" s="69">
        <f t="shared" si="66"/>
        <v>861.51873962049751</v>
      </c>
      <c r="C434" s="68">
        <f t="shared" si="67"/>
        <v>34.916666666666664</v>
      </c>
      <c r="D434" s="72">
        <f t="shared" si="68"/>
        <v>864.44778567199614</v>
      </c>
      <c r="E434" s="69">
        <f t="shared" si="69"/>
        <v>864.44778567199614</v>
      </c>
      <c r="F434" s="70">
        <f t="shared" si="70"/>
        <v>754.91126431366945</v>
      </c>
      <c r="G434" s="70" cm="1">
        <f t="array" ref="G434">_xll.DCE_EC312_SpecificHeat_Ca(B434)</f>
        <v>681.53211831354088</v>
      </c>
      <c r="H434" s="69">
        <f t="shared" si="71"/>
        <v>0.36745883777827126</v>
      </c>
      <c r="I434" s="69">
        <f t="shared" si="72"/>
        <v>861.88619845827577</v>
      </c>
      <c r="J434" s="73">
        <f t="shared" si="73"/>
        <v>34.916666666666664</v>
      </c>
      <c r="K434" s="74">
        <f t="shared" si="74"/>
        <v>861.88619845827577</v>
      </c>
    </row>
    <row r="435" spans="1:11">
      <c r="A435" s="67">
        <v>420</v>
      </c>
      <c r="B435" s="69">
        <f t="shared" si="66"/>
        <v>861.88619845827577</v>
      </c>
      <c r="C435" s="68">
        <f t="shared" si="67"/>
        <v>35</v>
      </c>
      <c r="D435" s="72">
        <f t="shared" si="68"/>
        <v>864.80368036725258</v>
      </c>
      <c r="E435" s="69">
        <f t="shared" si="69"/>
        <v>864.80368036725258</v>
      </c>
      <c r="F435" s="70">
        <f t="shared" si="70"/>
        <v>752.57954070502512</v>
      </c>
      <c r="G435" s="70" cm="1">
        <f t="array" ref="G435">_xll.DCE_EC312_SpecificHeat_Ca(B435)</f>
        <v>681.1488087354046</v>
      </c>
      <c r="H435" s="69">
        <f t="shared" si="71"/>
        <v>0.36652999848942003</v>
      </c>
      <c r="I435" s="69">
        <f t="shared" si="72"/>
        <v>862.25272845676523</v>
      </c>
      <c r="J435" s="73">
        <f t="shared" si="73"/>
        <v>35</v>
      </c>
      <c r="K435" s="74">
        <f t="shared" si="74"/>
        <v>862.25272845676523</v>
      </c>
    </row>
    <row r="436" spans="1:11">
      <c r="A436" s="67">
        <v>421</v>
      </c>
      <c r="B436" s="69">
        <f t="shared" si="66"/>
        <v>862.25272845676523</v>
      </c>
      <c r="C436" s="68">
        <f t="shared" si="67"/>
        <v>35.083333333333336</v>
      </c>
      <c r="D436" s="72">
        <f t="shared" si="68"/>
        <v>865.15873170936038</v>
      </c>
      <c r="E436" s="69">
        <f t="shared" si="69"/>
        <v>865.15873170936038</v>
      </c>
      <c r="F436" s="70">
        <f t="shared" si="70"/>
        <v>750.26357176607462</v>
      </c>
      <c r="G436" s="70" cm="1">
        <f t="array" ref="G436">_xll.DCE_EC312_SpecificHeat_Ca(B436)</f>
        <v>680.76860618078445</v>
      </c>
      <c r="H436" s="69">
        <f t="shared" si="71"/>
        <v>0.36560612193252973</v>
      </c>
      <c r="I436" s="69">
        <f t="shared" si="72"/>
        <v>862.61833457869773</v>
      </c>
      <c r="J436" s="73">
        <f t="shared" si="73"/>
        <v>35.083333333333336</v>
      </c>
      <c r="K436" s="74">
        <f t="shared" si="74"/>
        <v>862.61833457869773</v>
      </c>
    </row>
    <row r="437" spans="1:11">
      <c r="A437" s="67">
        <v>422</v>
      </c>
      <c r="B437" s="69">
        <f t="shared" si="66"/>
        <v>862.61833457869773</v>
      </c>
      <c r="C437" s="68">
        <f t="shared" si="67"/>
        <v>35.166666666666664</v>
      </c>
      <c r="D437" s="72">
        <f t="shared" si="68"/>
        <v>865.51294368581034</v>
      </c>
      <c r="E437" s="69">
        <f t="shared" si="69"/>
        <v>865.51294368581034</v>
      </c>
      <c r="F437" s="70">
        <f t="shared" si="70"/>
        <v>747.96318141914844</v>
      </c>
      <c r="G437" s="70" cm="1">
        <f t="array" ref="G437">_xll.DCE_EC312_SpecificHeat_Ca(B437)</f>
        <v>680.39147153807062</v>
      </c>
      <c r="H437" s="69">
        <f t="shared" si="71"/>
        <v>0.36468716419666547</v>
      </c>
      <c r="I437" s="69">
        <f t="shared" si="72"/>
        <v>862.98302174289438</v>
      </c>
      <c r="J437" s="73">
        <f t="shared" si="73"/>
        <v>35.166666666666664</v>
      </c>
      <c r="K437" s="74">
        <f t="shared" si="74"/>
        <v>862.98302174289438</v>
      </c>
    </row>
    <row r="438" spans="1:11">
      <c r="A438" s="67">
        <v>423</v>
      </c>
      <c r="B438" s="69">
        <f t="shared" si="66"/>
        <v>862.98302174289438</v>
      </c>
      <c r="C438" s="68">
        <f t="shared" si="67"/>
        <v>35.25</v>
      </c>
      <c r="D438" s="72">
        <f t="shared" si="68"/>
        <v>865.86632025588017</v>
      </c>
      <c r="E438" s="69">
        <f t="shared" si="69"/>
        <v>865.86632025588017</v>
      </c>
      <c r="F438" s="70">
        <f t="shared" si="70"/>
        <v>745.67819645818997</v>
      </c>
      <c r="G438" s="70" cm="1">
        <f t="array" ref="G438">_xll.DCE_EC312_SpecificHeat_Ca(B438)</f>
        <v>680.01736636030137</v>
      </c>
      <c r="H438" s="69">
        <f t="shared" si="71"/>
        <v>0.36377308197329006</v>
      </c>
      <c r="I438" s="69">
        <f t="shared" si="72"/>
        <v>863.34679482486763</v>
      </c>
      <c r="J438" s="73">
        <f t="shared" si="73"/>
        <v>35.25</v>
      </c>
      <c r="K438" s="74">
        <f t="shared" si="74"/>
        <v>863.34679482486763</v>
      </c>
    </row>
    <row r="439" spans="1:11">
      <c r="A439" s="67">
        <v>424</v>
      </c>
      <c r="B439" s="69">
        <f t="shared" si="66"/>
        <v>863.34679482486763</v>
      </c>
      <c r="C439" s="68">
        <f t="shared" si="67"/>
        <v>35.333333333333336</v>
      </c>
      <c r="D439" s="72">
        <f t="shared" si="68"/>
        <v>866.21886535089925</v>
      </c>
      <c r="E439" s="69">
        <f t="shared" si="69"/>
        <v>866.21886535089925</v>
      </c>
      <c r="F439" s="70">
        <f t="shared" si="70"/>
        <v>743.40844648597169</v>
      </c>
      <c r="G439" s="70" cm="1">
        <f t="array" ref="G439">_xll.DCE_EC312_SpecificHeat_Ca(B439)</f>
        <v>679.64625285093541</v>
      </c>
      <c r="H439" s="69">
        <f t="shared" si="71"/>
        <v>0.36286383254409299</v>
      </c>
      <c r="I439" s="69">
        <f t="shared" si="72"/>
        <v>863.70965865741175</v>
      </c>
      <c r="J439" s="73">
        <f t="shared" si="73"/>
        <v>35.333333333333336</v>
      </c>
      <c r="K439" s="74">
        <f t="shared" si="74"/>
        <v>863.70965865741175</v>
      </c>
    </row>
    <row r="440" spans="1:11">
      <c r="A440" s="67">
        <v>425</v>
      </c>
      <c r="B440" s="69">
        <f t="shared" si="66"/>
        <v>863.70965865741175</v>
      </c>
      <c r="C440" s="68">
        <f t="shared" si="67"/>
        <v>35.416666666666664</v>
      </c>
      <c r="D440" s="72">
        <f t="shared" si="68"/>
        <v>866.57058287451196</v>
      </c>
      <c r="E440" s="69">
        <f t="shared" si="69"/>
        <v>866.57058287451196</v>
      </c>
      <c r="F440" s="70">
        <f t="shared" si="70"/>
        <v>741.15376385192337</v>
      </c>
      <c r="G440" s="70" cm="1">
        <f t="array" ref="G440">_xll.DCE_EC312_SpecificHeat_Ca(B440)</f>
        <v>679.27809384998943</v>
      </c>
      <c r="H440" s="69">
        <f t="shared" si="71"/>
        <v>0.36195937376861009</v>
      </c>
      <c r="I440" s="69">
        <f t="shared" si="72"/>
        <v>864.07161803118038</v>
      </c>
      <c r="J440" s="73">
        <f t="shared" si="73"/>
        <v>35.416666666666664</v>
      </c>
      <c r="K440" s="74">
        <f t="shared" si="74"/>
        <v>864.07161803118038</v>
      </c>
    </row>
    <row r="441" spans="1:11">
      <c r="A441" s="67">
        <v>426</v>
      </c>
      <c r="B441" s="69">
        <f t="shared" si="66"/>
        <v>864.07161803118038</v>
      </c>
      <c r="C441" s="68">
        <f t="shared" si="67"/>
        <v>35.5</v>
      </c>
      <c r="D441" s="72">
        <f t="shared" si="68"/>
        <v>866.92147670293605</v>
      </c>
      <c r="E441" s="69">
        <f t="shared" si="69"/>
        <v>866.92147670293605</v>
      </c>
      <c r="F441" s="70">
        <f t="shared" si="70"/>
        <v>738.91398359277741</v>
      </c>
      <c r="G441" s="70" cm="1">
        <f t="array" ref="G441">_xll.DCE_EC312_SpecificHeat_Ca(B441)</f>
        <v>678.9128528205357</v>
      </c>
      <c r="H441" s="69">
        <f t="shared" si="71"/>
        <v>0.36105966407272366</v>
      </c>
      <c r="I441" s="69">
        <f t="shared" si="72"/>
        <v>864.43267769525312</v>
      </c>
      <c r="J441" s="73">
        <f t="shared" si="73"/>
        <v>35.5</v>
      </c>
      <c r="K441" s="74">
        <f t="shared" si="74"/>
        <v>864.43267769525312</v>
      </c>
    </row>
    <row r="442" spans="1:11">
      <c r="A442" s="67">
        <v>427</v>
      </c>
      <c r="B442" s="69">
        <f t="shared" si="66"/>
        <v>864.43267769525312</v>
      </c>
      <c r="C442" s="68">
        <f t="shared" si="67"/>
        <v>35.583333333333336</v>
      </c>
      <c r="D442" s="72">
        <f t="shared" si="68"/>
        <v>867.27155068521995</v>
      </c>
      <c r="E442" s="69">
        <f t="shared" si="69"/>
        <v>867.27155068521995</v>
      </c>
      <c r="F442" s="70">
        <f t="shared" si="70"/>
        <v>736.68894337451604</v>
      </c>
      <c r="G442" s="70" cm="1">
        <f t="array" ref="G442">_xll.DCE_EC312_SpecificHeat_Ca(B442)</f>
        <v>678.55049383554376</v>
      </c>
      <c r="H442" s="69">
        <f t="shared" si="71"/>
        <v>0.36016466243732048</v>
      </c>
      <c r="I442" s="69">
        <f t="shared" si="72"/>
        <v>864.79284235769046</v>
      </c>
      <c r="J442" s="73">
        <f t="shared" si="73"/>
        <v>35.583333333333336</v>
      </c>
      <c r="K442" s="74">
        <f t="shared" si="74"/>
        <v>864.79284235769046</v>
      </c>
    </row>
    <row r="443" spans="1:11">
      <c r="A443" s="67">
        <v>428</v>
      </c>
      <c r="B443" s="69">
        <f t="shared" si="66"/>
        <v>864.79284235769046</v>
      </c>
      <c r="C443" s="68">
        <f t="shared" si="67"/>
        <v>35.666666666666664</v>
      </c>
      <c r="D443" s="72">
        <f t="shared" si="68"/>
        <v>867.62080864349502</v>
      </c>
      <c r="E443" s="69">
        <f t="shared" si="69"/>
        <v>867.62080864349502</v>
      </c>
      <c r="F443" s="70">
        <f t="shared" si="70"/>
        <v>734.47848343560952</v>
      </c>
      <c r="G443" s="70" cm="1">
        <f t="array" ref="G443">_xll.DCE_EC312_SpecificHeat_Ca(B443)</f>
        <v>678.19098156505902</v>
      </c>
      <c r="H443" s="69">
        <f t="shared" si="71"/>
        <v>0.35927432838711854</v>
      </c>
      <c r="I443" s="69">
        <f t="shared" si="72"/>
        <v>865.15211668607753</v>
      </c>
      <c r="J443" s="73">
        <f t="shared" si="73"/>
        <v>35.666666666666664</v>
      </c>
      <c r="K443" s="74">
        <f t="shared" si="74"/>
        <v>865.15211668607753</v>
      </c>
    </row>
    <row r="444" spans="1:11">
      <c r="A444" s="67">
        <v>429</v>
      </c>
      <c r="B444" s="69">
        <f t="shared" si="66"/>
        <v>865.15211668607753</v>
      </c>
      <c r="C444" s="68">
        <f t="shared" si="67"/>
        <v>35.75</v>
      </c>
      <c r="D444" s="72">
        <f t="shared" si="68"/>
        <v>867.96925437322739</v>
      </c>
      <c r="E444" s="69">
        <f t="shared" si="69"/>
        <v>867.96925437322739</v>
      </c>
      <c r="F444" s="70">
        <f t="shared" si="70"/>
        <v>732.28244653289539</v>
      </c>
      <c r="G444" s="70" cm="1">
        <f t="array" ref="G444">_xll.DCE_EC312_SpecificHeat_Ca(B444)</f>
        <v>677.83428126370654</v>
      </c>
      <c r="H444" s="69">
        <f t="shared" si="71"/>
        <v>0.35838862198033622</v>
      </c>
      <c r="I444" s="69">
        <f t="shared" si="72"/>
        <v>865.51050530805787</v>
      </c>
      <c r="J444" s="73">
        <f t="shared" si="73"/>
        <v>35.75</v>
      </c>
      <c r="K444" s="74">
        <f t="shared" si="74"/>
        <v>865.51050530805787</v>
      </c>
    </row>
    <row r="445" spans="1:11">
      <c r="A445" s="67">
        <v>430</v>
      </c>
      <c r="B445" s="69">
        <f t="shared" si="66"/>
        <v>865.51050530805787</v>
      </c>
      <c r="C445" s="68">
        <f t="shared" si="67"/>
        <v>35.833333333333336</v>
      </c>
      <c r="D445" s="72">
        <f t="shared" si="68"/>
        <v>868.3168916434638</v>
      </c>
      <c r="E445" s="69">
        <f t="shared" si="69"/>
        <v>868.3168916434638</v>
      </c>
      <c r="F445" s="70">
        <f t="shared" si="70"/>
        <v>730.10067788702747</v>
      </c>
      <c r="G445" s="70" cm="1">
        <f t="array" ref="G445">_xll.DCE_EC312_SpecificHeat_Ca(B445)</f>
        <v>677.48035875851019</v>
      </c>
      <c r="H445" s="69">
        <f t="shared" si="71"/>
        <v>0.35750750379771712</v>
      </c>
      <c r="I445" s="69">
        <f t="shared" si="72"/>
        <v>865.86801281185558</v>
      </c>
      <c r="J445" s="73">
        <f t="shared" si="73"/>
        <v>35.833333333333336</v>
      </c>
      <c r="K445" s="74">
        <f t="shared" si="74"/>
        <v>865.86801281185558</v>
      </c>
    </row>
    <row r="446" spans="1:11">
      <c r="A446" s="67">
        <v>431</v>
      </c>
      <c r="B446" s="69">
        <f t="shared" si="66"/>
        <v>865.86801281185558</v>
      </c>
      <c r="C446" s="68">
        <f t="shared" si="67"/>
        <v>35.916666666666664</v>
      </c>
      <c r="D446" s="72">
        <f t="shared" si="68"/>
        <v>868.66372419707727</v>
      </c>
      <c r="E446" s="69">
        <f t="shared" si="69"/>
        <v>868.66372419707727</v>
      </c>
      <c r="F446" s="70">
        <f t="shared" si="70"/>
        <v>727.93302513133608</v>
      </c>
      <c r="G446" s="70" cm="1">
        <f t="array" ref="G446">_xll.DCE_EC312_SpecificHeat_Ca(B446)</f>
        <v>677.12918043702007</v>
      </c>
      <c r="H446" s="69">
        <f t="shared" si="71"/>
        <v>0.35663093493280068</v>
      </c>
      <c r="I446" s="69">
        <f t="shared" si="72"/>
        <v>866.22464374678839</v>
      </c>
      <c r="J446" s="73">
        <f t="shared" si="73"/>
        <v>35.916666666666664</v>
      </c>
      <c r="K446" s="74">
        <f t="shared" si="74"/>
        <v>866.22464374678839</v>
      </c>
    </row>
    <row r="447" spans="1:11">
      <c r="A447" s="67">
        <v>432</v>
      </c>
      <c r="B447" s="69">
        <f t="shared" si="66"/>
        <v>866.22464374678839</v>
      </c>
      <c r="C447" s="68">
        <f t="shared" si="67"/>
        <v>36</v>
      </c>
      <c r="D447" s="72">
        <f t="shared" si="68"/>
        <v>869.00975575100892</v>
      </c>
      <c r="E447" s="69">
        <f t="shared" si="69"/>
        <v>869.00975575100892</v>
      </c>
      <c r="F447" s="70">
        <f t="shared" si="70"/>
        <v>725.77933826127003</v>
      </c>
      <c r="G447" s="70" cm="1">
        <f t="array" ref="G447">_xll.DCE_EC312_SpecificHeat_Ca(B447)</f>
        <v>676.78071323573545</v>
      </c>
      <c r="H447" s="69">
        <f t="shared" si="71"/>
        <v>0.3557588769820727</v>
      </c>
      <c r="I447" s="69">
        <f t="shared" si="72"/>
        <v>866.58040262377051</v>
      </c>
      <c r="J447" s="73">
        <f t="shared" si="73"/>
        <v>36</v>
      </c>
      <c r="K447" s="74">
        <f t="shared" si="74"/>
        <v>866.58040262377051</v>
      </c>
    </row>
    <row r="448" spans="1:11">
      <c r="A448" s="67">
        <v>433</v>
      </c>
      <c r="B448" s="69">
        <f t="shared" si="66"/>
        <v>866.58040262377051</v>
      </c>
      <c r="C448" s="68">
        <f t="shared" si="67"/>
        <v>36.083333333333336</v>
      </c>
      <c r="D448" s="72">
        <f t="shared" si="68"/>
        <v>869.35498999650645</v>
      </c>
      <c r="E448" s="69">
        <f t="shared" si="69"/>
        <v>869.35498999650645</v>
      </c>
      <c r="F448" s="70">
        <f t="shared" si="70"/>
        <v>723.63946958478232</v>
      </c>
      <c r="G448" s="70" cm="1">
        <f t="array" ref="G448">_xll.DCE_EC312_SpecificHeat_Ca(B448)</f>
        <v>676.4349246288175</v>
      </c>
      <c r="H448" s="69">
        <f t="shared" si="71"/>
        <v>0.35489129203517966</v>
      </c>
      <c r="I448" s="69">
        <f t="shared" si="72"/>
        <v>866.93529391580569</v>
      </c>
      <c r="J448" s="73">
        <f t="shared" si="73"/>
        <v>36.083333333333336</v>
      </c>
      <c r="K448" s="74">
        <f t="shared" si="74"/>
        <v>866.93529391580569</v>
      </c>
    </row>
    <row r="449" spans="1:11">
      <c r="A449" s="67">
        <v>434</v>
      </c>
      <c r="B449" s="69">
        <f t="shared" si="66"/>
        <v>866.93529391580569</v>
      </c>
      <c r="C449" s="68">
        <f t="shared" si="67"/>
        <v>36.166666666666664</v>
      </c>
      <c r="D449" s="72">
        <f t="shared" si="68"/>
        <v>869.69943059936031</v>
      </c>
      <c r="E449" s="69">
        <f t="shared" si="69"/>
        <v>869.69943059936031</v>
      </c>
      <c r="F449" s="70">
        <f t="shared" si="70"/>
        <v>721.51327367479462</v>
      </c>
      <c r="G449" s="70" cm="1">
        <f t="array" ref="G449">_xll.DCE_EC312_SpecificHeat_Ca(B449)</f>
        <v>676.09178261708234</v>
      </c>
      <c r="H449" s="69">
        <f t="shared" si="71"/>
        <v>0.35402814266577953</v>
      </c>
      <c r="I449" s="69">
        <f t="shared" si="72"/>
        <v>867.2893220584715</v>
      </c>
      <c r="J449" s="73">
        <f t="shared" si="73"/>
        <v>36.166666666666664</v>
      </c>
      <c r="K449" s="74">
        <f t="shared" si="74"/>
        <v>867.2893220584715</v>
      </c>
    </row>
    <row r="450" spans="1:11">
      <c r="A450" s="67">
        <v>435</v>
      </c>
      <c r="B450" s="69">
        <f t="shared" si="66"/>
        <v>867.2893220584715</v>
      </c>
      <c r="C450" s="68">
        <f t="shared" si="67"/>
        <v>36.25</v>
      </c>
      <c r="D450" s="72">
        <f t="shared" si="68"/>
        <v>870.04308120013809</v>
      </c>
      <c r="E450" s="69">
        <f t="shared" si="69"/>
        <v>870.04308120013809</v>
      </c>
      <c r="F450" s="70">
        <f t="shared" si="70"/>
        <v>719.40060732243387</v>
      </c>
      <c r="G450" s="70" cm="1">
        <f t="array" ref="G450">_xll.DCE_EC312_SpecificHeat_Ca(B450)</f>
        <v>675.75125571726585</v>
      </c>
      <c r="H450" s="69">
        <f t="shared" si="71"/>
        <v>0.35316939192239771</v>
      </c>
      <c r="I450" s="69">
        <f t="shared" si="72"/>
        <v>867.64249145039389</v>
      </c>
      <c r="J450" s="73">
        <f t="shared" si="73"/>
        <v>36.25</v>
      </c>
      <c r="K450" s="74">
        <f t="shared" si="74"/>
        <v>867.64249145039389</v>
      </c>
    </row>
    <row r="451" spans="1:11">
      <c r="A451" s="67">
        <v>436</v>
      </c>
      <c r="B451" s="69">
        <f t="shared" si="66"/>
        <v>867.64249145039389</v>
      </c>
      <c r="C451" s="68">
        <f t="shared" si="67"/>
        <v>36.333333333333336</v>
      </c>
      <c r="D451" s="72">
        <f t="shared" si="68"/>
        <v>870.38594541441455</v>
      </c>
      <c r="E451" s="69">
        <f t="shared" si="69"/>
        <v>870.38594541441455</v>
      </c>
      <c r="F451" s="70">
        <f t="shared" si="70"/>
        <v>717.301329491513</v>
      </c>
      <c r="G451" s="70" cm="1">
        <f t="array" ref="G451">_xll.DCE_EC312_SpecificHeat_Ca(B451)</f>
        <v>675.41331295155214</v>
      </c>
      <c r="H451" s="69">
        <f t="shared" si="71"/>
        <v>0.35231500331953425</v>
      </c>
      <c r="I451" s="69">
        <f t="shared" si="72"/>
        <v>867.99480645371341</v>
      </c>
      <c r="J451" s="73">
        <f t="shared" si="73"/>
        <v>36.333333333333336</v>
      </c>
      <c r="K451" s="74">
        <f t="shared" si="74"/>
        <v>867.99480645371341</v>
      </c>
    </row>
    <row r="452" spans="1:11">
      <c r="A452" s="67">
        <v>437</v>
      </c>
      <c r="B452" s="69">
        <f t="shared" si="66"/>
        <v>867.99480645371341</v>
      </c>
      <c r="C452" s="68">
        <f t="shared" si="67"/>
        <v>36.416666666666664</v>
      </c>
      <c r="D452" s="72">
        <f t="shared" si="68"/>
        <v>870.7280268330004</v>
      </c>
      <c r="E452" s="69">
        <f t="shared" si="69"/>
        <v>870.7280268330004</v>
      </c>
      <c r="F452" s="70">
        <f t="shared" si="70"/>
        <v>715.21530127488961</v>
      </c>
      <c r="G452" s="70" cm="1">
        <f t="array" ref="G452">_xll.DCE_EC312_SpecificHeat_Ca(B452)</f>
        <v>675.07792383736</v>
      </c>
      <c r="H452" s="69">
        <f t="shared" si="71"/>
        <v>0.35146494082933954</v>
      </c>
      <c r="I452" s="69">
        <f t="shared" si="72"/>
        <v>868.34627139454278</v>
      </c>
      <c r="J452" s="73">
        <f t="shared" si="73"/>
        <v>36.416666666666664</v>
      </c>
      <c r="K452" s="74">
        <f t="shared" si="74"/>
        <v>868.34627139454278</v>
      </c>
    </row>
    <row r="453" spans="1:11">
      <c r="A453" s="67">
        <v>438</v>
      </c>
      <c r="B453" s="69">
        <f t="shared" si="66"/>
        <v>868.34627139454278</v>
      </c>
      <c r="C453" s="68">
        <f t="shared" si="67"/>
        <v>36.5</v>
      </c>
      <c r="D453" s="72">
        <f t="shared" si="68"/>
        <v>871.06932902216784</v>
      </c>
      <c r="E453" s="69">
        <f t="shared" si="69"/>
        <v>871.06932902216784</v>
      </c>
      <c r="F453" s="70">
        <f t="shared" si="70"/>
        <v>713.14238585051601</v>
      </c>
      <c r="G453" s="70" cm="1">
        <f t="array" ref="G453">_xll.DCE_EC312_SpecificHeat_Ca(B453)</f>
        <v>674.74505837737684</v>
      </c>
      <c r="H453" s="69">
        <f t="shared" si="71"/>
        <v>0.35061916887280187</v>
      </c>
      <c r="I453" s="69">
        <f t="shared" si="72"/>
        <v>868.69689056341554</v>
      </c>
      <c r="J453" s="73">
        <f t="shared" si="73"/>
        <v>36.5</v>
      </c>
      <c r="K453" s="74">
        <f t="shared" si="74"/>
        <v>868.69689056341554</v>
      </c>
    </row>
    <row r="454" spans="1:11">
      <c r="A454" s="67">
        <v>439</v>
      </c>
      <c r="B454" s="69">
        <f t="shared" si="66"/>
        <v>868.69689056341554</v>
      </c>
      <c r="C454" s="68">
        <f t="shared" si="67"/>
        <v>36.583333333333336</v>
      </c>
      <c r="D454" s="72">
        <f t="shared" si="68"/>
        <v>871.40985552387303</v>
      </c>
      <c r="E454" s="69">
        <f t="shared" si="69"/>
        <v>871.40985552387303</v>
      </c>
      <c r="F454" s="70">
        <f t="shared" si="70"/>
        <v>711.08244844016588</v>
      </c>
      <c r="G454" s="70" cm="1">
        <f t="array" ref="G454">_xll.DCE_EC312_SpecificHeat_Ca(B454)</f>
        <v>674.4146870498364</v>
      </c>
      <c r="H454" s="69">
        <f t="shared" si="71"/>
        <v>0.34977765231191704</v>
      </c>
      <c r="I454" s="69">
        <f t="shared" si="72"/>
        <v>869.04666821572744</v>
      </c>
      <c r="J454" s="73">
        <f t="shared" si="73"/>
        <v>36.583333333333336</v>
      </c>
      <c r="K454" s="74">
        <f t="shared" si="74"/>
        <v>869.04666821572744</v>
      </c>
    </row>
    <row r="455" spans="1:11">
      <c r="A455" s="67">
        <v>440</v>
      </c>
      <c r="B455" s="69">
        <f t="shared" si="66"/>
        <v>869.04666821572744</v>
      </c>
      <c r="C455" s="68">
        <f t="shared" si="67"/>
        <v>36.666666666666664</v>
      </c>
      <c r="D455" s="72">
        <f t="shared" si="68"/>
        <v>871.74960985597761</v>
      </c>
      <c r="E455" s="69">
        <f t="shared" si="69"/>
        <v>871.74960985597761</v>
      </c>
      <c r="F455" s="70">
        <f t="shared" si="70"/>
        <v>709.03535626846951</v>
      </c>
      <c r="G455" s="70" cm="1">
        <f t="array" ref="G455">_xll.DCE_EC312_SpecificHeat_Ca(B455)</f>
        <v>674.08678079902984</v>
      </c>
      <c r="H455" s="69">
        <f t="shared" si="71"/>
        <v>0.34894035644169208</v>
      </c>
      <c r="I455" s="69">
        <f t="shared" si="72"/>
        <v>869.39560857216918</v>
      </c>
      <c r="J455" s="73">
        <f t="shared" si="73"/>
        <v>36.666666666666664</v>
      </c>
      <c r="K455" s="74">
        <f t="shared" si="74"/>
        <v>869.39560857216918</v>
      </c>
    </row>
    <row r="456" spans="1:11">
      <c r="A456" s="67">
        <v>441</v>
      </c>
      <c r="B456" s="69">
        <f t="shared" si="66"/>
        <v>869.39560857216918</v>
      </c>
      <c r="C456" s="68">
        <f t="shared" si="67"/>
        <v>36.75</v>
      </c>
      <c r="D456" s="72">
        <f t="shared" si="68"/>
        <v>872.08859551246621</v>
      </c>
      <c r="E456" s="69">
        <f t="shared" si="69"/>
        <v>872.08859551246621</v>
      </c>
      <c r="F456" s="70">
        <f t="shared" si="70"/>
        <v>707.00097852271062</v>
      </c>
      <c r="G456" s="70" cm="1">
        <f t="array" ref="G456">_xll.DCE_EC312_SpecificHeat_Ca(B456)</f>
        <v>673.76131102604609</v>
      </c>
      <c r="H456" s="69">
        <f t="shared" si="71"/>
        <v>0.3481072469822114</v>
      </c>
      <c r="I456" s="69">
        <f t="shared" si="72"/>
        <v>869.74371581915136</v>
      </c>
      <c r="J456" s="73">
        <f t="shared" si="73"/>
        <v>36.75</v>
      </c>
      <c r="K456" s="74">
        <f t="shared" si="74"/>
        <v>869.74371581915136</v>
      </c>
    </row>
    <row r="457" spans="1:11">
      <c r="A457" s="67">
        <v>442</v>
      </c>
      <c r="B457" s="69">
        <f t="shared" si="66"/>
        <v>869.74371581915136</v>
      </c>
      <c r="C457" s="68">
        <f t="shared" si="67"/>
        <v>36.833333333333336</v>
      </c>
      <c r="D457" s="72">
        <f t="shared" si="68"/>
        <v>872.42681596366208</v>
      </c>
      <c r="E457" s="69">
        <f t="shared" si="69"/>
        <v>872.42681596366208</v>
      </c>
      <c r="F457" s="70">
        <f t="shared" si="70"/>
        <v>704.97918631434527</v>
      </c>
      <c r="G457" s="70" cm="1">
        <f t="array" ref="G457">_xll.DCE_EC312_SpecificHeat_Ca(B457)</f>
        <v>673.43824957973504</v>
      </c>
      <c r="H457" s="69">
        <f t="shared" si="71"/>
        <v>0.34727829007124855</v>
      </c>
      <c r="I457" s="69">
        <f t="shared" si="72"/>
        <v>870.09099410922261</v>
      </c>
      <c r="J457" s="73">
        <f t="shared" si="73"/>
        <v>36.833333333333336</v>
      </c>
      <c r="K457" s="74">
        <f t="shared" si="74"/>
        <v>870.09099410922261</v>
      </c>
    </row>
    <row r="458" spans="1:11">
      <c r="A458" s="67">
        <v>443</v>
      </c>
      <c r="B458" s="69">
        <f t="shared" si="66"/>
        <v>870.09099410922261</v>
      </c>
      <c r="C458" s="68">
        <f t="shared" si="67"/>
        <v>36.916666666666664</v>
      </c>
      <c r="D458" s="72">
        <f t="shared" si="68"/>
        <v>872.76427465644019</v>
      </c>
      <c r="E458" s="69">
        <f t="shared" si="69"/>
        <v>872.76427465644019</v>
      </c>
      <c r="F458" s="70">
        <f t="shared" si="70"/>
        <v>702.96985264095053</v>
      </c>
      <c r="G458" s="70" cm="1">
        <f t="array" ref="G458">_xll.DCE_EC312_SpecificHeat_Ca(B458)</f>
        <v>673.117568747885</v>
      </c>
      <c r="H458" s="69">
        <f t="shared" si="71"/>
        <v>0.34645345225679697</v>
      </c>
      <c r="I458" s="69">
        <f t="shared" si="72"/>
        <v>870.43744756147942</v>
      </c>
      <c r="J458" s="73">
        <f t="shared" si="73"/>
        <v>36.916666666666664</v>
      </c>
      <c r="K458" s="74">
        <f t="shared" si="74"/>
        <v>870.43744756147942</v>
      </c>
    </row>
    <row r="459" spans="1:11">
      <c r="A459" s="67">
        <v>444</v>
      </c>
      <c r="B459" s="69">
        <f t="shared" si="66"/>
        <v>870.43744756147942</v>
      </c>
      <c r="C459" s="68">
        <f t="shared" si="67"/>
        <v>37</v>
      </c>
      <c r="D459" s="72">
        <f t="shared" si="68"/>
        <v>873.10097501443829</v>
      </c>
      <c r="E459" s="69">
        <f t="shared" si="69"/>
        <v>873.10097501443829</v>
      </c>
      <c r="F459" s="70">
        <f t="shared" si="70"/>
        <v>700.97285234951926</v>
      </c>
      <c r="G459" s="70" cm="1">
        <f t="array" ref="G459">_xll.DCE_EC312_SpecificHeat_Ca(B459)</f>
        <v>672.79924124861066</v>
      </c>
      <c r="H459" s="69">
        <f t="shared" si="71"/>
        <v>0.34563270048997874</v>
      </c>
      <c r="I459" s="69">
        <f t="shared" si="72"/>
        <v>870.78308026196942</v>
      </c>
      <c r="J459" s="73">
        <f t="shared" si="73"/>
        <v>37</v>
      </c>
      <c r="K459" s="74">
        <f t="shared" si="74"/>
        <v>870.78308026196942</v>
      </c>
    </row>
    <row r="460" spans="1:11">
      <c r="A460" s="67">
        <v>445</v>
      </c>
      <c r="B460" s="69">
        <f t="shared" si="66"/>
        <v>870.78308026196942</v>
      </c>
      <c r="C460" s="68">
        <f t="shared" si="67"/>
        <v>37.083333333333336</v>
      </c>
      <c r="D460" s="72">
        <f t="shared" si="68"/>
        <v>873.43692043826502</v>
      </c>
      <c r="E460" s="69">
        <f t="shared" si="69"/>
        <v>873.43692043826502</v>
      </c>
      <c r="F460" s="70">
        <f t="shared" si="70"/>
        <v>698.98806210025521</v>
      </c>
      <c r="G460" s="70" cm="1">
        <f t="array" ref="G460">_xll.DCE_EC312_SpecificHeat_Ca(B460)</f>
        <v>672.48324022194447</v>
      </c>
      <c r="H460" s="69">
        <f t="shared" si="71"/>
        <v>0.34481600211792468</v>
      </c>
      <c r="I460" s="69">
        <f t="shared" si="72"/>
        <v>871.12789626408733</v>
      </c>
      <c r="J460" s="73">
        <f t="shared" si="73"/>
        <v>37.083333333333336</v>
      </c>
      <c r="K460" s="74">
        <f t="shared" si="74"/>
        <v>871.12789626408733</v>
      </c>
    </row>
    <row r="461" spans="1:11">
      <c r="A461" s="67">
        <v>446</v>
      </c>
      <c r="B461" s="69">
        <f t="shared" si="66"/>
        <v>871.12789626408733</v>
      </c>
      <c r="C461" s="68">
        <f t="shared" si="67"/>
        <v>37.166666666666664</v>
      </c>
      <c r="D461" s="72">
        <f t="shared" si="68"/>
        <v>873.77211430570605</v>
      </c>
      <c r="E461" s="69">
        <f t="shared" si="69"/>
        <v>873.77211430570605</v>
      </c>
      <c r="F461" s="70">
        <f t="shared" si="70"/>
        <v>697.01536033139075</v>
      </c>
      <c r="G461" s="70" cm="1">
        <f t="array" ref="G461">_xll.DCE_EC312_SpecificHeat_Ca(B461)</f>
        <v>672.16953922162747</v>
      </c>
      <c r="H461" s="69">
        <f t="shared" si="71"/>
        <v>0.34400332487688789</v>
      </c>
      <c r="I461" s="69">
        <f t="shared" si="72"/>
        <v>871.47189958896422</v>
      </c>
      <c r="J461" s="73">
        <f t="shared" si="73"/>
        <v>37.166666666666664</v>
      </c>
      <c r="K461" s="74">
        <f t="shared" si="74"/>
        <v>871.47189958896422</v>
      </c>
    </row>
    <row r="462" spans="1:11">
      <c r="A462" s="67">
        <v>447</v>
      </c>
      <c r="B462" s="69">
        <f t="shared" si="66"/>
        <v>871.47189958896422</v>
      </c>
      <c r="C462" s="68">
        <f t="shared" si="67"/>
        <v>37.25</v>
      </c>
      <c r="D462" s="72">
        <f t="shared" si="68"/>
        <v>874.10655997192816</v>
      </c>
      <c r="E462" s="69">
        <f t="shared" si="69"/>
        <v>874.10655997192816</v>
      </c>
      <c r="F462" s="70">
        <f t="shared" si="70"/>
        <v>695.05462722529296</v>
      </c>
      <c r="G462" s="70" cm="1">
        <f t="array" ref="G462">_xll.DCE_EC312_SpecificHeat_Ca(B462)</f>
        <v>671.8581122070907</v>
      </c>
      <c r="H462" s="69">
        <f t="shared" si="71"/>
        <v>0.34319463688573459</v>
      </c>
      <c r="I462" s="69">
        <f t="shared" si="72"/>
        <v>871.81509422584998</v>
      </c>
      <c r="J462" s="73">
        <f t="shared" si="73"/>
        <v>37.25</v>
      </c>
      <c r="K462" s="74">
        <f t="shared" si="74"/>
        <v>871.81509422584998</v>
      </c>
    </row>
    <row r="463" spans="1:11">
      <c r="A463" s="67">
        <v>448</v>
      </c>
      <c r="B463" s="69">
        <f t="shared" si="66"/>
        <v>871.81509422584998</v>
      </c>
      <c r="C463" s="68">
        <f t="shared" si="67"/>
        <v>37.333333333333336</v>
      </c>
      <c r="D463" s="72">
        <f t="shared" si="68"/>
        <v>874.44026076968044</v>
      </c>
      <c r="E463" s="69">
        <f t="shared" si="69"/>
        <v>874.44026076968044</v>
      </c>
      <c r="F463" s="70">
        <f t="shared" si="70"/>
        <v>693.10574467495087</v>
      </c>
      <c r="G463" s="70" cm="1">
        <f t="array" ref="G463">_xll.DCE_EC312_SpecificHeat_Ca(B463)</f>
        <v>671.54893353562602</v>
      </c>
      <c r="H463" s="69">
        <f t="shared" si="71"/>
        <v>0.34238990663936764</v>
      </c>
      <c r="I463" s="69">
        <f t="shared" si="72"/>
        <v>872.15748413248934</v>
      </c>
      <c r="J463" s="73">
        <f t="shared" si="73"/>
        <v>37.333333333333336</v>
      </c>
      <c r="K463" s="74">
        <f t="shared" si="74"/>
        <v>872.15748413248934</v>
      </c>
    </row>
    <row r="464" spans="1:11">
      <c r="A464" s="67">
        <v>449</v>
      </c>
      <c r="B464" s="69">
        <f t="shared" si="66"/>
        <v>872.15748413248934</v>
      </c>
      <c r="C464" s="68">
        <f t="shared" si="67"/>
        <v>37.416666666666664</v>
      </c>
      <c r="D464" s="72">
        <f t="shared" si="68"/>
        <v>874.77322000949323</v>
      </c>
      <c r="E464" s="69">
        <f t="shared" si="69"/>
        <v>874.77322000949323</v>
      </c>
      <c r="F464" s="70">
        <f t="shared" si="70"/>
        <v>691.168596250836</v>
      </c>
      <c r="G464" s="70" cm="1">
        <f t="array" ref="G464">_xll.DCE_EC312_SpecificHeat_Ca(B464)</f>
        <v>671.24197795473799</v>
      </c>
      <c r="H464" s="69">
        <f t="shared" si="71"/>
        <v>0.34158910300208889</v>
      </c>
      <c r="I464" s="69">
        <f t="shared" si="72"/>
        <v>872.49907323549144</v>
      </c>
      <c r="J464" s="73">
        <f t="shared" si="73"/>
        <v>37.416666666666664</v>
      </c>
      <c r="K464" s="74">
        <f t="shared" si="74"/>
        <v>872.49907323549144</v>
      </c>
    </row>
    <row r="465" spans="1:11">
      <c r="A465" s="67">
        <v>450</v>
      </c>
      <c r="B465" s="69">
        <f t="shared" ref="B465:B528" si="75">IF(A465=1,20,I464)</f>
        <v>872.49907323549144</v>
      </c>
      <c r="C465" s="68">
        <f t="shared" ref="C465:C528" si="76">A465*5/60</f>
        <v>37.5</v>
      </c>
      <c r="D465" s="72">
        <f t="shared" ref="D465:D528" si="77">20 + 345 *LOG10(8 * C465 + 1)</f>
        <v>875.10544097987599</v>
      </c>
      <c r="E465" s="69">
        <f t="shared" ref="E465:E528" si="78">D465</f>
        <v>875.10544097987599</v>
      </c>
      <c r="F465" s="70">
        <f t="shared" ref="F465:F528" si="79">25 * (D465 - B465)+1 * 0.7 * 1 * 0.0000000567 * ((E465 + 273) ^ 4 - (B465 + 273) ^ 4)</f>
        <v>689.24306716995375</v>
      </c>
      <c r="G465" s="70" cm="1">
        <f t="array" ref="G465">_xll.DCE_EC312_SpecificHeat_Ca(B465)</f>
        <v>670.93722059467382</v>
      </c>
      <c r="H465" s="69">
        <f t="shared" ref="H465:H528" si="80">$G$10 * $G$9 / (G465 * 7850) * F465 * 5</f>
        <v>0.34079219520180387</v>
      </c>
      <c r="I465" s="69">
        <f t="shared" ref="I465:I528" si="81">B465+H465</f>
        <v>872.83986543069329</v>
      </c>
      <c r="J465" s="73">
        <f t="shared" si="73"/>
        <v>37.5</v>
      </c>
      <c r="K465" s="74">
        <f t="shared" si="74"/>
        <v>872.83986543069329</v>
      </c>
    </row>
    <row r="466" spans="1:11">
      <c r="A466" s="67">
        <v>451</v>
      </c>
      <c r="B466" s="69">
        <f t="shared" si="75"/>
        <v>872.83986543069329</v>
      </c>
      <c r="C466" s="68">
        <f t="shared" si="76"/>
        <v>37.583333333333336</v>
      </c>
      <c r="D466" s="72">
        <f t="shared" si="77"/>
        <v>875.43692694751155</v>
      </c>
      <c r="E466" s="69">
        <f t="shared" si="78"/>
        <v>875.43692694751155</v>
      </c>
      <c r="F466" s="70">
        <f t="shared" si="79"/>
        <v>687.3290442641304</v>
      </c>
      <c r="G466" s="70" cm="1">
        <f t="array" ref="G466">_xll.DCE_EC312_SpecificHeat_Ca(B466)</f>
        <v>670.63463696112512</v>
      </c>
      <c r="H466" s="69">
        <f t="shared" si="80"/>
        <v>0.33999915282361659</v>
      </c>
      <c r="I466" s="69">
        <f t="shared" si="81"/>
        <v>873.17986458351686</v>
      </c>
      <c r="J466" s="73">
        <f t="shared" si="73"/>
        <v>37.583333333333336</v>
      </c>
      <c r="K466" s="74">
        <f t="shared" si="74"/>
        <v>873.17986458351686</v>
      </c>
    </row>
    <row r="467" spans="1:11">
      <c r="A467" s="67">
        <v>452</v>
      </c>
      <c r="B467" s="69">
        <f t="shared" si="75"/>
        <v>873.17986458351686</v>
      </c>
      <c r="C467" s="68">
        <f t="shared" si="76"/>
        <v>37.666666666666664</v>
      </c>
      <c r="D467" s="72">
        <f t="shared" si="77"/>
        <v>875.76768115744937</v>
      </c>
      <c r="E467" s="69">
        <f t="shared" si="78"/>
        <v>875.76768115744937</v>
      </c>
      <c r="F467" s="70">
        <f t="shared" si="79"/>
        <v>685.42641595025214</v>
      </c>
      <c r="G467" s="70" cm="1">
        <f t="array" ref="G467">_xll.DCE_EC312_SpecificHeat_Ca(B467)</f>
        <v>670.33420292809797</v>
      </c>
      <c r="H467" s="69">
        <f t="shared" si="80"/>
        <v>0.33920994580416308</v>
      </c>
      <c r="I467" s="69">
        <f t="shared" si="81"/>
        <v>873.51907452932107</v>
      </c>
      <c r="J467" s="73">
        <f t="shared" si="73"/>
        <v>37.666666666666664</v>
      </c>
      <c r="K467" s="74">
        <f t="shared" si="74"/>
        <v>873.51907452932107</v>
      </c>
    </row>
    <row r="468" spans="1:11">
      <c r="A468" s="67">
        <v>453</v>
      </c>
      <c r="B468" s="69">
        <f t="shared" si="75"/>
        <v>873.51907452932107</v>
      </c>
      <c r="C468" s="68">
        <f t="shared" si="76"/>
        <v>37.75</v>
      </c>
      <c r="D468" s="72">
        <f t="shared" si="77"/>
        <v>876.09770683329521</v>
      </c>
      <c r="E468" s="69">
        <f t="shared" si="78"/>
        <v>876.09770683329521</v>
      </c>
      <c r="F468" s="70">
        <f t="shared" si="79"/>
        <v>683.53507220003087</v>
      </c>
      <c r="G468" s="70" cm="1">
        <f t="array" ref="G468">_xll.DCE_EC312_SpecificHeat_Ca(B468)</f>
        <v>670.03589473094576</v>
      </c>
      <c r="H468" s="69">
        <f t="shared" si="80"/>
        <v>0.33842454442549069</v>
      </c>
      <c r="I468" s="69">
        <f t="shared" si="81"/>
        <v>873.85749907374657</v>
      </c>
      <c r="J468" s="73">
        <f t="shared" si="73"/>
        <v>37.75</v>
      </c>
      <c r="K468" s="74">
        <f t="shared" si="74"/>
        <v>873.85749907374657</v>
      </c>
    </row>
    <row r="469" spans="1:11">
      <c r="A469" s="67">
        <v>454</v>
      </c>
      <c r="B469" s="69">
        <f t="shared" si="75"/>
        <v>873.85749907374657</v>
      </c>
      <c r="C469" s="68">
        <f t="shared" si="76"/>
        <v>37.833333333333336</v>
      </c>
      <c r="D469" s="72">
        <f t="shared" si="77"/>
        <v>876.42700717740081</v>
      </c>
      <c r="E469" s="69">
        <f t="shared" si="78"/>
        <v>876.42700717740081</v>
      </c>
      <c r="F469" s="70">
        <f t="shared" si="79"/>
        <v>681.65490451162441</v>
      </c>
      <c r="G469" s="70" cm="1">
        <f t="array" ref="G469">_xll.DCE_EC312_SpecificHeat_Ca(B469)</f>
        <v>669.73968895956159</v>
      </c>
      <c r="H469" s="69">
        <f t="shared" si="80"/>
        <v>0.33764291930964085</v>
      </c>
      <c r="I469" s="69">
        <f t="shared" si="81"/>
        <v>874.19514199305615</v>
      </c>
      <c r="J469" s="73">
        <f t="shared" si="73"/>
        <v>37.833333333333336</v>
      </c>
      <c r="K469" s="74">
        <f t="shared" si="74"/>
        <v>874.19514199305615</v>
      </c>
    </row>
    <row r="470" spans="1:11">
      <c r="A470" s="67">
        <v>455</v>
      </c>
      <c r="B470" s="69">
        <f t="shared" si="75"/>
        <v>874.19514199305615</v>
      </c>
      <c r="C470" s="68">
        <f t="shared" si="76"/>
        <v>37.916666666666664</v>
      </c>
      <c r="D470" s="72">
        <f t="shared" si="77"/>
        <v>876.75558537104962</v>
      </c>
      <c r="E470" s="69">
        <f t="shared" si="78"/>
        <v>876.75558537104962</v>
      </c>
      <c r="F470" s="70">
        <f t="shared" si="79"/>
        <v>679.78580588121122</v>
      </c>
      <c r="G470" s="70" cm="1">
        <f t="array" ref="G470">_xll.DCE_EC312_SpecificHeat_Ca(B470)</f>
        <v>669.44556255172495</v>
      </c>
      <c r="H470" s="69">
        <f t="shared" si="80"/>
        <v>0.33686504141300205</v>
      </c>
      <c r="I470" s="69">
        <f t="shared" si="81"/>
        <v>874.53200703446919</v>
      </c>
      <c r="J470" s="73">
        <f t="shared" si="73"/>
        <v>37.916666666666664</v>
      </c>
      <c r="K470" s="74">
        <f t="shared" si="74"/>
        <v>874.53200703446919</v>
      </c>
    </row>
    <row r="471" spans="1:11">
      <c r="A471" s="67">
        <v>456</v>
      </c>
      <c r="B471" s="69">
        <f t="shared" si="75"/>
        <v>874.53200703446919</v>
      </c>
      <c r="C471" s="68">
        <f t="shared" si="76"/>
        <v>38</v>
      </c>
      <c r="D471" s="72">
        <f t="shared" si="77"/>
        <v>877.08344457464113</v>
      </c>
      <c r="E471" s="69">
        <f t="shared" si="78"/>
        <v>877.08344457464113</v>
      </c>
      <c r="F471" s="70">
        <f t="shared" si="79"/>
        <v>677.92767077545295</v>
      </c>
      <c r="G471" s="70" cm="1">
        <f t="array" ref="G471">_xll.DCE_EC312_SpecificHeat_Ca(B471)</f>
        <v>669.15349278659869</v>
      </c>
      <c r="H471" s="69">
        <f t="shared" si="80"/>
        <v>0.33609088202089993</v>
      </c>
      <c r="I471" s="69">
        <f t="shared" si="81"/>
        <v>874.86809791649011</v>
      </c>
      <c r="J471" s="73">
        <f t="shared" si="73"/>
        <v>38</v>
      </c>
      <c r="K471" s="74">
        <f t="shared" si="74"/>
        <v>874.86809791649011</v>
      </c>
    </row>
    <row r="472" spans="1:11">
      <c r="A472" s="67">
        <v>457</v>
      </c>
      <c r="B472" s="69">
        <f t="shared" si="75"/>
        <v>874.86809791649011</v>
      </c>
      <c r="C472" s="68">
        <f t="shared" si="76"/>
        <v>38.083333333333336</v>
      </c>
      <c r="D472" s="72">
        <f t="shared" si="77"/>
        <v>877.41058792787373</v>
      </c>
      <c r="E472" s="69">
        <f t="shared" si="78"/>
        <v>877.41058792787373</v>
      </c>
      <c r="F472" s="70">
        <f t="shared" si="79"/>
        <v>676.08039510469143</v>
      </c>
      <c r="G472" s="70" cm="1">
        <f t="array" ref="G472">_xll.DCE_EC312_SpecificHeat_Ca(B472)</f>
        <v>668.86345727837329</v>
      </c>
      <c r="H472" s="69">
        <f t="shared" si="80"/>
        <v>0.33532041274235413</v>
      </c>
      <c r="I472" s="69">
        <f t="shared" si="81"/>
        <v>875.20341832923248</v>
      </c>
      <c r="J472" s="73">
        <f t="shared" si="73"/>
        <v>38.083333333333336</v>
      </c>
      <c r="K472" s="74">
        <f t="shared" si="74"/>
        <v>875.20341832923248</v>
      </c>
    </row>
    <row r="473" spans="1:11">
      <c r="A473" s="67">
        <v>458</v>
      </c>
      <c r="B473" s="69">
        <f t="shared" si="75"/>
        <v>875.20341832923248</v>
      </c>
      <c r="C473" s="68">
        <f t="shared" si="76"/>
        <v>38.166666666666664</v>
      </c>
      <c r="D473" s="72">
        <f t="shared" si="77"/>
        <v>877.73701854992487</v>
      </c>
      <c r="E473" s="69">
        <f t="shared" si="78"/>
        <v>877.73701854992487</v>
      </c>
      <c r="F473" s="70">
        <f t="shared" si="79"/>
        <v>674.24387619663082</v>
      </c>
      <c r="G473" s="70" cm="1">
        <f t="array" ref="G473">_xll.DCE_EC312_SpecificHeat_Ca(B473)</f>
        <v>668.57543397005304</v>
      </c>
      <c r="H473" s="69">
        <f t="shared" si="80"/>
        <v>0.33455360550488478</v>
      </c>
      <c r="I473" s="69">
        <f t="shared" si="81"/>
        <v>875.53797193473736</v>
      </c>
      <c r="J473" s="73">
        <f t="shared" si="73"/>
        <v>38.166666666666664</v>
      </c>
      <c r="K473" s="74">
        <f t="shared" si="74"/>
        <v>875.53797193473736</v>
      </c>
    </row>
    <row r="474" spans="1:11">
      <c r="A474" s="67">
        <v>459</v>
      </c>
      <c r="B474" s="69">
        <f t="shared" si="75"/>
        <v>875.53797193473736</v>
      </c>
      <c r="C474" s="68">
        <f t="shared" si="76"/>
        <v>38.25</v>
      </c>
      <c r="D474" s="72">
        <f t="shared" si="77"/>
        <v>878.06273953962932</v>
      </c>
      <c r="E474" s="69">
        <f t="shared" si="78"/>
        <v>878.06273953962932</v>
      </c>
      <c r="F474" s="70">
        <f t="shared" si="79"/>
        <v>672.41801277056516</v>
      </c>
      <c r="G474" s="70" cm="1">
        <f t="array" ref="G474">_xll.DCE_EC312_SpecificHeat_Ca(B474)</f>
        <v>668.28940112738121</v>
      </c>
      <c r="H474" s="69">
        <f t="shared" si="80"/>
        <v>0.33379043254940299</v>
      </c>
      <c r="I474" s="69">
        <f t="shared" si="81"/>
        <v>875.87176236728681</v>
      </c>
      <c r="J474" s="73">
        <f t="shared" si="73"/>
        <v>38.25</v>
      </c>
      <c r="K474" s="74">
        <f t="shared" si="74"/>
        <v>875.87176236728681</v>
      </c>
    </row>
    <row r="475" spans="1:11">
      <c r="A475" s="67">
        <v>460</v>
      </c>
      <c r="B475" s="69">
        <f t="shared" si="75"/>
        <v>875.87176236728681</v>
      </c>
      <c r="C475" s="68">
        <f t="shared" si="76"/>
        <v>38.333333333333336</v>
      </c>
      <c r="D475" s="72">
        <f t="shared" si="77"/>
        <v>878.38775397565621</v>
      </c>
      <c r="E475" s="69">
        <f t="shared" si="78"/>
        <v>878.38775397565621</v>
      </c>
      <c r="F475" s="70">
        <f t="shared" si="79"/>
        <v>670.60270491231165</v>
      </c>
      <c r="G475" s="70" cm="1">
        <f t="array" ref="G475">_xll.DCE_EC312_SpecificHeat_Ca(B475)</f>
        <v>668.00533733290104</v>
      </c>
      <c r="H475" s="69">
        <f t="shared" si="80"/>
        <v>0.33303086642527013</v>
      </c>
      <c r="I475" s="69">
        <f t="shared" si="81"/>
        <v>876.20479323371205</v>
      </c>
      <c r="J475" s="73">
        <f t="shared" si="73"/>
        <v>38.333333333333336</v>
      </c>
      <c r="K475" s="74">
        <f t="shared" si="74"/>
        <v>876.20479323371205</v>
      </c>
    </row>
    <row r="476" spans="1:11">
      <c r="A476" s="67">
        <v>461</v>
      </c>
      <c r="B476" s="69">
        <f t="shared" si="75"/>
        <v>876.20479323371205</v>
      </c>
      <c r="C476" s="68">
        <f t="shared" si="76"/>
        <v>38.416666666666664</v>
      </c>
      <c r="D476" s="72">
        <f t="shared" si="77"/>
        <v>878.71206491668272</v>
      </c>
      <c r="E476" s="69">
        <f t="shared" si="78"/>
        <v>878.71206491668272</v>
      </c>
      <c r="F476" s="70">
        <f t="shared" si="79"/>
        <v>668.79785404958761</v>
      </c>
      <c r="G476" s="70" cm="1">
        <f t="array" ref="G476">_xll.DCE_EC312_SpecificHeat_Ca(B476)</f>
        <v>667.72322148014837</v>
      </c>
      <c r="H476" s="69">
        <f t="shared" si="80"/>
        <v>0.33227487998540078</v>
      </c>
      <c r="I476" s="69">
        <f t="shared" si="81"/>
        <v>876.5370681136975</v>
      </c>
      <c r="J476" s="73">
        <f t="shared" si="73"/>
        <v>38.416666666666664</v>
      </c>
      <c r="K476" s="74">
        <f t="shared" si="74"/>
        <v>876.5370681136975</v>
      </c>
    </row>
    <row r="477" spans="1:11">
      <c r="A477" s="67">
        <v>462</v>
      </c>
      <c r="B477" s="69">
        <f t="shared" si="75"/>
        <v>876.5370681136975</v>
      </c>
      <c r="C477" s="68">
        <f t="shared" si="76"/>
        <v>38.5</v>
      </c>
      <c r="D477" s="72">
        <f t="shared" si="77"/>
        <v>879.03567540156791</v>
      </c>
      <c r="E477" s="69">
        <f t="shared" si="78"/>
        <v>879.03567540156791</v>
      </c>
      <c r="F477" s="70">
        <f t="shared" si="79"/>
        <v>667.00336292839847</v>
      </c>
      <c r="G477" s="70" cm="1">
        <f t="array" ref="G477">_xll.DCE_EC312_SpecificHeat_Ca(B477)</f>
        <v>667.44303276797177</v>
      </c>
      <c r="H477" s="69">
        <f t="shared" si="80"/>
        <v>0.3315224463816962</v>
      </c>
      <c r="I477" s="69">
        <f t="shared" si="81"/>
        <v>876.86859056007916</v>
      </c>
      <c r="J477" s="73">
        <f t="shared" si="73"/>
        <v>38.5</v>
      </c>
      <c r="K477" s="74">
        <f t="shared" si="74"/>
        <v>876.86859056007916</v>
      </c>
    </row>
    <row r="478" spans="1:11">
      <c r="A478" s="67">
        <v>463</v>
      </c>
      <c r="B478" s="69">
        <f t="shared" si="75"/>
        <v>876.86859056007916</v>
      </c>
      <c r="C478" s="68">
        <f t="shared" si="76"/>
        <v>38.583333333333336</v>
      </c>
      <c r="D478" s="72">
        <f t="shared" si="77"/>
        <v>879.35858844952281</v>
      </c>
      <c r="E478" s="69">
        <f t="shared" si="78"/>
        <v>879.35858844952281</v>
      </c>
      <c r="F478" s="70">
        <f t="shared" si="79"/>
        <v>665.21913558910148</v>
      </c>
      <c r="G478" s="70" cm="1">
        <f t="array" ref="G478">_xll.DCE_EC312_SpecificHeat_Ca(B478)</f>
        <v>667.16475069497869</v>
      </c>
      <c r="H478" s="69">
        <f t="shared" si="80"/>
        <v>0.33077353906014995</v>
      </c>
      <c r="I478" s="69">
        <f t="shared" si="81"/>
        <v>877.1993640991393</v>
      </c>
      <c r="J478" s="73">
        <f t="shared" si="73"/>
        <v>38.583333333333336</v>
      </c>
      <c r="K478" s="74">
        <f t="shared" si="74"/>
        <v>877.1993640991393</v>
      </c>
    </row>
    <row r="479" spans="1:11">
      <c r="A479" s="67">
        <v>464</v>
      </c>
      <c r="B479" s="69">
        <f t="shared" si="75"/>
        <v>877.1993640991393</v>
      </c>
      <c r="C479" s="68">
        <f t="shared" si="76"/>
        <v>38.666666666666664</v>
      </c>
      <c r="D479" s="72">
        <f t="shared" si="77"/>
        <v>879.68080706027968</v>
      </c>
      <c r="E479" s="69">
        <f t="shared" si="78"/>
        <v>879.68080706027968</v>
      </c>
      <c r="F479" s="70">
        <f t="shared" si="79"/>
        <v>663.44507734406614</v>
      </c>
      <c r="G479" s="70" cm="1">
        <f t="array" ref="G479">_xll.DCE_EC312_SpecificHeat_Ca(B479)</f>
        <v>666.88835505410316</v>
      </c>
      <c r="H479" s="69">
        <f t="shared" si="80"/>
        <v>0.33002813175658352</v>
      </c>
      <c r="I479" s="69">
        <f t="shared" si="81"/>
        <v>877.52939223089584</v>
      </c>
      <c r="J479" s="73">
        <f t="shared" si="73"/>
        <v>38.666666666666664</v>
      </c>
      <c r="K479" s="74">
        <f t="shared" si="74"/>
        <v>877.52939223089584</v>
      </c>
    </row>
    <row r="480" spans="1:11">
      <c r="A480" s="67">
        <v>465</v>
      </c>
      <c r="B480" s="69">
        <f t="shared" si="75"/>
        <v>877.52939223089584</v>
      </c>
      <c r="C480" s="68">
        <f t="shared" si="76"/>
        <v>38.75</v>
      </c>
      <c r="D480" s="72">
        <f t="shared" si="77"/>
        <v>880.00233421425889</v>
      </c>
      <c r="E480" s="69">
        <f t="shared" si="78"/>
        <v>880.00233421425889</v>
      </c>
      <c r="F480" s="70">
        <f t="shared" si="79"/>
        <v>661.68109475474785</v>
      </c>
      <c r="G480" s="70" cm="1">
        <f t="array" ref="G480">_xll.DCE_EC312_SpecificHeat_Ca(B480)</f>
        <v>666.6138259272916</v>
      </c>
      <c r="H480" s="69">
        <f t="shared" si="80"/>
        <v>0.32928619849193275</v>
      </c>
      <c r="I480" s="69">
        <f t="shared" si="81"/>
        <v>877.85867842938774</v>
      </c>
      <c r="J480" s="73">
        <f t="shared" si="73"/>
        <v>38.75</v>
      </c>
      <c r="K480" s="74">
        <f t="shared" si="74"/>
        <v>877.85867842938774</v>
      </c>
    </row>
    <row r="481" spans="1:11">
      <c r="A481" s="67">
        <v>466</v>
      </c>
      <c r="B481" s="69">
        <f t="shared" si="75"/>
        <v>877.85867842938774</v>
      </c>
      <c r="C481" s="68">
        <f t="shared" si="76"/>
        <v>38.833333333333336</v>
      </c>
      <c r="D481" s="72">
        <f t="shared" si="77"/>
        <v>880.32317287273509</v>
      </c>
      <c r="E481" s="69">
        <f t="shared" si="78"/>
        <v>880.32317287273509</v>
      </c>
      <c r="F481" s="70">
        <f t="shared" si="79"/>
        <v>659.92709561002209</v>
      </c>
      <c r="G481" s="70" cm="1">
        <f t="array" ref="G481">_xll.DCE_EC312_SpecificHeat_Ca(B481)</f>
        <v>666.34114368030464</v>
      </c>
      <c r="H481" s="69">
        <f t="shared" si="80"/>
        <v>0.32854771356800599</v>
      </c>
      <c r="I481" s="69">
        <f t="shared" si="81"/>
        <v>878.18722614295575</v>
      </c>
      <c r="J481" s="73">
        <f t="shared" si="73"/>
        <v>38.833333333333336</v>
      </c>
      <c r="K481" s="74">
        <f t="shared" si="74"/>
        <v>878.18722614295575</v>
      </c>
    </row>
    <row r="482" spans="1:11">
      <c r="A482" s="67">
        <v>467</v>
      </c>
      <c r="B482" s="69">
        <f t="shared" si="75"/>
        <v>878.18722614295575</v>
      </c>
      <c r="C482" s="68">
        <f t="shared" si="76"/>
        <v>38.916666666666664</v>
      </c>
      <c r="D482" s="72">
        <f t="shared" si="77"/>
        <v>880.64332597800001</v>
      </c>
      <c r="E482" s="69">
        <f t="shared" si="78"/>
        <v>880.64332597800001</v>
      </c>
      <c r="F482" s="70">
        <f t="shared" si="79"/>
        <v>658.18298890493566</v>
      </c>
      <c r="G482" s="70" cm="1">
        <f t="array" ref="G482">_xll.DCE_EC312_SpecificHeat_Ca(B482)</f>
        <v>666.0702889576321</v>
      </c>
      <c r="H482" s="69">
        <f t="shared" si="80"/>
        <v>0.32781265156330036</v>
      </c>
      <c r="I482" s="69">
        <f t="shared" si="81"/>
        <v>878.515038794519</v>
      </c>
      <c r="J482" s="73">
        <f t="shared" si="73"/>
        <v>38.916666666666664</v>
      </c>
      <c r="K482" s="74">
        <f t="shared" si="74"/>
        <v>878.515038794519</v>
      </c>
    </row>
    <row r="483" spans="1:11">
      <c r="A483" s="67">
        <v>468</v>
      </c>
      <c r="B483" s="69">
        <f t="shared" si="75"/>
        <v>878.515038794519</v>
      </c>
      <c r="C483" s="68">
        <f t="shared" si="76"/>
        <v>39</v>
      </c>
      <c r="D483" s="72">
        <f t="shared" si="77"/>
        <v>880.96279645352467</v>
      </c>
      <c r="E483" s="69">
        <f t="shared" si="78"/>
        <v>880.96279645352467</v>
      </c>
      <c r="F483" s="70">
        <f t="shared" si="79"/>
        <v>656.44868481943308</v>
      </c>
      <c r="G483" s="70" cm="1">
        <f t="array" ref="G483">_xll.DCE_EC312_SpecificHeat_Ca(B483)</f>
        <v>665.80124267751683</v>
      </c>
      <c r="H483" s="69">
        <f t="shared" si="80"/>
        <v>0.32708098732865892</v>
      </c>
      <c r="I483" s="69">
        <f t="shared" si="81"/>
        <v>878.84211978184771</v>
      </c>
      <c r="J483" s="73">
        <f t="shared" si="73"/>
        <v>39</v>
      </c>
      <c r="K483" s="74">
        <f t="shared" si="74"/>
        <v>878.84211978184771</v>
      </c>
    </row>
    <row r="484" spans="1:11">
      <c r="A484" s="67">
        <v>469</v>
      </c>
      <c r="B484" s="69">
        <f t="shared" si="75"/>
        <v>878.84211978184771</v>
      </c>
      <c r="C484" s="68">
        <f t="shared" si="76"/>
        <v>39.083333333333336</v>
      </c>
      <c r="D484" s="72">
        <f t="shared" si="77"/>
        <v>881.28158720412</v>
      </c>
      <c r="E484" s="69">
        <f t="shared" si="78"/>
        <v>881.28158720412</v>
      </c>
      <c r="F484" s="70">
        <f t="shared" si="79"/>
        <v>654.72409469826823</v>
      </c>
      <c r="G484" s="70" cm="1">
        <f t="array" ref="G484">_xll.DCE_EC312_SpecificHeat_Ca(B484)</f>
        <v>665.53398602708592</v>
      </c>
      <c r="H484" s="69">
        <f t="shared" si="80"/>
        <v>0.32635269598337596</v>
      </c>
      <c r="I484" s="69">
        <f t="shared" si="81"/>
        <v>879.16847247783107</v>
      </c>
      <c r="J484" s="73">
        <f t="shared" si="73"/>
        <v>39.083333333333336</v>
      </c>
      <c r="K484" s="74">
        <f t="shared" si="74"/>
        <v>879.16847247783107</v>
      </c>
    </row>
    <row r="485" spans="1:11">
      <c r="A485" s="67">
        <v>470</v>
      </c>
      <c r="B485" s="69">
        <f t="shared" si="75"/>
        <v>879.16847247783107</v>
      </c>
      <c r="C485" s="68">
        <f t="shared" si="76"/>
        <v>39.166666666666664</v>
      </c>
      <c r="D485" s="72">
        <f t="shared" si="77"/>
        <v>881.59970111609471</v>
      </c>
      <c r="E485" s="69">
        <f t="shared" si="78"/>
        <v>881.59970111609471</v>
      </c>
      <c r="F485" s="70">
        <f t="shared" si="79"/>
        <v>653.00913103054199</v>
      </c>
      <c r="G485" s="70" cm="1">
        <f t="array" ref="G485">_xll.DCE_EC312_SpecificHeat_Ca(B485)</f>
        <v>665.26850045758704</v>
      </c>
      <c r="H485" s="69">
        <f t="shared" si="80"/>
        <v>0.32562775291097645</v>
      </c>
      <c r="I485" s="69">
        <f t="shared" si="81"/>
        <v>879.49410023074211</v>
      </c>
      <c r="J485" s="73">
        <f t="shared" si="73"/>
        <v>39.166666666666664</v>
      </c>
      <c r="K485" s="74">
        <f t="shared" si="74"/>
        <v>879.49410023074211</v>
      </c>
    </row>
    <row r="486" spans="1:11">
      <c r="A486" s="67">
        <v>471</v>
      </c>
      <c r="B486" s="69">
        <f t="shared" si="75"/>
        <v>879.49410023074211</v>
      </c>
      <c r="C486" s="68">
        <f t="shared" si="76"/>
        <v>39.25</v>
      </c>
      <c r="D486" s="72">
        <f t="shared" si="77"/>
        <v>881.9171410574121</v>
      </c>
      <c r="E486" s="69">
        <f t="shared" si="78"/>
        <v>881.9171410574121</v>
      </c>
      <c r="F486" s="70">
        <f t="shared" si="79"/>
        <v>651.30370743032336</v>
      </c>
      <c r="G486" s="70" cm="1">
        <f t="array" ref="G486">_xll.DCE_EC312_SpecificHeat_Ca(B486)</f>
        <v>665.00476767972498</v>
      </c>
      <c r="H486" s="69">
        <f t="shared" si="80"/>
        <v>0.32490613375540128</v>
      </c>
      <c r="I486" s="69">
        <f t="shared" si="81"/>
        <v>879.81900636449745</v>
      </c>
      <c r="J486" s="73">
        <f t="shared" si="73"/>
        <v>39.25</v>
      </c>
      <c r="K486" s="74">
        <f t="shared" si="74"/>
        <v>879.81900636449745</v>
      </c>
    </row>
    <row r="487" spans="1:11">
      <c r="A487" s="67">
        <v>472</v>
      </c>
      <c r="B487" s="69">
        <f t="shared" si="75"/>
        <v>879.81900636449745</v>
      </c>
      <c r="C487" s="68">
        <f t="shared" si="76"/>
        <v>39.333333333333336</v>
      </c>
      <c r="D487" s="72">
        <f t="shared" si="77"/>
        <v>882.2339098778458</v>
      </c>
      <c r="E487" s="69">
        <f t="shared" si="78"/>
        <v>882.2339098778458</v>
      </c>
      <c r="F487" s="70">
        <f t="shared" si="79"/>
        <v>649.60773861762448</v>
      </c>
      <c r="G487" s="70" cm="1">
        <f t="array" ref="G487">_xll.DCE_EC312_SpecificHeat_Ca(B487)</f>
        <v>664.74276965909894</v>
      </c>
      <c r="H487" s="69">
        <f t="shared" si="80"/>
        <v>0.32418781441723599</v>
      </c>
      <c r="I487" s="69">
        <f t="shared" si="81"/>
        <v>880.14319417891465</v>
      </c>
      <c r="J487" s="73">
        <f t="shared" ref="J487:J550" si="82">C487</f>
        <v>39.333333333333336</v>
      </c>
      <c r="K487" s="74">
        <f t="shared" ref="K487:K550" si="83">I487</f>
        <v>880.14319417891465</v>
      </c>
    </row>
    <row r="488" spans="1:11">
      <c r="A488" s="67">
        <v>473</v>
      </c>
      <c r="B488" s="69">
        <f t="shared" si="75"/>
        <v>880.14319417891465</v>
      </c>
      <c r="C488" s="68">
        <f t="shared" si="76"/>
        <v>39.416666666666664</v>
      </c>
      <c r="D488" s="72">
        <f t="shared" si="77"/>
        <v>882.55001040913248</v>
      </c>
      <c r="E488" s="69">
        <f t="shared" si="78"/>
        <v>882.55001040913248</v>
      </c>
      <c r="F488" s="70">
        <f t="shared" si="79"/>
        <v>647.92114039933188</v>
      </c>
      <c r="G488" s="70" cm="1">
        <f t="array" ref="G488">_xll.DCE_EC312_SpecificHeat_Ca(B488)</f>
        <v>664.48248861173533</v>
      </c>
      <c r="H488" s="69">
        <f t="shared" si="80"/>
        <v>0.32347277104979</v>
      </c>
      <c r="I488" s="69">
        <f t="shared" si="81"/>
        <v>880.46666694996441</v>
      </c>
      <c r="J488" s="73">
        <f t="shared" si="82"/>
        <v>39.416666666666664</v>
      </c>
      <c r="K488" s="74">
        <f t="shared" si="83"/>
        <v>880.46666694996441</v>
      </c>
    </row>
    <row r="489" spans="1:11">
      <c r="A489" s="67">
        <v>474</v>
      </c>
      <c r="B489" s="69">
        <f t="shared" si="75"/>
        <v>880.46666694996441</v>
      </c>
      <c r="C489" s="68">
        <f t="shared" si="76"/>
        <v>39.5</v>
      </c>
      <c r="D489" s="72">
        <f t="shared" si="77"/>
        <v>882.86544546512437</v>
      </c>
      <c r="E489" s="69">
        <f t="shared" si="78"/>
        <v>882.86544546512437</v>
      </c>
      <c r="F489" s="70">
        <f t="shared" si="79"/>
        <v>646.24382965094901</v>
      </c>
      <c r="G489" s="70" cm="1">
        <f t="array" ref="G489">_xll.DCE_EC312_SpecificHeat_Ca(B489)</f>
        <v>664.2239069997155</v>
      </c>
      <c r="H489" s="69">
        <f t="shared" si="80"/>
        <v>0.32276098005545584</v>
      </c>
      <c r="I489" s="69">
        <f t="shared" si="81"/>
        <v>880.78942793001988</v>
      </c>
      <c r="J489" s="73">
        <f t="shared" si="82"/>
        <v>39.5</v>
      </c>
      <c r="K489" s="74">
        <f t="shared" si="83"/>
        <v>880.78942793001988</v>
      </c>
    </row>
    <row r="490" spans="1:11">
      <c r="A490" s="67">
        <v>475</v>
      </c>
      <c r="B490" s="69">
        <f t="shared" si="75"/>
        <v>880.78942793001988</v>
      </c>
      <c r="C490" s="68">
        <f t="shared" si="76"/>
        <v>39.583333333333336</v>
      </c>
      <c r="D490" s="72">
        <f t="shared" si="77"/>
        <v>883.18021784193911</v>
      </c>
      <c r="E490" s="69">
        <f t="shared" si="78"/>
        <v>883.18021784193911</v>
      </c>
      <c r="F490" s="70">
        <f t="shared" si="79"/>
        <v>644.57572429861443</v>
      </c>
      <c r="G490" s="70" cm="1">
        <f t="array" ref="G490">_xll.DCE_EC312_SpecificHeat_Ca(B490)</f>
        <v>663.96700752689515</v>
      </c>
      <c r="H490" s="69">
        <f t="shared" si="80"/>
        <v>0.32205241808208301</v>
      </c>
      <c r="I490" s="69">
        <f t="shared" si="81"/>
        <v>881.11148034810196</v>
      </c>
      <c r="J490" s="73">
        <f t="shared" si="82"/>
        <v>39.583333333333336</v>
      </c>
      <c r="K490" s="74">
        <f t="shared" si="83"/>
        <v>881.11148034810196</v>
      </c>
    </row>
    <row r="491" spans="1:11">
      <c r="A491" s="67">
        <v>476</v>
      </c>
      <c r="B491" s="69">
        <f t="shared" si="75"/>
        <v>881.11148034810196</v>
      </c>
      <c r="C491" s="68">
        <f t="shared" si="76"/>
        <v>39.666666666666664</v>
      </c>
      <c r="D491" s="72">
        <f t="shared" si="77"/>
        <v>883.49433031810895</v>
      </c>
      <c r="E491" s="69">
        <f t="shared" si="78"/>
        <v>883.49433031810895</v>
      </c>
      <c r="F491" s="70">
        <f t="shared" si="79"/>
        <v>642.91674330169099</v>
      </c>
      <c r="G491" s="70" cm="1">
        <f t="array" ref="G491">_xll.DCE_EC312_SpecificHeat_Ca(B491)</f>
        <v>663.71177313471424</v>
      </c>
      <c r="H491" s="69">
        <f t="shared" si="80"/>
        <v>0.32134706201951846</v>
      </c>
      <c r="I491" s="69">
        <f t="shared" si="81"/>
        <v>881.43282741012149</v>
      </c>
      <c r="J491" s="73">
        <f t="shared" si="82"/>
        <v>39.666666666666664</v>
      </c>
      <c r="K491" s="74">
        <f t="shared" si="83"/>
        <v>881.43282741012149</v>
      </c>
    </row>
    <row r="492" spans="1:11">
      <c r="A492" s="67">
        <v>477</v>
      </c>
      <c r="B492" s="69">
        <f t="shared" si="75"/>
        <v>881.43282741012149</v>
      </c>
      <c r="C492" s="68">
        <f t="shared" si="76"/>
        <v>39.75</v>
      </c>
      <c r="D492" s="72">
        <f t="shared" si="77"/>
        <v>883.80778565472747</v>
      </c>
      <c r="E492" s="69">
        <f t="shared" si="78"/>
        <v>883.80778565472747</v>
      </c>
      <c r="F492" s="70">
        <f t="shared" si="79"/>
        <v>641.26680663525212</v>
      </c>
      <c r="G492" s="70" cm="1">
        <f t="array" ref="G492">_xll.DCE_EC312_SpecificHeat_Ca(B492)</f>
        <v>663.45818699809286</v>
      </c>
      <c r="H492" s="69">
        <f t="shared" si="80"/>
        <v>0.32064488899598059</v>
      </c>
      <c r="I492" s="69">
        <f t="shared" si="81"/>
        <v>881.75347229911745</v>
      </c>
      <c r="J492" s="73">
        <f t="shared" si="82"/>
        <v>39.75</v>
      </c>
      <c r="K492" s="74">
        <f t="shared" si="83"/>
        <v>881.75347229911745</v>
      </c>
    </row>
    <row r="493" spans="1:11">
      <c r="A493" s="67">
        <v>478</v>
      </c>
      <c r="B493" s="69">
        <f t="shared" si="75"/>
        <v>881.75347229911745</v>
      </c>
      <c r="C493" s="68">
        <f t="shared" si="76"/>
        <v>39.833333333333336</v>
      </c>
      <c r="D493" s="72">
        <f t="shared" si="77"/>
        <v>884.12058659559534</v>
      </c>
      <c r="E493" s="69">
        <f t="shared" si="78"/>
        <v>884.12058659559534</v>
      </c>
      <c r="F493" s="70">
        <f t="shared" si="79"/>
        <v>639.62583527343975</v>
      </c>
      <c r="G493" s="70" cm="1">
        <f t="array" ref="G493">_xll.DCE_EC312_SpecificHeat_Ca(B493)</f>
        <v>663.20623252141388</v>
      </c>
      <c r="H493" s="69">
        <f t="shared" si="80"/>
        <v>0.3199458763747548</v>
      </c>
      <c r="I493" s="69">
        <f t="shared" si="81"/>
        <v>882.07341817549218</v>
      </c>
      <c r="J493" s="73">
        <f t="shared" si="82"/>
        <v>39.833333333333336</v>
      </c>
      <c r="K493" s="74">
        <f t="shared" si="83"/>
        <v>882.07341817549218</v>
      </c>
    </row>
    <row r="494" spans="1:11">
      <c r="A494" s="67">
        <v>479</v>
      </c>
      <c r="B494" s="69">
        <f t="shared" si="75"/>
        <v>882.07341817549218</v>
      </c>
      <c r="C494" s="68">
        <f t="shared" si="76"/>
        <v>39.916666666666664</v>
      </c>
      <c r="D494" s="72">
        <f t="shared" si="77"/>
        <v>884.4327358673645</v>
      </c>
      <c r="E494" s="69">
        <f t="shared" si="78"/>
        <v>884.4327358673645</v>
      </c>
      <c r="F494" s="70">
        <f t="shared" si="79"/>
        <v>637.9937511727984</v>
      </c>
      <c r="G494" s="70" cm="1">
        <f t="array" ref="G494">_xll.DCE_EC312_SpecificHeat_Ca(B494)</f>
        <v>662.95589333458827</v>
      </c>
      <c r="H494" s="69">
        <f t="shared" si="80"/>
        <v>0.31925000175076756</v>
      </c>
      <c r="I494" s="69">
        <f t="shared" si="81"/>
        <v>882.39266817724297</v>
      </c>
      <c r="J494" s="73">
        <f t="shared" si="82"/>
        <v>39.916666666666664</v>
      </c>
      <c r="K494" s="74">
        <f t="shared" si="83"/>
        <v>882.39266817724297</v>
      </c>
    </row>
    <row r="495" spans="1:11">
      <c r="A495" s="67">
        <v>480</v>
      </c>
      <c r="B495" s="69">
        <f t="shared" si="75"/>
        <v>882.39266817724297</v>
      </c>
      <c r="C495" s="68">
        <f t="shared" si="76"/>
        <v>40</v>
      </c>
      <c r="D495" s="72">
        <f t="shared" si="77"/>
        <v>884.7442361796808</v>
      </c>
      <c r="E495" s="69">
        <f t="shared" si="78"/>
        <v>884.7442361796808</v>
      </c>
      <c r="F495" s="70">
        <f t="shared" si="79"/>
        <v>636.37047725618595</v>
      </c>
      <c r="G495" s="70" cm="1">
        <f t="array" ref="G495">_xll.DCE_EC312_SpecificHeat_Ca(B495)</f>
        <v>662.70715328920176</v>
      </c>
      <c r="H495" s="69">
        <f t="shared" si="80"/>
        <v>0.31855724294734089</v>
      </c>
      <c r="I495" s="69">
        <f t="shared" si="81"/>
        <v>882.71122542019032</v>
      </c>
      <c r="J495" s="73">
        <f t="shared" si="82"/>
        <v>40</v>
      </c>
      <c r="K495" s="74">
        <f t="shared" si="83"/>
        <v>882.71122542019032</v>
      </c>
    </row>
    <row r="496" spans="1:11">
      <c r="A496" s="67">
        <v>481</v>
      </c>
      <c r="B496" s="69">
        <f t="shared" si="75"/>
        <v>882.71122542019032</v>
      </c>
      <c r="C496" s="68">
        <f t="shared" si="76"/>
        <v>40.083333333333336</v>
      </c>
      <c r="D496" s="72">
        <f t="shared" si="77"/>
        <v>885.05509022532488</v>
      </c>
      <c r="E496" s="69">
        <f t="shared" si="78"/>
        <v>885.05509022532488</v>
      </c>
      <c r="F496" s="70">
        <f t="shared" si="79"/>
        <v>634.75593739702242</v>
      </c>
      <c r="G496" s="70" cm="1">
        <f t="array" ref="G496">_xll.DCE_EC312_SpecificHeat_Ca(B496)</f>
        <v>662.45999645474126</v>
      </c>
      <c r="H496" s="69">
        <f t="shared" si="80"/>
        <v>0.31786757801301185</v>
      </c>
      <c r="I496" s="69">
        <f t="shared" si="81"/>
        <v>883.02909299820328</v>
      </c>
      <c r="J496" s="73">
        <f t="shared" si="82"/>
        <v>40.083333333333336</v>
      </c>
      <c r="K496" s="74">
        <f t="shared" si="83"/>
        <v>883.02909299820328</v>
      </c>
    </row>
    <row r="497" spans="1:11">
      <c r="A497" s="67">
        <v>482</v>
      </c>
      <c r="B497" s="69">
        <f t="shared" si="75"/>
        <v>883.02909299820328</v>
      </c>
      <c r="C497" s="68">
        <f t="shared" si="76"/>
        <v>40.166666666666664</v>
      </c>
      <c r="D497" s="72">
        <f t="shared" si="77"/>
        <v>885.36530068035199</v>
      </c>
      <c r="E497" s="69">
        <f t="shared" si="78"/>
        <v>885.36530068035199</v>
      </c>
      <c r="F497" s="70">
        <f t="shared" si="79"/>
        <v>633.15005640345078</v>
      </c>
      <c r="G497" s="70" cm="1">
        <f t="array" ref="G497">_xll.DCE_EC312_SpecificHeat_Ca(B497)</f>
        <v>662.21440711489743</v>
      </c>
      <c r="H497" s="69">
        <f t="shared" si="80"/>
        <v>0.31718098521820581</v>
      </c>
      <c r="I497" s="69">
        <f t="shared" si="81"/>
        <v>883.3462739834215</v>
      </c>
      <c r="J497" s="73">
        <f t="shared" si="82"/>
        <v>40.166666666666664</v>
      </c>
      <c r="K497" s="74">
        <f t="shared" si="83"/>
        <v>883.3462739834215</v>
      </c>
    </row>
    <row r="498" spans="1:11">
      <c r="A498" s="67">
        <v>483</v>
      </c>
      <c r="B498" s="69">
        <f t="shared" si="75"/>
        <v>883.3462739834215</v>
      </c>
      <c r="C498" s="68">
        <f t="shared" si="76"/>
        <v>40.25</v>
      </c>
      <c r="D498" s="72">
        <f t="shared" si="77"/>
        <v>885.6748702042305</v>
      </c>
      <c r="E498" s="69">
        <f t="shared" si="78"/>
        <v>885.6748702042305</v>
      </c>
      <c r="F498" s="70">
        <f t="shared" si="79"/>
        <v>631.55276000368997</v>
      </c>
      <c r="G498" s="70" cm="1">
        <f t="array" ref="G498">_xll.DCE_EC312_SpecificHeat_Ca(B498)</f>
        <v>661.9703697639444</v>
      </c>
      <c r="H498" s="69">
        <f t="shared" si="80"/>
        <v>0.31649744305240624</v>
      </c>
      <c r="I498" s="69">
        <f t="shared" si="81"/>
        <v>883.66277142647391</v>
      </c>
      <c r="J498" s="73">
        <f t="shared" si="82"/>
        <v>40.25</v>
      </c>
      <c r="K498" s="74">
        <f t="shared" si="83"/>
        <v>883.66277142647391</v>
      </c>
    </row>
    <row r="499" spans="1:11">
      <c r="A499" s="67">
        <v>484</v>
      </c>
      <c r="B499" s="69">
        <f t="shared" si="75"/>
        <v>883.66277142647391</v>
      </c>
      <c r="C499" s="68">
        <f t="shared" si="76"/>
        <v>40.333333333333336</v>
      </c>
      <c r="D499" s="72">
        <f t="shared" si="77"/>
        <v>885.98380143997815</v>
      </c>
      <c r="E499" s="69">
        <f t="shared" si="78"/>
        <v>885.98380143997815</v>
      </c>
      <c r="F499" s="70">
        <f t="shared" si="79"/>
        <v>629.96397483059252</v>
      </c>
      <c r="G499" s="70" cm="1">
        <f t="array" ref="G499">_xll.DCE_EC312_SpecificHeat_Ca(B499)</f>
        <v>661.72786910319223</v>
      </c>
      <c r="H499" s="69">
        <f t="shared" si="80"/>
        <v>0.31581693022082963</v>
      </c>
      <c r="I499" s="69">
        <f t="shared" si="81"/>
        <v>883.97858835669479</v>
      </c>
      <c r="J499" s="73">
        <f t="shared" si="82"/>
        <v>40.333333333333336</v>
      </c>
      <c r="K499" s="74">
        <f t="shared" si="83"/>
        <v>883.97858835669479</v>
      </c>
    </row>
    <row r="500" spans="1:11">
      <c r="A500" s="67">
        <v>485</v>
      </c>
      <c r="B500" s="69">
        <f t="shared" si="75"/>
        <v>883.97858835669479</v>
      </c>
      <c r="C500" s="68">
        <f t="shared" si="76"/>
        <v>40.416666666666664</v>
      </c>
      <c r="D500" s="72">
        <f t="shared" si="77"/>
        <v>886.29209701429784</v>
      </c>
      <c r="E500" s="69">
        <f t="shared" si="78"/>
        <v>886.29209701429784</v>
      </c>
      <c r="F500" s="70">
        <f t="shared" si="79"/>
        <v>628.38362840748675</v>
      </c>
      <c r="G500" s="70" cm="1">
        <f t="array" ref="G500">_xll.DCE_EC312_SpecificHeat_Ca(B500)</f>
        <v>661.48689003751122</v>
      </c>
      <c r="H500" s="69">
        <f t="shared" si="80"/>
        <v>0.31513942564164904</v>
      </c>
      <c r="I500" s="69">
        <f t="shared" si="81"/>
        <v>884.29372778233642</v>
      </c>
      <c r="J500" s="73">
        <f t="shared" si="82"/>
        <v>40.416666666666664</v>
      </c>
      <c r="K500" s="74">
        <f t="shared" si="83"/>
        <v>884.29372778233642</v>
      </c>
    </row>
    <row r="501" spans="1:11">
      <c r="A501" s="67">
        <v>486</v>
      </c>
      <c r="B501" s="69">
        <f t="shared" si="75"/>
        <v>884.29372778233642</v>
      </c>
      <c r="C501" s="68">
        <f t="shared" si="76"/>
        <v>40.5</v>
      </c>
      <c r="D501" s="72">
        <f t="shared" si="77"/>
        <v>886.59975953771163</v>
      </c>
      <c r="E501" s="69">
        <f t="shared" si="78"/>
        <v>886.59975953771163</v>
      </c>
      <c r="F501" s="70">
        <f t="shared" si="79"/>
        <v>626.81164913381656</v>
      </c>
      <c r="G501" s="70" cm="1">
        <f t="array" ref="G501">_xll.DCE_EC312_SpecificHeat_Ca(B501)</f>
        <v>661.24741767192734</v>
      </c>
      <c r="H501" s="69">
        <f t="shared" si="80"/>
        <v>0.31446490844302333</v>
      </c>
      <c r="I501" s="69">
        <f t="shared" si="81"/>
        <v>884.60819269077945</v>
      </c>
      <c r="J501" s="73">
        <f t="shared" si="82"/>
        <v>40.5</v>
      </c>
      <c r="K501" s="74">
        <f t="shared" si="83"/>
        <v>884.60819269077945</v>
      </c>
    </row>
    <row r="502" spans="1:11">
      <c r="A502" s="67">
        <v>487</v>
      </c>
      <c r="B502" s="69">
        <f t="shared" si="75"/>
        <v>884.60819269077945</v>
      </c>
      <c r="C502" s="68">
        <f t="shared" si="76"/>
        <v>40.583333333333336</v>
      </c>
      <c r="D502" s="72">
        <f t="shared" si="77"/>
        <v>886.90679160469313</v>
      </c>
      <c r="E502" s="69">
        <f t="shared" si="78"/>
        <v>886.90679160469313</v>
      </c>
      <c r="F502" s="70">
        <f t="shared" si="79"/>
        <v>625.24796627082719</v>
      </c>
      <c r="G502" s="70" cm="1">
        <f t="array" ref="G502">_xll.DCE_EC312_SpecificHeat_Ca(B502)</f>
        <v>661.00943730828544</v>
      </c>
      <c r="H502" s="69">
        <f t="shared" si="80"/>
        <v>0.31379335796005958</v>
      </c>
      <c r="I502" s="69">
        <f t="shared" si="81"/>
        <v>884.92198604873954</v>
      </c>
      <c r="J502" s="73">
        <f t="shared" si="82"/>
        <v>40.583333333333336</v>
      </c>
      <c r="K502" s="74">
        <f t="shared" si="83"/>
        <v>884.92198604873954</v>
      </c>
    </row>
    <row r="503" spans="1:11">
      <c r="A503" s="67">
        <v>488</v>
      </c>
      <c r="B503" s="69">
        <f t="shared" si="75"/>
        <v>884.92198604873954</v>
      </c>
      <c r="C503" s="68">
        <f t="shared" si="76"/>
        <v>40.666666666666664</v>
      </c>
      <c r="D503" s="72">
        <f t="shared" si="77"/>
        <v>887.21319579379906</v>
      </c>
      <c r="E503" s="69">
        <f t="shared" si="78"/>
        <v>887.21319579379906</v>
      </c>
      <c r="F503" s="70">
        <f t="shared" si="79"/>
        <v>623.6925099282945</v>
      </c>
      <c r="G503" s="70" cm="1">
        <f t="array" ref="G503">_xll.DCE_EC312_SpecificHeat_Ca(B503)</f>
        <v>660.77293444197949</v>
      </c>
      <c r="H503" s="69">
        <f t="shared" si="80"/>
        <v>0.31312475373221105</v>
      </c>
      <c r="I503" s="69">
        <f t="shared" si="81"/>
        <v>885.23511080247181</v>
      </c>
      <c r="J503" s="73">
        <f t="shared" si="82"/>
        <v>40.666666666666664</v>
      </c>
      <c r="K503" s="74">
        <f t="shared" si="83"/>
        <v>885.23511080247181</v>
      </c>
    </row>
    <row r="504" spans="1:11">
      <c r="A504" s="67">
        <v>489</v>
      </c>
      <c r="B504" s="69">
        <f t="shared" si="75"/>
        <v>885.23511080247181</v>
      </c>
      <c r="C504" s="68">
        <f t="shared" si="76"/>
        <v>40.75</v>
      </c>
      <c r="D504" s="72">
        <f t="shared" si="77"/>
        <v>887.5189746677986</v>
      </c>
      <c r="E504" s="69">
        <f t="shared" si="78"/>
        <v>887.5189746677986</v>
      </c>
      <c r="F504" s="70">
        <f t="shared" si="79"/>
        <v>622.14521105080439</v>
      </c>
      <c r="G504" s="70" cm="1">
        <f t="array" ref="G504">_xll.DCE_EC312_SpecificHeat_Ca(B504)</f>
        <v>660.53789475874919</v>
      </c>
      <c r="H504" s="69">
        <f t="shared" si="80"/>
        <v>0.31245907550036217</v>
      </c>
      <c r="I504" s="69">
        <f t="shared" si="81"/>
        <v>885.54756987797214</v>
      </c>
      <c r="J504" s="73">
        <f t="shared" si="82"/>
        <v>40.75</v>
      </c>
      <c r="K504" s="74">
        <f t="shared" si="83"/>
        <v>885.54756987797214</v>
      </c>
    </row>
    <row r="505" spans="1:11">
      <c r="A505" s="67">
        <v>490</v>
      </c>
      <c r="B505" s="69">
        <f t="shared" si="75"/>
        <v>885.54756987797214</v>
      </c>
      <c r="C505" s="68">
        <f t="shared" si="76"/>
        <v>40.833333333333336</v>
      </c>
      <c r="D505" s="72">
        <f t="shared" si="77"/>
        <v>887.82413077380329</v>
      </c>
      <c r="E505" s="69">
        <f t="shared" si="78"/>
        <v>887.82413077380329</v>
      </c>
      <c r="F505" s="70">
        <f t="shared" si="79"/>
        <v>620.6060014047963</v>
      </c>
      <c r="G505" s="70" cm="1">
        <f t="array" ref="G505">_xll.DCE_EC312_SpecificHeat_Ca(B505)</f>
        <v>660.3043041315392</v>
      </c>
      <c r="H505" s="69">
        <f t="shared" si="80"/>
        <v>0.31179630320421481</v>
      </c>
      <c r="I505" s="69">
        <f t="shared" si="81"/>
        <v>885.85936618117637</v>
      </c>
      <c r="J505" s="73">
        <f t="shared" si="82"/>
        <v>40.833333333333336</v>
      </c>
      <c r="K505" s="74">
        <f t="shared" si="83"/>
        <v>885.85936618117637</v>
      </c>
    </row>
    <row r="506" spans="1:11">
      <c r="A506" s="67">
        <v>491</v>
      </c>
      <c r="B506" s="69">
        <f t="shared" si="75"/>
        <v>885.85936618117637</v>
      </c>
      <c r="C506" s="68">
        <f t="shared" si="76"/>
        <v>40.916666666666664</v>
      </c>
      <c r="D506" s="72">
        <f t="shared" si="77"/>
        <v>888.12866664339253</v>
      </c>
      <c r="E506" s="69">
        <f t="shared" si="78"/>
        <v>888.12866664339253</v>
      </c>
      <c r="F506" s="70">
        <f t="shared" si="79"/>
        <v>619.0748135652284</v>
      </c>
      <c r="G506" s="70" cm="1">
        <f t="array" ref="G506">_xll.DCE_EC312_SpecificHeat_Ca(B506)</f>
        <v>660.07214861742136</v>
      </c>
      <c r="H506" s="69">
        <f t="shared" si="80"/>
        <v>0.3111364169794017</v>
      </c>
      <c r="I506" s="69">
        <f t="shared" si="81"/>
        <v>886.17050259815574</v>
      </c>
      <c r="J506" s="73">
        <f t="shared" si="82"/>
        <v>40.916666666666664</v>
      </c>
      <c r="K506" s="74">
        <f t="shared" si="83"/>
        <v>886.17050259815574</v>
      </c>
    </row>
    <row r="507" spans="1:11">
      <c r="A507" s="67">
        <v>492</v>
      </c>
      <c r="B507" s="69">
        <f t="shared" si="75"/>
        <v>886.17050259815574</v>
      </c>
      <c r="C507" s="68">
        <f t="shared" si="76"/>
        <v>41</v>
      </c>
      <c r="D507" s="72">
        <f t="shared" si="77"/>
        <v>888.43258479274118</v>
      </c>
      <c r="E507" s="69">
        <f t="shared" si="78"/>
        <v>888.43258479274118</v>
      </c>
      <c r="F507" s="70">
        <f t="shared" si="79"/>
        <v>617.55158090361977</v>
      </c>
      <c r="G507" s="70" cm="1">
        <f t="array" ref="G507">_xll.DCE_EC312_SpecificHeat_Ca(B507)</f>
        <v>659.84141445457817</v>
      </c>
      <c r="H507" s="69">
        <f t="shared" si="80"/>
        <v>0.31047939715521128</v>
      </c>
      <c r="I507" s="69">
        <f t="shared" si="81"/>
        <v>886.48098199531091</v>
      </c>
      <c r="J507" s="73">
        <f t="shared" si="82"/>
        <v>41</v>
      </c>
      <c r="K507" s="74">
        <f t="shared" si="83"/>
        <v>886.48098199531091</v>
      </c>
    </row>
    <row r="508" spans="1:11">
      <c r="A508" s="67">
        <v>493</v>
      </c>
      <c r="B508" s="69">
        <f t="shared" si="75"/>
        <v>886.48098199531091</v>
      </c>
      <c r="C508" s="68">
        <f t="shared" si="76"/>
        <v>41.083333333333336</v>
      </c>
      <c r="D508" s="72">
        <f t="shared" si="77"/>
        <v>888.73588772274343</v>
      </c>
      <c r="E508" s="69">
        <f t="shared" si="78"/>
        <v>888.73588772274343</v>
      </c>
      <c r="F508" s="70">
        <f t="shared" si="79"/>
        <v>616.03623757490118</v>
      </c>
      <c r="G508" s="70" cm="1">
        <f t="array" ref="G508">_xll.DCE_EC312_SpecificHeat_Ca(B508)</f>
        <v>659.61208805934496</v>
      </c>
      <c r="H508" s="69">
        <f t="shared" si="80"/>
        <v>0.30982522425163705</v>
      </c>
      <c r="I508" s="69">
        <f t="shared" si="81"/>
        <v>886.79080721956257</v>
      </c>
      <c r="J508" s="73">
        <f t="shared" si="82"/>
        <v>41.083333333333336</v>
      </c>
      <c r="K508" s="74">
        <f t="shared" si="83"/>
        <v>886.79080721956257</v>
      </c>
    </row>
    <row r="509" spans="1:11">
      <c r="A509" s="67">
        <v>494</v>
      </c>
      <c r="B509" s="69">
        <f t="shared" si="75"/>
        <v>886.79080721956257</v>
      </c>
      <c r="C509" s="68">
        <f t="shared" si="76"/>
        <v>41.166666666666664</v>
      </c>
      <c r="D509" s="72">
        <f t="shared" si="77"/>
        <v>889.0385779191364</v>
      </c>
      <c r="E509" s="69">
        <f t="shared" si="78"/>
        <v>889.0385779191364</v>
      </c>
      <c r="F509" s="70">
        <f t="shared" si="79"/>
        <v>614.52871850577969</v>
      </c>
      <c r="G509" s="70" cm="1">
        <f t="array" ref="G509">_xll.DCE_EC312_SpecificHeat_Ca(B509)</f>
        <v>659.38415602331088</v>
      </c>
      <c r="H509" s="69">
        <f t="shared" si="80"/>
        <v>0.30917387897711024</v>
      </c>
      <c r="I509" s="69">
        <f t="shared" si="81"/>
        <v>887.09998109853973</v>
      </c>
      <c r="J509" s="73">
        <f t="shared" si="82"/>
        <v>41.166666666666664</v>
      </c>
      <c r="K509" s="74">
        <f t="shared" si="83"/>
        <v>887.09998109853973</v>
      </c>
    </row>
    <row r="510" spans="1:11">
      <c r="A510" s="67">
        <v>495</v>
      </c>
      <c r="B510" s="69">
        <f t="shared" si="75"/>
        <v>887.09998109853973</v>
      </c>
      <c r="C510" s="68">
        <f t="shared" si="76"/>
        <v>41.25</v>
      </c>
      <c r="D510" s="72">
        <f t="shared" si="77"/>
        <v>889.34065785262305</v>
      </c>
      <c r="E510" s="69">
        <f t="shared" si="78"/>
        <v>889.34065785262305</v>
      </c>
      <c r="F510" s="70">
        <f t="shared" si="79"/>
        <v>613.02895938256881</v>
      </c>
      <c r="G510" s="70" cm="1">
        <f t="array" ref="G510">_xll.DCE_EC312_SpecificHeat_Ca(B510)</f>
        <v>659.15760511047688</v>
      </c>
      <c r="H510" s="69">
        <f t="shared" si="80"/>
        <v>0.30852534222589051</v>
      </c>
      <c r="I510" s="69">
        <f t="shared" si="81"/>
        <v>887.40850644076556</v>
      </c>
      <c r="J510" s="73">
        <f t="shared" si="82"/>
        <v>41.25</v>
      </c>
      <c r="K510" s="74">
        <f t="shared" si="83"/>
        <v>887.40850644076556</v>
      </c>
    </row>
    <row r="511" spans="1:11">
      <c r="A511" s="67">
        <v>496</v>
      </c>
      <c r="B511" s="69">
        <f t="shared" si="75"/>
        <v>887.40850644076556</v>
      </c>
      <c r="C511" s="68">
        <f t="shared" si="76"/>
        <v>41.333333333333336</v>
      </c>
      <c r="D511" s="72">
        <f t="shared" si="77"/>
        <v>889.64212997899176</v>
      </c>
      <c r="E511" s="69">
        <f t="shared" si="78"/>
        <v>889.64212997899176</v>
      </c>
      <c r="F511" s="70">
        <f t="shared" si="79"/>
        <v>611.53689663961177</v>
      </c>
      <c r="G511" s="70" cm="1">
        <f t="array" ref="G511">_xll.DCE_EC312_SpecificHeat_Ca(B511)</f>
        <v>658.93242225446807</v>
      </c>
      <c r="H511" s="69">
        <f t="shared" si="80"/>
        <v>0.30787959507568119</v>
      </c>
      <c r="I511" s="69">
        <f t="shared" si="81"/>
        <v>887.7163860358412</v>
      </c>
      <c r="J511" s="73">
        <f t="shared" si="82"/>
        <v>41.333333333333336</v>
      </c>
      <c r="K511" s="74">
        <f t="shared" si="83"/>
        <v>887.7163860358412</v>
      </c>
    </row>
    <row r="512" spans="1:11">
      <c r="A512" s="67">
        <v>497</v>
      </c>
      <c r="B512" s="69">
        <f t="shared" si="75"/>
        <v>887.7163860358412</v>
      </c>
      <c r="C512" s="68">
        <f t="shared" si="76"/>
        <v>41.416666666666664</v>
      </c>
      <c r="D512" s="72">
        <f t="shared" si="77"/>
        <v>889.94299673923774</v>
      </c>
      <c r="E512" s="69">
        <f t="shared" si="78"/>
        <v>889.94299673923774</v>
      </c>
      <c r="F512" s="70">
        <f t="shared" si="79"/>
        <v>610.05246744766282</v>
      </c>
      <c r="G512" s="70" cm="1">
        <f t="array" ref="G512">_xll.DCE_EC312_SpecificHeat_Ca(B512)</f>
        <v>658.70859455580194</v>
      </c>
      <c r="H512" s="69">
        <f t="shared" si="80"/>
        <v>0.30723661878515368</v>
      </c>
      <c r="I512" s="69">
        <f t="shared" si="81"/>
        <v>888.02362265462637</v>
      </c>
      <c r="J512" s="73">
        <f t="shared" si="82"/>
        <v>41.416666666666664</v>
      </c>
      <c r="K512" s="74">
        <f t="shared" si="83"/>
        <v>888.02362265462637</v>
      </c>
    </row>
    <row r="513" spans="1:11">
      <c r="A513" s="67">
        <v>498</v>
      </c>
      <c r="B513" s="69">
        <f t="shared" si="75"/>
        <v>888.02362265462637</v>
      </c>
      <c r="C513" s="68">
        <f t="shared" si="76"/>
        <v>41.5</v>
      </c>
      <c r="D513" s="72">
        <f t="shared" si="77"/>
        <v>890.24326055968027</v>
      </c>
      <c r="E513" s="69">
        <f t="shared" si="78"/>
        <v>890.24326055968027</v>
      </c>
      <c r="F513" s="70">
        <f t="shared" si="79"/>
        <v>608.57560970273755</v>
      </c>
      <c r="G513" s="70" cm="1">
        <f t="array" ref="G513">_xll.DCE_EC312_SpecificHeat_Ca(B513)</f>
        <v>658.48610927920765</v>
      </c>
      <c r="H513" s="69">
        <f t="shared" si="80"/>
        <v>0.30659639479163764</v>
      </c>
      <c r="I513" s="69">
        <f t="shared" si="81"/>
        <v>888.33021904941802</v>
      </c>
      <c r="J513" s="73">
        <f t="shared" si="82"/>
        <v>41.5</v>
      </c>
      <c r="K513" s="74">
        <f t="shared" si="83"/>
        <v>888.33021904941802</v>
      </c>
    </row>
    <row r="514" spans="1:11">
      <c r="A514" s="67">
        <v>499</v>
      </c>
      <c r="B514" s="69">
        <f t="shared" si="75"/>
        <v>888.33021904941802</v>
      </c>
      <c r="C514" s="68">
        <f t="shared" si="76"/>
        <v>41.583333333333336</v>
      </c>
      <c r="D514" s="72">
        <f t="shared" si="77"/>
        <v>890.54292385208134</v>
      </c>
      <c r="E514" s="69">
        <f t="shared" si="78"/>
        <v>890.54292385208134</v>
      </c>
      <c r="F514" s="70">
        <f t="shared" si="79"/>
        <v>607.106262015119</v>
      </c>
      <c r="G514" s="70" cm="1">
        <f t="array" ref="G514">_xll.DCE_EC312_SpecificHeat_Ca(B514)</f>
        <v>658.26495385099963</v>
      </c>
      <c r="H514" s="69">
        <f t="shared" si="80"/>
        <v>0.30595890470882203</v>
      </c>
      <c r="I514" s="69">
        <f t="shared" si="81"/>
        <v>888.63617795412688</v>
      </c>
      <c r="J514" s="73">
        <f t="shared" si="82"/>
        <v>41.583333333333336</v>
      </c>
      <c r="K514" s="74">
        <f t="shared" si="83"/>
        <v>888.63617795412688</v>
      </c>
    </row>
    <row r="515" spans="1:11">
      <c r="A515" s="67">
        <v>500</v>
      </c>
      <c r="B515" s="69">
        <f t="shared" si="75"/>
        <v>888.63617795412688</v>
      </c>
      <c r="C515" s="68">
        <f t="shared" si="76"/>
        <v>41.666666666666664</v>
      </c>
      <c r="D515" s="72">
        <f t="shared" si="77"/>
        <v>890.84198901376078</v>
      </c>
      <c r="E515" s="69">
        <f t="shared" si="78"/>
        <v>890.84198901376078</v>
      </c>
      <c r="F515" s="70">
        <f t="shared" si="79"/>
        <v>605.64436369843031</v>
      </c>
      <c r="G515" s="70" cm="1">
        <f t="array" ref="G515">_xll.DCE_EC312_SpecificHeat_Ca(B515)</f>
        <v>658.04511585649925</v>
      </c>
      <c r="H515" s="69">
        <f t="shared" si="80"/>
        <v>0.30532413032442401</v>
      </c>
      <c r="I515" s="69">
        <f t="shared" si="81"/>
        <v>888.94150208445126</v>
      </c>
      <c r="J515" s="73">
        <f t="shared" si="82"/>
        <v>41.666666666666664</v>
      </c>
      <c r="K515" s="74">
        <f t="shared" si="83"/>
        <v>888.94150208445126</v>
      </c>
    </row>
    <row r="516" spans="1:11">
      <c r="A516" s="67">
        <v>501</v>
      </c>
      <c r="B516" s="69">
        <f t="shared" si="75"/>
        <v>888.94150208445126</v>
      </c>
      <c r="C516" s="68">
        <f t="shared" si="76"/>
        <v>41.75</v>
      </c>
      <c r="D516" s="72">
        <f t="shared" si="77"/>
        <v>891.14045842771156</v>
      </c>
      <c r="E516" s="69">
        <f t="shared" si="78"/>
        <v>891.14045842771156</v>
      </c>
      <c r="F516" s="70">
        <f t="shared" si="79"/>
        <v>604.18985475919112</v>
      </c>
      <c r="G516" s="70" cm="1">
        <f t="array" ref="G516">_xll.DCE_EC312_SpecificHeat_Ca(B516)</f>
        <v>657.82658303750748</v>
      </c>
      <c r="H516" s="69">
        <f t="shared" si="80"/>
        <v>0.30469205359803697</v>
      </c>
      <c r="I516" s="69">
        <f t="shared" si="81"/>
        <v>889.2461941380493</v>
      </c>
      <c r="J516" s="73">
        <f t="shared" si="82"/>
        <v>41.75</v>
      </c>
      <c r="K516" s="74">
        <f t="shared" si="83"/>
        <v>889.2461941380493</v>
      </c>
    </row>
    <row r="517" spans="1:11">
      <c r="A517" s="67">
        <v>502</v>
      </c>
      <c r="B517" s="69">
        <f t="shared" si="75"/>
        <v>889.2461941380493</v>
      </c>
      <c r="C517" s="68">
        <f t="shared" si="76"/>
        <v>41.833333333333336</v>
      </c>
      <c r="D517" s="72">
        <f t="shared" si="77"/>
        <v>891.43833446271458</v>
      </c>
      <c r="E517" s="69">
        <f t="shared" si="78"/>
        <v>891.43833446271458</v>
      </c>
      <c r="F517" s="70">
        <f t="shared" si="79"/>
        <v>602.74267588606779</v>
      </c>
      <c r="G517" s="70" cm="1">
        <f t="array" ref="G517">_xll.DCE_EC312_SpecificHeat_Ca(B517)</f>
        <v>657.60934328982569</v>
      </c>
      <c r="H517" s="69">
        <f t="shared" si="80"/>
        <v>0.30406265665876037</v>
      </c>
      <c r="I517" s="69">
        <f t="shared" si="81"/>
        <v>889.55025679470805</v>
      </c>
      <c r="J517" s="73">
        <f t="shared" si="82"/>
        <v>41.833333333333336</v>
      </c>
      <c r="K517" s="74">
        <f t="shared" si="83"/>
        <v>889.55025679470805</v>
      </c>
    </row>
    <row r="518" spans="1:11">
      <c r="A518" s="67">
        <v>503</v>
      </c>
      <c r="B518" s="69">
        <f t="shared" si="75"/>
        <v>889.55025679470805</v>
      </c>
      <c r="C518" s="68">
        <f t="shared" si="76"/>
        <v>41.916666666666664</v>
      </c>
      <c r="D518" s="72">
        <f t="shared" si="77"/>
        <v>891.73561947345058</v>
      </c>
      <c r="E518" s="69">
        <f t="shared" si="78"/>
        <v>891.73561947345058</v>
      </c>
      <c r="F518" s="70">
        <f t="shared" si="79"/>
        <v>601.30276844020023</v>
      </c>
      <c r="G518" s="70" cm="1">
        <f t="array" ref="G518">_xll.DCE_EC312_SpecificHeat_Ca(B518)</f>
        <v>657.3933846608237</v>
      </c>
      <c r="H518" s="69">
        <f t="shared" si="80"/>
        <v>0.30343592180331158</v>
      </c>
      <c r="I518" s="69">
        <f t="shared" si="81"/>
        <v>889.85369271651132</v>
      </c>
      <c r="J518" s="73">
        <f t="shared" si="82"/>
        <v>41.916666666666664</v>
      </c>
      <c r="K518" s="74">
        <f t="shared" si="83"/>
        <v>889.85369271651132</v>
      </c>
    </row>
    <row r="519" spans="1:11">
      <c r="A519" s="67">
        <v>504</v>
      </c>
      <c r="B519" s="69">
        <f t="shared" si="75"/>
        <v>889.85369271651132</v>
      </c>
      <c r="C519" s="68">
        <f t="shared" si="76"/>
        <v>42</v>
      </c>
      <c r="D519" s="72">
        <f t="shared" si="77"/>
        <v>892.03231580061174</v>
      </c>
      <c r="E519" s="69">
        <f t="shared" si="78"/>
        <v>892.03231580061174</v>
      </c>
      <c r="F519" s="70">
        <f t="shared" si="79"/>
        <v>599.87007444429616</v>
      </c>
      <c r="G519" s="70" cm="1">
        <f t="array" ref="G519">_xll.DCE_EC312_SpecificHeat_Ca(B519)</f>
        <v>657.17869534705369</v>
      </c>
      <c r="H519" s="69">
        <f t="shared" si="80"/>
        <v>0.3028118314934552</v>
      </c>
      <c r="I519" s="69">
        <f t="shared" si="81"/>
        <v>890.15650454800482</v>
      </c>
      <c r="J519" s="73">
        <f t="shared" si="82"/>
        <v>42</v>
      </c>
      <c r="K519" s="74">
        <f t="shared" si="83"/>
        <v>890.15650454800482</v>
      </c>
    </row>
    <row r="520" spans="1:11">
      <c r="A520" s="67">
        <v>505</v>
      </c>
      <c r="B520" s="69">
        <f t="shared" si="75"/>
        <v>890.15650454800482</v>
      </c>
      <c r="C520" s="68">
        <f t="shared" si="76"/>
        <v>42.083333333333336</v>
      </c>
      <c r="D520" s="72">
        <f t="shared" si="77"/>
        <v>892.32842577101314</v>
      </c>
      <c r="E520" s="69">
        <f t="shared" si="78"/>
        <v>892.32842577101314</v>
      </c>
      <c r="F520" s="70">
        <f t="shared" si="79"/>
        <v>598.4445365740055</v>
      </c>
      <c r="G520" s="70" cm="1">
        <f t="array" ref="G520">_xll.DCE_EC312_SpecificHeat_Ca(B520)</f>
        <v>656.96526369190974</v>
      </c>
      <c r="H520" s="69">
        <f t="shared" si="80"/>
        <v>0.30219036835452445</v>
      </c>
      <c r="I520" s="69">
        <f t="shared" si="81"/>
        <v>890.45869491635938</v>
      </c>
      <c r="J520" s="73">
        <f t="shared" si="82"/>
        <v>42.083333333333336</v>
      </c>
      <c r="K520" s="74">
        <f t="shared" si="83"/>
        <v>890.45869491635938</v>
      </c>
    </row>
    <row r="521" spans="1:11">
      <c r="A521" s="67">
        <v>506</v>
      </c>
      <c r="B521" s="69">
        <f t="shared" si="75"/>
        <v>890.45869491635938</v>
      </c>
      <c r="C521" s="68">
        <f t="shared" si="76"/>
        <v>42.166666666666664</v>
      </c>
      <c r="D521" s="72">
        <f t="shared" si="77"/>
        <v>892.62395169770139</v>
      </c>
      <c r="E521" s="69">
        <f t="shared" si="78"/>
        <v>892.62395169770139</v>
      </c>
      <c r="F521" s="70">
        <f t="shared" si="79"/>
        <v>597.02609814699906</v>
      </c>
      <c r="G521" s="70" cm="1">
        <f t="array" ref="G521">_xll.DCE_EC312_SpecificHeat_Ca(B521)</f>
        <v>656.75307818333204</v>
      </c>
      <c r="H521" s="69">
        <f t="shared" si="80"/>
        <v>0.30157151517272557</v>
      </c>
      <c r="I521" s="69">
        <f t="shared" si="81"/>
        <v>890.76026643153216</v>
      </c>
      <c r="J521" s="73">
        <f t="shared" si="82"/>
        <v>42.166666666666664</v>
      </c>
      <c r="K521" s="74">
        <f t="shared" si="83"/>
        <v>890.76026643153216</v>
      </c>
    </row>
    <row r="522" spans="1:11">
      <c r="A522" s="67">
        <v>507</v>
      </c>
      <c r="B522" s="69">
        <f t="shared" si="75"/>
        <v>890.76026643153216</v>
      </c>
      <c r="C522" s="68">
        <f t="shared" si="76"/>
        <v>42.25</v>
      </c>
      <c r="D522" s="72">
        <f t="shared" si="77"/>
        <v>892.91889588006336</v>
      </c>
      <c r="E522" s="69">
        <f t="shared" si="78"/>
        <v>892.91889588006336</v>
      </c>
      <c r="F522" s="70">
        <f t="shared" si="79"/>
        <v>595.61470311442974</v>
      </c>
      <c r="G522" s="70" cm="1">
        <f t="array" ref="G522">_xll.DCE_EC312_SpecificHeat_Ca(B522)</f>
        <v>656.5421274515528</v>
      </c>
      <c r="H522" s="69">
        <f t="shared" si="80"/>
        <v>0.30095525489358993</v>
      </c>
      <c r="I522" s="69">
        <f t="shared" si="81"/>
        <v>891.06122168642571</v>
      </c>
      <c r="J522" s="73">
        <f t="shared" si="82"/>
        <v>42.25</v>
      </c>
      <c r="K522" s="74">
        <f t="shared" si="83"/>
        <v>891.06122168642571</v>
      </c>
    </row>
    <row r="523" spans="1:11">
      <c r="A523" s="67">
        <v>508</v>
      </c>
      <c r="B523" s="69">
        <f t="shared" si="75"/>
        <v>891.06122168642571</v>
      </c>
      <c r="C523" s="68">
        <f t="shared" si="76"/>
        <v>42.333333333333336</v>
      </c>
      <c r="D523" s="72">
        <f t="shared" si="77"/>
        <v>893.21326060393358</v>
      </c>
      <c r="E523" s="69">
        <f t="shared" si="78"/>
        <v>893.21326060393358</v>
      </c>
      <c r="F523" s="70">
        <f t="shared" si="79"/>
        <v>594.21029605139267</v>
      </c>
      <c r="G523" s="70" cm="1">
        <f t="array" ref="G523">_xll.DCE_EC312_SpecificHeat_Ca(B523)</f>
        <v>656.33240026688645</v>
      </c>
      <c r="H523" s="69">
        <f t="shared" si="80"/>
        <v>0.3003415706198645</v>
      </c>
      <c r="I523" s="69">
        <f t="shared" si="81"/>
        <v>891.36156325704553</v>
      </c>
      <c r="J523" s="73">
        <f t="shared" si="82"/>
        <v>42.333333333333336</v>
      </c>
      <c r="K523" s="74">
        <f t="shared" si="83"/>
        <v>891.36156325704553</v>
      </c>
    </row>
    <row r="524" spans="1:11">
      <c r="A524" s="67">
        <v>509</v>
      </c>
      <c r="B524" s="69">
        <f t="shared" si="75"/>
        <v>891.36156325704553</v>
      </c>
      <c r="C524" s="68">
        <f t="shared" si="76"/>
        <v>42.416666666666664</v>
      </c>
      <c r="D524" s="72">
        <f t="shared" si="77"/>
        <v>893.50704814170047</v>
      </c>
      <c r="E524" s="69">
        <f t="shared" si="78"/>
        <v>893.50704814170047</v>
      </c>
      <c r="F524" s="70">
        <f t="shared" si="79"/>
        <v>592.81282214721409</v>
      </c>
      <c r="G524" s="70" cm="1">
        <f t="array" ref="G524">_xll.DCE_EC312_SpecificHeat_Ca(B524)</f>
        <v>656.12388553755932</v>
      </c>
      <c r="H524" s="69">
        <f t="shared" si="80"/>
        <v>0.29973044560926271</v>
      </c>
      <c r="I524" s="69">
        <f t="shared" si="81"/>
        <v>891.6612937026548</v>
      </c>
      <c r="J524" s="73">
        <f t="shared" si="82"/>
        <v>42.416666666666664</v>
      </c>
      <c r="K524" s="74">
        <f t="shared" si="83"/>
        <v>891.6612937026548</v>
      </c>
    </row>
    <row r="525" spans="1:11">
      <c r="A525" s="67">
        <v>510</v>
      </c>
      <c r="B525" s="69">
        <f t="shared" si="75"/>
        <v>891.6612937026548</v>
      </c>
      <c r="C525" s="68">
        <f t="shared" si="76"/>
        <v>42.5</v>
      </c>
      <c r="D525" s="72">
        <f t="shared" si="77"/>
        <v>893.80026075241165</v>
      </c>
      <c r="E525" s="69">
        <f t="shared" si="78"/>
        <v>893.80026075241165</v>
      </c>
      <c r="F525" s="70">
        <f t="shared" si="79"/>
        <v>591.42222719724703</v>
      </c>
      <c r="G525" s="70" cm="1">
        <f t="array" ref="G525">_xll.DCE_EC312_SpecificHeat_Ca(B525)</f>
        <v>655.91657230758085</v>
      </c>
      <c r="H525" s="69">
        <f t="shared" si="80"/>
        <v>0.29912186327292412</v>
      </c>
      <c r="I525" s="69">
        <f t="shared" si="81"/>
        <v>891.96041556592775</v>
      </c>
      <c r="J525" s="73">
        <f t="shared" si="82"/>
        <v>42.5</v>
      </c>
      <c r="K525" s="74">
        <f t="shared" si="83"/>
        <v>891.96041556592775</v>
      </c>
    </row>
    <row r="526" spans="1:11">
      <c r="A526" s="67">
        <v>511</v>
      </c>
      <c r="B526" s="69">
        <f t="shared" si="75"/>
        <v>891.96041556592775</v>
      </c>
      <c r="C526" s="68">
        <f t="shared" si="76"/>
        <v>42.583333333333336</v>
      </c>
      <c r="D526" s="72">
        <f t="shared" si="77"/>
        <v>894.09290068187818</v>
      </c>
      <c r="E526" s="69">
        <f t="shared" si="78"/>
        <v>894.09290068187818</v>
      </c>
      <c r="F526" s="70">
        <f t="shared" si="79"/>
        <v>590.03845759392084</v>
      </c>
      <c r="G526" s="70" cm="1">
        <f t="array" ref="G526">_xll.DCE_EC312_SpecificHeat_Ca(B526)</f>
        <v>655.71044975465475</v>
      </c>
      <c r="H526" s="69">
        <f t="shared" si="80"/>
        <v>0.29851580717344522</v>
      </c>
      <c r="I526" s="69">
        <f t="shared" si="81"/>
        <v>892.25893137310118</v>
      </c>
      <c r="J526" s="73">
        <f t="shared" si="82"/>
        <v>42.583333333333336</v>
      </c>
      <c r="K526" s="74">
        <f t="shared" si="83"/>
        <v>892.25893137310118</v>
      </c>
    </row>
    <row r="527" spans="1:11">
      <c r="A527" s="67">
        <v>512</v>
      </c>
      <c r="B527" s="69">
        <f t="shared" si="75"/>
        <v>892.25893137310118</v>
      </c>
      <c r="C527" s="68">
        <f t="shared" si="76"/>
        <v>42.666666666666664</v>
      </c>
      <c r="D527" s="72">
        <f t="shared" si="77"/>
        <v>894.38497016277745</v>
      </c>
      <c r="E527" s="69">
        <f t="shared" si="78"/>
        <v>894.38497016277745</v>
      </c>
      <c r="F527" s="70">
        <f t="shared" si="79"/>
        <v>588.66146031757955</v>
      </c>
      <c r="G527" s="70" cm="1">
        <f t="array" ref="G527">_xll.DCE_EC312_SpecificHeat_Ca(B527)</f>
        <v>655.50550718812758</v>
      </c>
      <c r="H527" s="69">
        <f t="shared" si="80"/>
        <v>0.29791226102275364</v>
      </c>
      <c r="I527" s="69">
        <f t="shared" si="81"/>
        <v>892.55684363412388</v>
      </c>
      <c r="J527" s="73">
        <f t="shared" si="82"/>
        <v>42.666666666666664</v>
      </c>
      <c r="K527" s="74">
        <f t="shared" si="83"/>
        <v>892.55684363412388</v>
      </c>
    </row>
    <row r="528" spans="1:11">
      <c r="A528" s="67">
        <v>513</v>
      </c>
      <c r="B528" s="69">
        <f t="shared" si="75"/>
        <v>892.55684363412388</v>
      </c>
      <c r="C528" s="68">
        <f t="shared" si="76"/>
        <v>42.75</v>
      </c>
      <c r="D528" s="72">
        <f t="shared" si="77"/>
        <v>894.67647141475572</v>
      </c>
      <c r="E528" s="69">
        <f t="shared" si="78"/>
        <v>894.67647141475572</v>
      </c>
      <c r="F528" s="70">
        <f t="shared" si="79"/>
        <v>587.29118292888575</v>
      </c>
      <c r="G528" s="70" cm="1">
        <f t="array" ref="G528">_xll.DCE_EC312_SpecificHeat_Ca(B528)</f>
        <v>655.30173404697587</v>
      </c>
      <c r="H528" s="69">
        <f t="shared" si="80"/>
        <v>0.29731120868072519</v>
      </c>
      <c r="I528" s="69">
        <f t="shared" si="81"/>
        <v>892.85415484280463</v>
      </c>
      <c r="J528" s="73">
        <f t="shared" si="82"/>
        <v>42.75</v>
      </c>
      <c r="K528" s="74">
        <f t="shared" si="83"/>
        <v>892.85415484280463</v>
      </c>
    </row>
    <row r="529" spans="1:11">
      <c r="A529" s="67">
        <v>514</v>
      </c>
      <c r="B529" s="69">
        <f t="shared" ref="B529:B592" si="84">IF(A529=1,20,I528)</f>
        <v>892.85415484280463</v>
      </c>
      <c r="C529" s="68">
        <f t="shared" ref="C529:C592" si="85">A529*5/60</f>
        <v>42.833333333333336</v>
      </c>
      <c r="D529" s="72">
        <f t="shared" ref="D529:D592" si="86">20 + 345 *LOG10(8 * C529 + 1)</f>
        <v>894.96740664452966</v>
      </c>
      <c r="E529" s="69">
        <f t="shared" ref="E529:E592" si="87">D529</f>
        <v>894.96740664452966</v>
      </c>
      <c r="F529" s="70">
        <f t="shared" ref="F529:F592" si="88">25 * (D529 - B529)+1 * 0.7 * 1 * 0.0000000567 * ((E529 + 273) ^ 4 - (B529 + 273) ^ 4)</f>
        <v>585.9275735595478</v>
      </c>
      <c r="G529" s="70" cm="1">
        <f t="array" ref="G529">_xll.DCE_EC312_SpecificHeat_Ca(B529)</f>
        <v>655.09911989783063</v>
      </c>
      <c r="H529" s="69">
        <f t="shared" ref="H529:H592" si="89">$G$10 * $G$9 / (G529 * 7850) * F529 * 5</f>
        <v>0.29671263415290416</v>
      </c>
      <c r="I529" s="69">
        <f t="shared" ref="I529:I592" si="90">B529+H529</f>
        <v>893.1508674769575</v>
      </c>
      <c r="J529" s="73">
        <f t="shared" si="82"/>
        <v>42.833333333333336</v>
      </c>
      <c r="K529" s="74">
        <f t="shared" si="83"/>
        <v>893.1508674769575</v>
      </c>
    </row>
    <row r="530" spans="1:11">
      <c r="A530" s="67">
        <v>515</v>
      </c>
      <c r="B530" s="69">
        <f t="shared" si="84"/>
        <v>893.1508674769575</v>
      </c>
      <c r="C530" s="68">
        <f t="shared" si="85"/>
        <v>42.916666666666664</v>
      </c>
      <c r="D530" s="72">
        <f t="shared" si="86"/>
        <v>895.25777804598556</v>
      </c>
      <c r="E530" s="69">
        <f t="shared" si="87"/>
        <v>895.25777804598556</v>
      </c>
      <c r="F530" s="70">
        <f t="shared" si="88"/>
        <v>584.57058090488044</v>
      </c>
      <c r="G530" s="70" cm="1">
        <f t="array" ref="G530">_xll.DCE_EC312_SpecificHeat_Ca(B530)</f>
        <v>654.89765443303793</v>
      </c>
      <c r="H530" s="69">
        <f t="shared" si="89"/>
        <v>0.29611652158910434</v>
      </c>
      <c r="I530" s="69">
        <f t="shared" si="90"/>
        <v>893.44698399854656</v>
      </c>
      <c r="J530" s="73">
        <f t="shared" si="82"/>
        <v>42.916666666666664</v>
      </c>
      <c r="K530" s="74">
        <f t="shared" si="83"/>
        <v>893.44698399854656</v>
      </c>
    </row>
    <row r="531" spans="1:11">
      <c r="A531" s="67">
        <v>516</v>
      </c>
      <c r="B531" s="69">
        <f t="shared" si="84"/>
        <v>893.44698399854656</v>
      </c>
      <c r="C531" s="68">
        <f t="shared" si="85"/>
        <v>43</v>
      </c>
      <c r="D531" s="72">
        <f t="shared" si="86"/>
        <v>895.54758780027953</v>
      </c>
      <c r="E531" s="69">
        <f t="shared" si="87"/>
        <v>895.54758780027953</v>
      </c>
      <c r="F531" s="70">
        <f t="shared" si="88"/>
        <v>583.22015421509332</v>
      </c>
      <c r="G531" s="70" cm="1">
        <f t="array" ref="G531">_xll.DCE_EC312_SpecificHeat_Ca(B531)</f>
        <v>654.697327468754</v>
      </c>
      <c r="H531" s="69">
        <f t="shared" si="89"/>
        <v>0.29552285528132133</v>
      </c>
      <c r="I531" s="69">
        <f t="shared" si="90"/>
        <v>893.74250685382788</v>
      </c>
      <c r="J531" s="73">
        <f t="shared" si="82"/>
        <v>43</v>
      </c>
      <c r="K531" s="74">
        <f t="shared" si="83"/>
        <v>893.74250685382788</v>
      </c>
    </row>
    <row r="532" spans="1:11">
      <c r="A532" s="67">
        <v>517</v>
      </c>
      <c r="B532" s="69">
        <f t="shared" si="84"/>
        <v>893.74250685382788</v>
      </c>
      <c r="C532" s="68">
        <f t="shared" si="85"/>
        <v>43.083333333333336</v>
      </c>
      <c r="D532" s="72">
        <f t="shared" si="86"/>
        <v>895.83683807593559</v>
      </c>
      <c r="E532" s="69">
        <f t="shared" si="87"/>
        <v>895.83683807593559</v>
      </c>
      <c r="F532" s="70">
        <f t="shared" si="88"/>
        <v>581.87624328826348</v>
      </c>
      <c r="G532" s="70" cm="1">
        <f t="array" ref="G532">_xll.DCE_EC312_SpecificHeat_Ca(B532)</f>
        <v>654.49812894307672</v>
      </c>
      <c r="H532" s="69">
        <f t="shared" si="89"/>
        <v>0.29493161966245118</v>
      </c>
      <c r="I532" s="69">
        <f t="shared" si="90"/>
        <v>894.03743847349028</v>
      </c>
      <c r="J532" s="73">
        <f t="shared" si="82"/>
        <v>43.083333333333336</v>
      </c>
      <c r="K532" s="74">
        <f t="shared" si="83"/>
        <v>894.03743847349028</v>
      </c>
    </row>
    <row r="533" spans="1:11">
      <c r="A533" s="67">
        <v>518</v>
      </c>
      <c r="B533" s="69">
        <f t="shared" si="84"/>
        <v>894.03743847349028</v>
      </c>
      <c r="C533" s="68">
        <f t="shared" si="85"/>
        <v>43.166666666666664</v>
      </c>
      <c r="D533" s="72">
        <f t="shared" si="86"/>
        <v>896.12553102894265</v>
      </c>
      <c r="E533" s="69">
        <f t="shared" si="87"/>
        <v>896.12553102894265</v>
      </c>
      <c r="F533" s="70">
        <f t="shared" si="88"/>
        <v>580.53879846148993</v>
      </c>
      <c r="G533" s="70" cm="1">
        <f t="array" ref="G533">_xll.DCE_EC312_SpecificHeat_Ca(B533)</f>
        <v>654.30004891421004</v>
      </c>
      <c r="H533" s="69">
        <f t="shared" si="89"/>
        <v>0.29434279930404506</v>
      </c>
      <c r="I533" s="69">
        <f t="shared" si="90"/>
        <v>894.33178127279427</v>
      </c>
      <c r="J533" s="73">
        <f t="shared" si="82"/>
        <v>43.166666666666664</v>
      </c>
      <c r="K533" s="74">
        <f t="shared" si="83"/>
        <v>894.33178127279427</v>
      </c>
    </row>
    <row r="534" spans="1:11">
      <c r="A534" s="67">
        <v>519</v>
      </c>
      <c r="B534" s="69">
        <f t="shared" si="84"/>
        <v>894.33178127279427</v>
      </c>
      <c r="C534" s="68">
        <f t="shared" si="85"/>
        <v>43.25</v>
      </c>
      <c r="D534" s="72">
        <f t="shared" si="86"/>
        <v>896.41366880285136</v>
      </c>
      <c r="E534" s="69">
        <f t="shared" si="87"/>
        <v>896.41366880285136</v>
      </c>
      <c r="F534" s="70">
        <f t="shared" si="88"/>
        <v>579.20777060456999</v>
      </c>
      <c r="G534" s="70" cm="1">
        <f t="array" ref="G534">_xll.DCE_EC312_SpecificHeat_Ca(B534)</f>
        <v>654.10307755866143</v>
      </c>
      <c r="H534" s="69">
        <f t="shared" si="89"/>
        <v>0.29375637891529888</v>
      </c>
      <c r="I534" s="69">
        <f t="shared" si="90"/>
        <v>894.62553765170958</v>
      </c>
      <c r="J534" s="73">
        <f t="shared" si="82"/>
        <v>43.25</v>
      </c>
      <c r="K534" s="74">
        <f t="shared" si="83"/>
        <v>894.62553765170958</v>
      </c>
    </row>
    <row r="535" spans="1:11">
      <c r="A535" s="67">
        <v>520</v>
      </c>
      <c r="B535" s="69">
        <f t="shared" si="84"/>
        <v>894.62553765170958</v>
      </c>
      <c r="C535" s="68">
        <f t="shared" si="85"/>
        <v>43.333333333333336</v>
      </c>
      <c r="D535" s="72">
        <f t="shared" si="86"/>
        <v>896.70125352886953</v>
      </c>
      <c r="E535" s="69">
        <f t="shared" si="87"/>
        <v>896.70125352886953</v>
      </c>
      <c r="F535" s="70">
        <f t="shared" si="88"/>
        <v>577.88311111125131</v>
      </c>
      <c r="G535" s="70" cm="1">
        <f t="array" ref="G535">_xll.DCE_EC312_SpecificHeat_Ca(B535)</f>
        <v>653.9072051694726</v>
      </c>
      <c r="H535" s="69">
        <f t="shared" si="89"/>
        <v>0.29317234334077175</v>
      </c>
      <c r="I535" s="69">
        <f t="shared" si="90"/>
        <v>894.91870999505034</v>
      </c>
      <c r="J535" s="73">
        <f t="shared" si="82"/>
        <v>43.333333333333336</v>
      </c>
      <c r="K535" s="74">
        <f t="shared" si="83"/>
        <v>894.91870999505034</v>
      </c>
    </row>
    <row r="536" spans="1:11">
      <c r="A536" s="67">
        <v>521</v>
      </c>
      <c r="B536" s="69">
        <f t="shared" si="84"/>
        <v>894.91870999505034</v>
      </c>
      <c r="C536" s="68">
        <f t="shared" si="85"/>
        <v>43.416666666666664</v>
      </c>
      <c r="D536" s="72">
        <f t="shared" si="86"/>
        <v>896.98828732595655</v>
      </c>
      <c r="E536" s="69">
        <f t="shared" si="87"/>
        <v>896.98828732595655</v>
      </c>
      <c r="F536" s="70">
        <f t="shared" si="88"/>
        <v>576.5647718929431</v>
      </c>
      <c r="G536" s="70" cm="1">
        <f t="array" ref="G536">_xll.DCE_EC312_SpecificHeat_Ca(B536)</f>
        <v>653.71242215448183</v>
      </c>
      <c r="H536" s="69">
        <f t="shared" si="89"/>
        <v>0.29259067755931001</v>
      </c>
      <c r="I536" s="69">
        <f t="shared" si="90"/>
        <v>895.2113006726097</v>
      </c>
      <c r="J536" s="73">
        <f t="shared" si="82"/>
        <v>43.416666666666664</v>
      </c>
      <c r="K536" s="74">
        <f t="shared" si="83"/>
        <v>895.2113006726097</v>
      </c>
    </row>
    <row r="537" spans="1:11">
      <c r="A537" s="67">
        <v>522</v>
      </c>
      <c r="B537" s="69">
        <f t="shared" si="84"/>
        <v>895.2113006726097</v>
      </c>
      <c r="C537" s="68">
        <f t="shared" si="85"/>
        <v>43.5</v>
      </c>
      <c r="D537" s="72">
        <f t="shared" si="86"/>
        <v>897.27477230091699</v>
      </c>
      <c r="E537" s="69">
        <f t="shared" si="87"/>
        <v>897.27477230091699</v>
      </c>
      <c r="F537" s="70">
        <f t="shared" si="88"/>
        <v>575.25270537058714</v>
      </c>
      <c r="G537" s="70" cm="1">
        <f t="array" ref="G537">_xll.DCE_EC312_SpecificHeat_Ca(B537)</f>
        <v>653.51871903461733</v>
      </c>
      <c r="H537" s="69">
        <f t="shared" si="89"/>
        <v>0.29201136668199823</v>
      </c>
      <c r="I537" s="69">
        <f t="shared" si="90"/>
        <v>895.5033120392917</v>
      </c>
      <c r="J537" s="73">
        <f t="shared" si="82"/>
        <v>43.5</v>
      </c>
      <c r="K537" s="74">
        <f t="shared" si="83"/>
        <v>895.5033120392917</v>
      </c>
    </row>
    <row r="538" spans="1:11">
      <c r="A538" s="67">
        <v>523</v>
      </c>
      <c r="B538" s="69">
        <f t="shared" si="84"/>
        <v>895.5033120392917</v>
      </c>
      <c r="C538" s="68">
        <f t="shared" si="85"/>
        <v>43.583333333333336</v>
      </c>
      <c r="D538" s="72">
        <f t="shared" si="86"/>
        <v>897.56071054849394</v>
      </c>
      <c r="E538" s="69">
        <f t="shared" si="87"/>
        <v>897.56071054849394</v>
      </c>
      <c r="F538" s="70">
        <f t="shared" si="88"/>
        <v>573.94686446829724</v>
      </c>
      <c r="G538" s="70" cm="1">
        <f t="array" ref="G538">_xll.DCE_EC312_SpecificHeat_Ca(B538)</f>
        <v>653.32608644222114</v>
      </c>
      <c r="H538" s="69">
        <f t="shared" si="89"/>
        <v>0.29143439595096732</v>
      </c>
      <c r="I538" s="69">
        <f t="shared" si="90"/>
        <v>895.7947464352427</v>
      </c>
      <c r="J538" s="73">
        <f t="shared" si="82"/>
        <v>43.583333333333336</v>
      </c>
      <c r="K538" s="74">
        <f t="shared" si="83"/>
        <v>895.7947464352427</v>
      </c>
    </row>
    <row r="539" spans="1:11">
      <c r="A539" s="67">
        <v>524</v>
      </c>
      <c r="B539" s="69">
        <f t="shared" si="84"/>
        <v>895.7947464352427</v>
      </c>
      <c r="C539" s="68">
        <f t="shared" si="85"/>
        <v>43.666666666666664</v>
      </c>
      <c r="D539" s="72">
        <f t="shared" si="86"/>
        <v>897.84610415145994</v>
      </c>
      <c r="E539" s="69">
        <f t="shared" si="87"/>
        <v>897.84610415145994</v>
      </c>
      <c r="F539" s="70">
        <f t="shared" si="88"/>
        <v>572.64720260596175</v>
      </c>
      <c r="G539" s="70" cm="1">
        <f t="array" ref="G539">_xll.DCE_EC312_SpecificHeat_Ca(B539)</f>
        <v>653.13451511940343</v>
      </c>
      <c r="H539" s="69">
        <f t="shared" si="89"/>
        <v>0.29085975073763864</v>
      </c>
      <c r="I539" s="69">
        <f t="shared" si="90"/>
        <v>896.0856061859804</v>
      </c>
      <c r="J539" s="73">
        <f t="shared" si="82"/>
        <v>43.666666666666664</v>
      </c>
      <c r="K539" s="74">
        <f t="shared" si="83"/>
        <v>896.0856061859804</v>
      </c>
    </row>
    <row r="540" spans="1:11">
      <c r="A540" s="67">
        <v>525</v>
      </c>
      <c r="B540" s="69">
        <f t="shared" si="84"/>
        <v>896.0856061859804</v>
      </c>
      <c r="C540" s="68">
        <f t="shared" si="85"/>
        <v>43.75</v>
      </c>
      <c r="D540" s="72">
        <f t="shared" si="86"/>
        <v>898.13095518070918</v>
      </c>
      <c r="E540" s="69">
        <f t="shared" si="87"/>
        <v>898.13095518070918</v>
      </c>
      <c r="F540" s="70">
        <f t="shared" si="88"/>
        <v>571.35367369270239</v>
      </c>
      <c r="G540" s="70" cm="1">
        <f t="array" ref="G540">_xll.DCE_EC312_SpecificHeat_Ca(B540)</f>
        <v>652.94399591642491</v>
      </c>
      <c r="H540" s="69">
        <f t="shared" si="89"/>
        <v>0.29028741654136481</v>
      </c>
      <c r="I540" s="69">
        <f t="shared" si="90"/>
        <v>896.37589360252173</v>
      </c>
      <c r="J540" s="73">
        <f t="shared" si="82"/>
        <v>43.75</v>
      </c>
      <c r="K540" s="74">
        <f t="shared" si="83"/>
        <v>896.37589360252173</v>
      </c>
    </row>
    <row r="541" spans="1:11">
      <c r="A541" s="67">
        <v>526</v>
      </c>
      <c r="B541" s="69">
        <f t="shared" si="84"/>
        <v>896.37589360252173</v>
      </c>
      <c r="C541" s="68">
        <f t="shared" si="85"/>
        <v>43.833333333333336</v>
      </c>
      <c r="D541" s="72">
        <f t="shared" si="86"/>
        <v>898.41526569534699</v>
      </c>
      <c r="E541" s="69">
        <f t="shared" si="87"/>
        <v>898.41526569534699</v>
      </c>
      <c r="F541" s="70">
        <f t="shared" si="88"/>
        <v>570.06623211974113</v>
      </c>
      <c r="G541" s="70" cm="1">
        <f t="array" ref="G541">_xll.DCE_EC312_SpecificHeat_Ca(B541)</f>
        <v>652.75451979010973</v>
      </c>
      <c r="H541" s="69">
        <f t="shared" si="89"/>
        <v>0.28971737898773214</v>
      </c>
      <c r="I541" s="69">
        <f t="shared" si="90"/>
        <v>896.66561098150942</v>
      </c>
      <c r="J541" s="73">
        <f t="shared" si="82"/>
        <v>43.833333333333336</v>
      </c>
      <c r="K541" s="74">
        <f t="shared" si="83"/>
        <v>896.66561098150942</v>
      </c>
    </row>
    <row r="542" spans="1:11">
      <c r="A542" s="67">
        <v>527</v>
      </c>
      <c r="B542" s="69">
        <f t="shared" si="84"/>
        <v>896.66561098150942</v>
      </c>
      <c r="C542" s="68">
        <f t="shared" si="85"/>
        <v>43.916666666666664</v>
      </c>
      <c r="D542" s="72">
        <f t="shared" si="86"/>
        <v>898.69903774277839</v>
      </c>
      <c r="E542" s="69">
        <f t="shared" si="87"/>
        <v>898.69903774277839</v>
      </c>
      <c r="F542" s="70">
        <f t="shared" si="88"/>
        <v>568.7848327540537</v>
      </c>
      <c r="G542" s="70" cm="1">
        <f t="array" ref="G542">_xll.DCE_EC312_SpecificHeat_Ca(B542)</f>
        <v>652.56607780228433</v>
      </c>
      <c r="H542" s="69">
        <f t="shared" si="89"/>
        <v>0.28914962382722831</v>
      </c>
      <c r="I542" s="69">
        <f t="shared" si="90"/>
        <v>896.95476060533667</v>
      </c>
      <c r="J542" s="73">
        <f t="shared" si="82"/>
        <v>43.916666666666664</v>
      </c>
      <c r="K542" s="74">
        <f t="shared" si="83"/>
        <v>896.95476060533667</v>
      </c>
    </row>
    <row r="543" spans="1:11">
      <c r="A543" s="67">
        <v>528</v>
      </c>
      <c r="B543" s="69">
        <f t="shared" si="84"/>
        <v>896.95476060533667</v>
      </c>
      <c r="C543" s="68">
        <f t="shared" si="85"/>
        <v>44</v>
      </c>
      <c r="D543" s="72">
        <f t="shared" si="86"/>
        <v>898.98227335879869</v>
      </c>
      <c r="E543" s="69">
        <f t="shared" si="87"/>
        <v>898.98227335879869</v>
      </c>
      <c r="F543" s="70">
        <f t="shared" si="88"/>
        <v>567.50943093203227</v>
      </c>
      <c r="G543" s="70" cm="1">
        <f t="array" ref="G543">_xll.DCE_EC312_SpecificHeat_Ca(B543)</f>
        <v>652.37866111824542</v>
      </c>
      <c r="H543" s="69">
        <f t="shared" si="89"/>
        <v>0.28858413693387774</v>
      </c>
      <c r="I543" s="69">
        <f t="shared" si="90"/>
        <v>897.24334474227055</v>
      </c>
      <c r="J543" s="73">
        <f t="shared" si="82"/>
        <v>44</v>
      </c>
      <c r="K543" s="74">
        <f t="shared" si="83"/>
        <v>897.24334474227055</v>
      </c>
    </row>
    <row r="544" spans="1:11">
      <c r="A544" s="67">
        <v>529</v>
      </c>
      <c r="B544" s="69">
        <f t="shared" si="84"/>
        <v>897.24334474227055</v>
      </c>
      <c r="C544" s="68">
        <f t="shared" si="85"/>
        <v>44.083333333333336</v>
      </c>
      <c r="D544" s="72">
        <f t="shared" si="86"/>
        <v>899.26497456767902</v>
      </c>
      <c r="E544" s="69">
        <f t="shared" si="87"/>
        <v>899.26497456767902</v>
      </c>
      <c r="F544" s="70">
        <f t="shared" si="88"/>
        <v>566.23998245265739</v>
      </c>
      <c r="G544" s="70" cm="1">
        <f t="array" ref="G544">_xll.DCE_EC312_SpecificHeat_Ca(B544)</f>
        <v>652.19226100525475</v>
      </c>
      <c r="H544" s="69">
        <f t="shared" si="89"/>
        <v>0.28802090430359339</v>
      </c>
      <c r="I544" s="69">
        <f t="shared" si="90"/>
        <v>897.53136564657416</v>
      </c>
      <c r="J544" s="73">
        <f t="shared" si="82"/>
        <v>44.083333333333336</v>
      </c>
      <c r="K544" s="74">
        <f t="shared" si="83"/>
        <v>897.53136564657416</v>
      </c>
    </row>
    <row r="545" spans="1:11">
      <c r="A545" s="67">
        <v>530</v>
      </c>
      <c r="B545" s="69">
        <f t="shared" si="84"/>
        <v>897.53136564657416</v>
      </c>
      <c r="C545" s="68">
        <f t="shared" si="85"/>
        <v>44.166666666666664</v>
      </c>
      <c r="D545" s="72">
        <f t="shared" si="86"/>
        <v>899.54714338225381</v>
      </c>
      <c r="E545" s="69">
        <f t="shared" si="87"/>
        <v>899.54714338225381</v>
      </c>
      <c r="F545" s="70">
        <f t="shared" si="88"/>
        <v>564.97644357144691</v>
      </c>
      <c r="G545" s="70" cm="1">
        <f t="array" ref="G545">_xll.DCE_EC312_SpecificHeat_Ca(B545)</f>
        <v>652.00686883105845</v>
      </c>
      <c r="H545" s="69">
        <f t="shared" si="89"/>
        <v>0.28745991205289029</v>
      </c>
      <c r="I545" s="69">
        <f t="shared" si="90"/>
        <v>897.81882555862705</v>
      </c>
      <c r="J545" s="73">
        <f t="shared" si="82"/>
        <v>44.166666666666664</v>
      </c>
      <c r="K545" s="74">
        <f t="shared" si="83"/>
        <v>897.81882555862705</v>
      </c>
    </row>
    <row r="546" spans="1:11">
      <c r="A546" s="67">
        <v>531</v>
      </c>
      <c r="B546" s="69">
        <f t="shared" si="84"/>
        <v>897.81882555862705</v>
      </c>
      <c r="C546" s="68">
        <f t="shared" si="85"/>
        <v>44.25</v>
      </c>
      <c r="D546" s="72">
        <f t="shared" si="86"/>
        <v>899.82878180400746</v>
      </c>
      <c r="E546" s="69">
        <f t="shared" si="87"/>
        <v>899.82878180400746</v>
      </c>
      <c r="F546" s="70">
        <f t="shared" si="88"/>
        <v>563.7187709946312</v>
      </c>
      <c r="G546" s="70" cm="1">
        <f t="array" ref="G546">_xll.DCE_EC312_SpecificHeat_Ca(B546)</f>
        <v>651.82247606243527</v>
      </c>
      <c r="H546" s="69">
        <f t="shared" si="89"/>
        <v>0.28690114641767994</v>
      </c>
      <c r="I546" s="69">
        <f t="shared" si="90"/>
        <v>898.10572670504473</v>
      </c>
      <c r="J546" s="73">
        <f t="shared" si="82"/>
        <v>44.25</v>
      </c>
      <c r="K546" s="74">
        <f t="shared" si="83"/>
        <v>898.10572670504473</v>
      </c>
    </row>
    <row r="547" spans="1:11">
      <c r="A547" s="67">
        <v>532</v>
      </c>
      <c r="B547" s="69">
        <f t="shared" si="84"/>
        <v>898.10572670504473</v>
      </c>
      <c r="C547" s="68">
        <f t="shared" si="85"/>
        <v>44.333333333333336</v>
      </c>
      <c r="D547" s="72">
        <f t="shared" si="86"/>
        <v>900.10989182315859</v>
      </c>
      <c r="E547" s="69">
        <f t="shared" si="87"/>
        <v>900.10989182315859</v>
      </c>
      <c r="F547" s="70">
        <f t="shared" si="88"/>
        <v>562.46692187227416</v>
      </c>
      <c r="G547" s="70" cm="1">
        <f t="array" ref="G547">_xll.DCE_EC312_SpecificHeat_Ca(B547)</f>
        <v>651.63907426376693</v>
      </c>
      <c r="H547" s="69">
        <f t="shared" si="89"/>
        <v>0.28634459375149707</v>
      </c>
      <c r="I547" s="69">
        <f t="shared" si="90"/>
        <v>898.39207129879628</v>
      </c>
      <c r="J547" s="73">
        <f t="shared" si="82"/>
        <v>44.333333333333336</v>
      </c>
      <c r="K547" s="74">
        <f t="shared" si="83"/>
        <v>898.39207129879628</v>
      </c>
    </row>
    <row r="548" spans="1:11">
      <c r="A548" s="67">
        <v>533</v>
      </c>
      <c r="B548" s="69">
        <f t="shared" si="84"/>
        <v>898.39207129879628</v>
      </c>
      <c r="C548" s="68">
        <f t="shared" si="85"/>
        <v>44.416666666666664</v>
      </c>
      <c r="D548" s="72">
        <f t="shared" si="86"/>
        <v>900.39047541874493</v>
      </c>
      <c r="E548" s="69">
        <f t="shared" si="87"/>
        <v>900.39047541874493</v>
      </c>
      <c r="F548" s="70">
        <f t="shared" si="88"/>
        <v>561.22085379298755</v>
      </c>
      <c r="G548" s="70" cm="1">
        <f t="array" ref="G548">_xll.DCE_EC312_SpecificHeat_Ca(B548)</f>
        <v>651.4566550956356</v>
      </c>
      <c r="H548" s="69">
        <f t="shared" si="89"/>
        <v>0.2857902405245043</v>
      </c>
      <c r="I548" s="69">
        <f t="shared" si="90"/>
        <v>898.67786153932082</v>
      </c>
      <c r="J548" s="73">
        <f t="shared" si="82"/>
        <v>44.416666666666664</v>
      </c>
      <c r="K548" s="74">
        <f t="shared" si="83"/>
        <v>898.67786153932082</v>
      </c>
    </row>
    <row r="549" spans="1:11">
      <c r="A549" s="67">
        <v>534</v>
      </c>
      <c r="B549" s="69">
        <f t="shared" si="84"/>
        <v>898.67786153932082</v>
      </c>
      <c r="C549" s="68">
        <f t="shared" si="85"/>
        <v>44.5</v>
      </c>
      <c r="D549" s="72">
        <f t="shared" si="86"/>
        <v>900.67053455870666</v>
      </c>
      <c r="E549" s="69">
        <f t="shared" si="87"/>
        <v>900.67053455870666</v>
      </c>
      <c r="F549" s="70">
        <f t="shared" si="88"/>
        <v>559.98052477790975</v>
      </c>
      <c r="G549" s="70" cm="1">
        <f t="array" ref="G549">_xll.DCE_EC312_SpecificHeat_Ca(B549)</f>
        <v>651.27521031344486</v>
      </c>
      <c r="H549" s="69">
        <f t="shared" si="89"/>
        <v>0.28523807332209178</v>
      </c>
      <c r="I549" s="69">
        <f t="shared" si="90"/>
        <v>898.96309961264296</v>
      </c>
      <c r="J549" s="73">
        <f t="shared" si="82"/>
        <v>44.5</v>
      </c>
      <c r="K549" s="74">
        <f t="shared" si="83"/>
        <v>898.96309961264296</v>
      </c>
    </row>
    <row r="550" spans="1:11">
      <c r="A550" s="67">
        <v>535</v>
      </c>
      <c r="B550" s="69">
        <f t="shared" si="84"/>
        <v>898.96309961264296</v>
      </c>
      <c r="C550" s="68">
        <f t="shared" si="85"/>
        <v>44.583333333333336</v>
      </c>
      <c r="D550" s="72">
        <f t="shared" si="86"/>
        <v>900.95007119996956</v>
      </c>
      <c r="E550" s="69">
        <f t="shared" si="87"/>
        <v>900.95007119996956</v>
      </c>
      <c r="F550" s="70">
        <f t="shared" si="88"/>
        <v>558.74589327485751</v>
      </c>
      <c r="G550" s="70" cm="1">
        <f t="array" ref="G550">_xll.DCE_EC312_SpecificHeat_Ca(B550)</f>
        <v>651.09473176606377</v>
      </c>
      <c r="H550" s="69">
        <f t="shared" si="89"/>
        <v>0.28468807884353486</v>
      </c>
      <c r="I550" s="69">
        <f t="shared" si="90"/>
        <v>899.24778769148645</v>
      </c>
      <c r="J550" s="73">
        <f t="shared" si="82"/>
        <v>44.583333333333336</v>
      </c>
      <c r="K550" s="74">
        <f t="shared" si="83"/>
        <v>899.24778769148645</v>
      </c>
    </row>
    <row r="551" spans="1:11">
      <c r="A551" s="67">
        <v>536</v>
      </c>
      <c r="B551" s="69">
        <f t="shared" si="84"/>
        <v>899.24778769148645</v>
      </c>
      <c r="C551" s="68">
        <f t="shared" si="85"/>
        <v>44.666666666666664</v>
      </c>
      <c r="D551" s="72">
        <f t="shared" si="86"/>
        <v>901.22908728852678</v>
      </c>
      <c r="E551" s="69">
        <f t="shared" si="87"/>
        <v>901.22908728852678</v>
      </c>
      <c r="F551" s="70">
        <f t="shared" si="88"/>
        <v>557.51691815262006</v>
      </c>
      <c r="G551" s="70" cm="1">
        <f t="array" ref="G551">_xll.DCE_EC312_SpecificHeat_Ca(B551)</f>
        <v>650.9152113944956</v>
      </c>
      <c r="H551" s="69">
        <f t="shared" si="89"/>
        <v>0.28414024390069337</v>
      </c>
      <c r="I551" s="69">
        <f t="shared" si="90"/>
        <v>899.5319279353871</v>
      </c>
      <c r="J551" s="73">
        <f t="shared" ref="J551:J614" si="91">C551</f>
        <v>44.666666666666664</v>
      </c>
      <c r="K551" s="74">
        <f t="shared" ref="K551:K614" si="92">I551</f>
        <v>899.5319279353871</v>
      </c>
    </row>
    <row r="552" spans="1:11">
      <c r="A552" s="67">
        <v>537</v>
      </c>
      <c r="B552" s="69">
        <f t="shared" si="84"/>
        <v>899.5319279353871</v>
      </c>
      <c r="C552" s="68">
        <f t="shared" si="85"/>
        <v>44.75</v>
      </c>
      <c r="D552" s="72">
        <f t="shared" si="86"/>
        <v>901.50758475952023</v>
      </c>
      <c r="E552" s="69">
        <f t="shared" si="87"/>
        <v>901.50758475952023</v>
      </c>
      <c r="F552" s="70">
        <f t="shared" si="88"/>
        <v>556.29355869526262</v>
      </c>
      <c r="G552" s="70" cm="1">
        <f t="array" ref="G552">_xll.DCE_EC312_SpecificHeat_Ca(B552)</f>
        <v>650.73664123056824</v>
      </c>
      <c r="H552" s="69">
        <f t="shared" si="89"/>
        <v>0.28359455541668704</v>
      </c>
      <c r="I552" s="69">
        <f t="shared" si="90"/>
        <v>899.8155224908038</v>
      </c>
      <c r="J552" s="73">
        <f t="shared" si="91"/>
        <v>44.75</v>
      </c>
      <c r="K552" s="74">
        <f t="shared" si="92"/>
        <v>899.8155224908038</v>
      </c>
    </row>
    <row r="553" spans="1:11">
      <c r="A553" s="67">
        <v>538</v>
      </c>
      <c r="B553" s="69">
        <f t="shared" si="84"/>
        <v>899.8155224908038</v>
      </c>
      <c r="C553" s="68">
        <f t="shared" si="85"/>
        <v>44.833333333333336</v>
      </c>
      <c r="D553" s="72">
        <f t="shared" si="86"/>
        <v>901.78556553732062</v>
      </c>
      <c r="E553" s="69">
        <f t="shared" si="87"/>
        <v>901.78556553732062</v>
      </c>
      <c r="F553" s="70">
        <f t="shared" si="88"/>
        <v>555.07577459688991</v>
      </c>
      <c r="G553" s="70" cm="1">
        <f t="array" ref="G553">_xll.DCE_EC312_SpecificHeat_Ca(B553)</f>
        <v>650.55901339564753</v>
      </c>
      <c r="H553" s="69">
        <f t="shared" si="89"/>
        <v>0.28305100042477671</v>
      </c>
      <c r="I553" s="69">
        <f t="shared" si="90"/>
        <v>900.09857349122854</v>
      </c>
      <c r="J553" s="73">
        <f t="shared" si="91"/>
        <v>44.833333333333336</v>
      </c>
      <c r="K553" s="74">
        <f t="shared" si="92"/>
        <v>900.09857349122854</v>
      </c>
    </row>
    <row r="554" spans="1:11">
      <c r="A554" s="67">
        <v>539</v>
      </c>
      <c r="B554" s="69">
        <f t="shared" si="84"/>
        <v>900.09857349122854</v>
      </c>
      <c r="C554" s="68">
        <f t="shared" si="85"/>
        <v>44.916666666666664</v>
      </c>
      <c r="D554" s="72">
        <f t="shared" si="86"/>
        <v>902.0630315356085</v>
      </c>
      <c r="E554" s="69">
        <f t="shared" si="87"/>
        <v>902.0630315356085</v>
      </c>
      <c r="F554" s="70">
        <f t="shared" si="88"/>
        <v>553.86352595641165</v>
      </c>
      <c r="G554" s="70" cm="1">
        <f t="array" ref="G554">_xll.DCE_EC312_SpecificHeat_Ca(B554)</f>
        <v>650</v>
      </c>
      <c r="H554" s="69">
        <f t="shared" si="89"/>
        <v>0.28267573389086831</v>
      </c>
      <c r="I554" s="69">
        <f t="shared" si="90"/>
        <v>900.3812492251194</v>
      </c>
      <c r="J554" s="73">
        <f t="shared" si="91"/>
        <v>44.916666666666664</v>
      </c>
      <c r="K554" s="74">
        <f t="shared" si="92"/>
        <v>900.3812492251194</v>
      </c>
    </row>
    <row r="555" spans="1:11">
      <c r="A555" s="67">
        <v>540</v>
      </c>
      <c r="B555" s="69">
        <f t="shared" si="84"/>
        <v>900.3812492251194</v>
      </c>
      <c r="C555" s="68">
        <f t="shared" si="85"/>
        <v>45</v>
      </c>
      <c r="D555" s="72">
        <f t="shared" si="86"/>
        <v>902.33998465745196</v>
      </c>
      <c r="E555" s="69">
        <f t="shared" si="87"/>
        <v>902.33998465745196</v>
      </c>
      <c r="F555" s="70">
        <f t="shared" si="88"/>
        <v>552.60999986948218</v>
      </c>
      <c r="G555" s="70" cm="1">
        <f t="array" ref="G555">_xll.DCE_EC312_SpecificHeat_Ca(B555)</f>
        <v>650</v>
      </c>
      <c r="H555" s="69">
        <f t="shared" si="89"/>
        <v>0.28203597086267063</v>
      </c>
      <c r="I555" s="69">
        <f t="shared" si="90"/>
        <v>900.6632851959821</v>
      </c>
      <c r="J555" s="73">
        <f t="shared" si="91"/>
        <v>45</v>
      </c>
      <c r="K555" s="74">
        <f t="shared" si="92"/>
        <v>900.6632851959821</v>
      </c>
    </row>
    <row r="556" spans="1:11">
      <c r="A556" s="67">
        <v>541</v>
      </c>
      <c r="B556" s="69">
        <f t="shared" si="84"/>
        <v>900.6632851959821</v>
      </c>
      <c r="C556" s="68">
        <f t="shared" si="85"/>
        <v>45.083333333333336</v>
      </c>
      <c r="D556" s="72">
        <f t="shared" si="86"/>
        <v>902.61642679538556</v>
      </c>
      <c r="E556" s="69">
        <f t="shared" si="87"/>
        <v>902.61642679538556</v>
      </c>
      <c r="F556" s="70">
        <f t="shared" si="88"/>
        <v>551.39015890960661</v>
      </c>
      <c r="G556" s="70" cm="1">
        <f t="array" ref="G556">_xll.DCE_EC312_SpecificHeat_Ca(B556)</f>
        <v>650</v>
      </c>
      <c r="H556" s="69">
        <f t="shared" si="89"/>
        <v>0.28141339973746871</v>
      </c>
      <c r="I556" s="69">
        <f t="shared" si="90"/>
        <v>900.94469859571961</v>
      </c>
      <c r="J556" s="73">
        <f t="shared" si="91"/>
        <v>45.083333333333336</v>
      </c>
      <c r="K556" s="74">
        <f t="shared" si="92"/>
        <v>900.94469859571961</v>
      </c>
    </row>
    <row r="557" spans="1:11">
      <c r="A557" s="67">
        <v>542</v>
      </c>
      <c r="B557" s="69">
        <f t="shared" si="84"/>
        <v>900.94469859571961</v>
      </c>
      <c r="C557" s="68">
        <f t="shared" si="85"/>
        <v>45.166666666666664</v>
      </c>
      <c r="D557" s="72">
        <f t="shared" si="86"/>
        <v>902.89235983148808</v>
      </c>
      <c r="E557" s="69">
        <f t="shared" si="87"/>
        <v>902.89235983148808</v>
      </c>
      <c r="F557" s="70">
        <f t="shared" si="88"/>
        <v>550.19976511538425</v>
      </c>
      <c r="G557" s="70" cm="1">
        <f t="array" ref="G557">_xll.DCE_EC312_SpecificHeat_Ca(B557)</f>
        <v>650</v>
      </c>
      <c r="H557" s="69">
        <f t="shared" si="89"/>
        <v>0.28080585758379484</v>
      </c>
      <c r="I557" s="69">
        <f t="shared" si="90"/>
        <v>901.22550445330342</v>
      </c>
      <c r="J557" s="73">
        <f t="shared" si="91"/>
        <v>45.166666666666664</v>
      </c>
      <c r="K557" s="74">
        <f t="shared" si="92"/>
        <v>901.22550445330342</v>
      </c>
    </row>
    <row r="558" spans="1:11">
      <c r="A558" s="67">
        <v>543</v>
      </c>
      <c r="B558" s="69">
        <f t="shared" si="84"/>
        <v>901.22550445330342</v>
      </c>
      <c r="C558" s="68">
        <f t="shared" si="85"/>
        <v>45.25</v>
      </c>
      <c r="D558" s="72">
        <f t="shared" si="86"/>
        <v>903.16778563745879</v>
      </c>
      <c r="E558" s="69">
        <f t="shared" si="87"/>
        <v>903.16778563745879</v>
      </c>
      <c r="F558" s="70">
        <f t="shared" si="88"/>
        <v>549.03517608834534</v>
      </c>
      <c r="G558" s="70" cm="1">
        <f t="array" ref="G558">_xll.DCE_EC312_SpecificHeat_Ca(B558)</f>
        <v>650</v>
      </c>
      <c r="H558" s="69">
        <f t="shared" si="89"/>
        <v>0.28021148542807112</v>
      </c>
      <c r="I558" s="69">
        <f t="shared" si="90"/>
        <v>901.50571593873144</v>
      </c>
      <c r="J558" s="73">
        <f t="shared" si="91"/>
        <v>45.25</v>
      </c>
      <c r="K558" s="74">
        <f t="shared" si="92"/>
        <v>901.50571593873144</v>
      </c>
    </row>
    <row r="559" spans="1:11">
      <c r="A559" s="67">
        <v>544</v>
      </c>
      <c r="B559" s="69">
        <f t="shared" si="84"/>
        <v>901.50571593873144</v>
      </c>
      <c r="C559" s="68">
        <f t="shared" si="85"/>
        <v>45.333333333333336</v>
      </c>
      <c r="D559" s="72">
        <f t="shared" si="86"/>
        <v>903.44270607469446</v>
      </c>
      <c r="E559" s="69">
        <f t="shared" si="87"/>
        <v>903.44270607469446</v>
      </c>
      <c r="F559" s="70">
        <f t="shared" si="88"/>
        <v>547.89326126169635</v>
      </c>
      <c r="G559" s="70" cm="1">
        <f t="array" ref="G559">_xll.DCE_EC312_SpecificHeat_Ca(B559)</f>
        <v>650</v>
      </c>
      <c r="H559" s="69">
        <f t="shared" si="89"/>
        <v>0.27962868552062736</v>
      </c>
      <c r="I559" s="69">
        <f t="shared" si="90"/>
        <v>901.78534462425205</v>
      </c>
      <c r="J559" s="73">
        <f t="shared" si="91"/>
        <v>45.333333333333336</v>
      </c>
      <c r="K559" s="74">
        <f t="shared" si="92"/>
        <v>901.78534462425205</v>
      </c>
    </row>
    <row r="560" spans="1:11">
      <c r="A560" s="67">
        <v>545</v>
      </c>
      <c r="B560" s="69">
        <f t="shared" si="84"/>
        <v>901.78534462425205</v>
      </c>
      <c r="C560" s="68">
        <f t="shared" si="85"/>
        <v>45.416666666666664</v>
      </c>
      <c r="D560" s="72">
        <f t="shared" si="86"/>
        <v>903.71712299436388</v>
      </c>
      <c r="E560" s="69">
        <f t="shared" si="87"/>
        <v>903.71712299436388</v>
      </c>
      <c r="F560" s="70">
        <f t="shared" si="88"/>
        <v>546.77132989020845</v>
      </c>
      <c r="G560" s="70" cm="1">
        <f t="array" ref="G560">_xll.DCE_EC312_SpecificHeat_Ca(B560)</f>
        <v>650</v>
      </c>
      <c r="H560" s="69">
        <f t="shared" si="89"/>
        <v>0.27905608458384806</v>
      </c>
      <c r="I560" s="69">
        <f t="shared" si="90"/>
        <v>902.06440070883593</v>
      </c>
      <c r="J560" s="73">
        <f t="shared" si="91"/>
        <v>45.416666666666664</v>
      </c>
      <c r="K560" s="74">
        <f t="shared" si="92"/>
        <v>902.06440070883593</v>
      </c>
    </row>
    <row r="561" spans="1:11">
      <c r="A561" s="67">
        <v>546</v>
      </c>
      <c r="B561" s="69">
        <f t="shared" si="84"/>
        <v>902.06440070883593</v>
      </c>
      <c r="C561" s="68">
        <f t="shared" si="85"/>
        <v>45.5</v>
      </c>
      <c r="D561" s="72">
        <f t="shared" si="86"/>
        <v>903.99103823748374</v>
      </c>
      <c r="E561" s="69">
        <f t="shared" si="87"/>
        <v>903.99103823748374</v>
      </c>
      <c r="F561" s="70">
        <f t="shared" si="88"/>
        <v>545.66706912907136</v>
      </c>
      <c r="G561" s="70" cm="1">
        <f t="array" ref="G561">_xll.DCE_EC312_SpecificHeat_Ca(B561)</f>
        <v>650</v>
      </c>
      <c r="H561" s="69">
        <f t="shared" si="89"/>
        <v>0.27849250220943134</v>
      </c>
      <c r="I561" s="69">
        <f t="shared" si="90"/>
        <v>902.34289321104541</v>
      </c>
      <c r="J561" s="73">
        <f t="shared" si="91"/>
        <v>45.5</v>
      </c>
      <c r="K561" s="74">
        <f t="shared" si="92"/>
        <v>902.34289321104541</v>
      </c>
    </row>
    <row r="562" spans="1:11">
      <c r="A562" s="67">
        <v>547</v>
      </c>
      <c r="B562" s="69">
        <f t="shared" si="84"/>
        <v>902.34289321104541</v>
      </c>
      <c r="C562" s="68">
        <f t="shared" si="85"/>
        <v>45.583333333333336</v>
      </c>
      <c r="D562" s="72">
        <f t="shared" si="86"/>
        <v>904.26445363499181</v>
      </c>
      <c r="E562" s="69">
        <f t="shared" si="87"/>
        <v>904.26445363499181</v>
      </c>
      <c r="F562" s="70">
        <f t="shared" si="88"/>
        <v>544.57849079428502</v>
      </c>
      <c r="G562" s="70" cm="1">
        <f t="array" ref="G562">_xll.DCE_EC312_SpecificHeat_Ca(B562)</f>
        <v>650</v>
      </c>
      <c r="H562" s="69">
        <f t="shared" si="89"/>
        <v>0.27793692368645123</v>
      </c>
      <c r="I562" s="69">
        <f t="shared" si="90"/>
        <v>902.62083013473182</v>
      </c>
      <c r="J562" s="73">
        <f t="shared" si="91"/>
        <v>45.583333333333336</v>
      </c>
      <c r="K562" s="74">
        <f t="shared" si="92"/>
        <v>902.62083013473182</v>
      </c>
    </row>
    <row r="563" spans="1:11">
      <c r="A563" s="67">
        <v>548</v>
      </c>
      <c r="B563" s="69">
        <f t="shared" si="84"/>
        <v>902.62083013473182</v>
      </c>
      <c r="C563" s="68">
        <f t="shared" si="85"/>
        <v>45.666666666666664</v>
      </c>
      <c r="D563" s="72">
        <f t="shared" si="86"/>
        <v>904.53737100782064</v>
      </c>
      <c r="E563" s="69">
        <f t="shared" si="87"/>
        <v>904.53737100782064</v>
      </c>
      <c r="F563" s="70">
        <f t="shared" si="88"/>
        <v>543.50388559408657</v>
      </c>
      <c r="G563" s="70" cm="1">
        <f t="array" ref="G563">_xll.DCE_EC312_SpecificHeat_Ca(B563)</f>
        <v>650</v>
      </c>
      <c r="H563" s="69">
        <f t="shared" si="89"/>
        <v>0.27738847664241723</v>
      </c>
      <c r="I563" s="69">
        <f t="shared" si="90"/>
        <v>902.8982186113742</v>
      </c>
      <c r="J563" s="73">
        <f t="shared" si="91"/>
        <v>45.666666666666664</v>
      </c>
      <c r="K563" s="74">
        <f t="shared" si="92"/>
        <v>902.8982186113742</v>
      </c>
    </row>
    <row r="564" spans="1:11">
      <c r="A564" s="67">
        <v>549</v>
      </c>
      <c r="B564" s="69">
        <f t="shared" si="84"/>
        <v>902.8982186113742</v>
      </c>
      <c r="C564" s="68">
        <f t="shared" si="85"/>
        <v>45.75</v>
      </c>
      <c r="D564" s="72">
        <f t="shared" si="86"/>
        <v>904.80979216697085</v>
      </c>
      <c r="E564" s="69">
        <f t="shared" si="87"/>
        <v>904.80979216697085</v>
      </c>
      <c r="F564" s="70">
        <f t="shared" si="88"/>
        <v>542.44178378595961</v>
      </c>
      <c r="G564" s="70" cm="1">
        <f t="array" ref="G564">_xll.DCE_EC312_SpecificHeat_Ca(B564)</f>
        <v>650</v>
      </c>
      <c r="H564" s="69">
        <f t="shared" si="89"/>
        <v>0.2768464109637635</v>
      </c>
      <c r="I564" s="69">
        <f t="shared" si="90"/>
        <v>903.175065022338</v>
      </c>
      <c r="J564" s="73">
        <f t="shared" si="91"/>
        <v>45.75</v>
      </c>
      <c r="K564" s="74">
        <f t="shared" si="92"/>
        <v>903.175065022338</v>
      </c>
    </row>
    <row r="565" spans="1:11">
      <c r="A565" s="67">
        <v>550</v>
      </c>
      <c r="B565" s="69">
        <f t="shared" si="84"/>
        <v>903.175065022338</v>
      </c>
      <c r="C565" s="68">
        <f t="shared" si="85"/>
        <v>45.833333333333336</v>
      </c>
      <c r="D565" s="72">
        <f t="shared" si="86"/>
        <v>905.08171891358234</v>
      </c>
      <c r="E565" s="69">
        <f t="shared" si="87"/>
        <v>905.08171891358234</v>
      </c>
      <c r="F565" s="70">
        <f t="shared" si="88"/>
        <v>541.39092136277577</v>
      </c>
      <c r="G565" s="70" cm="1">
        <f t="array" ref="G565">_xll.DCE_EC312_SpecificHeat_Ca(B565)</f>
        <v>650</v>
      </c>
      <c r="H565" s="69">
        <f t="shared" si="89"/>
        <v>0.2763100815382451</v>
      </c>
      <c r="I565" s="69">
        <f t="shared" si="90"/>
        <v>903.45137510387622</v>
      </c>
      <c r="J565" s="73">
        <f t="shared" si="91"/>
        <v>45.833333333333336</v>
      </c>
      <c r="K565" s="74">
        <f t="shared" si="92"/>
        <v>903.45137510387622</v>
      </c>
    </row>
    <row r="566" spans="1:11">
      <c r="A566" s="67">
        <v>551</v>
      </c>
      <c r="B566" s="69">
        <f t="shared" si="84"/>
        <v>903.45137510387622</v>
      </c>
      <c r="C566" s="68">
        <f t="shared" si="85"/>
        <v>45.916666666666664</v>
      </c>
      <c r="D566" s="72">
        <f t="shared" si="86"/>
        <v>905.3531530390062</v>
      </c>
      <c r="E566" s="69">
        <f t="shared" si="87"/>
        <v>905.3531530390062</v>
      </c>
      <c r="F566" s="70">
        <f t="shared" si="88"/>
        <v>540.35021099448522</v>
      </c>
      <c r="G566" s="70" cm="1">
        <f t="array" ref="G566">_xll.DCE_EC312_SpecificHeat_Ca(B566)</f>
        <v>650</v>
      </c>
      <c r="H566" s="69">
        <f t="shared" si="89"/>
        <v>0.275778933424427</v>
      </c>
      <c r="I566" s="69">
        <f t="shared" si="90"/>
        <v>903.72715403730069</v>
      </c>
      <c r="J566" s="73">
        <f t="shared" si="91"/>
        <v>45.916666666666664</v>
      </c>
      <c r="K566" s="74">
        <f t="shared" si="92"/>
        <v>903.72715403730069</v>
      </c>
    </row>
    <row r="567" spans="1:11">
      <c r="A567" s="67">
        <v>552</v>
      </c>
      <c r="B567" s="69">
        <f t="shared" si="84"/>
        <v>903.72715403730069</v>
      </c>
      <c r="C567" s="68">
        <f t="shared" si="85"/>
        <v>46</v>
      </c>
      <c r="D567" s="72">
        <f t="shared" si="86"/>
        <v>905.62409632487572</v>
      </c>
      <c r="E567" s="69">
        <f t="shared" si="87"/>
        <v>905.62409632487572</v>
      </c>
      <c r="F567" s="70">
        <f t="shared" si="88"/>
        <v>539.31871705815001</v>
      </c>
      <c r="G567" s="70" cm="1">
        <f t="array" ref="G567">_xll.DCE_EC312_SpecificHeat_Ca(B567)</f>
        <v>650</v>
      </c>
      <c r="H567" s="69">
        <f t="shared" si="89"/>
        <v>0.27525248910774441</v>
      </c>
      <c r="I567" s="69">
        <f t="shared" si="90"/>
        <v>904.00240652640844</v>
      </c>
      <c r="J567" s="73">
        <f t="shared" si="91"/>
        <v>46</v>
      </c>
      <c r="K567" s="74">
        <f t="shared" si="92"/>
        <v>904.00240652640844</v>
      </c>
    </row>
    <row r="568" spans="1:11">
      <c r="A568" s="67">
        <v>553</v>
      </c>
      <c r="B568" s="69">
        <f t="shared" si="84"/>
        <v>904.00240652640844</v>
      </c>
      <c r="C568" s="68">
        <f t="shared" si="85"/>
        <v>46.083333333333336</v>
      </c>
      <c r="D568" s="72">
        <f t="shared" si="86"/>
        <v>905.89455054317671</v>
      </c>
      <c r="E568" s="69">
        <f t="shared" si="87"/>
        <v>905.89455054317671</v>
      </c>
      <c r="F568" s="70">
        <f t="shared" si="88"/>
        <v>538.29563418572332</v>
      </c>
      <c r="G568" s="70" cm="1">
        <f t="array" ref="G568">_xll.DCE_EC312_SpecificHeat_Ca(B568)</f>
        <v>650</v>
      </c>
      <c r="H568" s="69">
        <f t="shared" si="89"/>
        <v>0.27473033755191661</v>
      </c>
      <c r="I568" s="69">
        <f t="shared" si="90"/>
        <v>904.27713686396032</v>
      </c>
      <c r="J568" s="73">
        <f t="shared" si="91"/>
        <v>46.083333333333336</v>
      </c>
      <c r="K568" s="74">
        <f t="shared" si="92"/>
        <v>904.27713686396032</v>
      </c>
    </row>
    <row r="569" spans="1:11">
      <c r="A569" s="67">
        <v>554</v>
      </c>
      <c r="B569" s="69">
        <f t="shared" si="84"/>
        <v>904.27713686396032</v>
      </c>
      <c r="C569" s="68">
        <f t="shared" si="85"/>
        <v>46.166666666666664</v>
      </c>
      <c r="D569" s="72">
        <f t="shared" si="86"/>
        <v>906.16451745631571</v>
      </c>
      <c r="E569" s="69">
        <f t="shared" si="87"/>
        <v>906.16451745631571</v>
      </c>
      <c r="F569" s="70">
        <f t="shared" si="88"/>
        <v>537.28026883315283</v>
      </c>
      <c r="G569" s="70" cm="1">
        <f t="array" ref="G569">_xll.DCE_EC312_SpecificHeat_Ca(B569)</f>
        <v>650</v>
      </c>
      <c r="H569" s="69">
        <f t="shared" si="89"/>
        <v>0.27421212479235713</v>
      </c>
      <c r="I569" s="69">
        <f t="shared" si="90"/>
        <v>904.55134898875269</v>
      </c>
      <c r="J569" s="73">
        <f t="shared" si="91"/>
        <v>46.166666666666664</v>
      </c>
      <c r="K569" s="74">
        <f t="shared" si="92"/>
        <v>904.55134898875269</v>
      </c>
    </row>
    <row r="570" spans="1:11">
      <c r="A570" s="67">
        <v>555</v>
      </c>
      <c r="B570" s="69">
        <f t="shared" si="84"/>
        <v>904.55134898875269</v>
      </c>
      <c r="C570" s="68">
        <f t="shared" si="85"/>
        <v>46.25</v>
      </c>
      <c r="D570" s="72">
        <f t="shared" si="86"/>
        <v>906.43399881719085</v>
      </c>
      <c r="E570" s="69">
        <f t="shared" si="87"/>
        <v>906.43399881719085</v>
      </c>
      <c r="F570" s="70">
        <f t="shared" si="88"/>
        <v>536.27202345151591</v>
      </c>
      <c r="G570" s="70" cm="1">
        <f t="array" ref="G570">_xll.DCE_EC312_SpecificHeat_Ca(B570)</f>
        <v>650</v>
      </c>
      <c r="H570" s="69">
        <f t="shared" si="89"/>
        <v>0.2736975458575841</v>
      </c>
      <c r="I570" s="69">
        <f t="shared" si="90"/>
        <v>904.82504653461024</v>
      </c>
      <c r="J570" s="73">
        <f t="shared" si="91"/>
        <v>46.25</v>
      </c>
      <c r="K570" s="74">
        <f t="shared" si="92"/>
        <v>904.82504653461024</v>
      </c>
    </row>
    <row r="571" spans="1:11">
      <c r="A571" s="67">
        <v>556</v>
      </c>
      <c r="B571" s="69">
        <f t="shared" si="84"/>
        <v>904.82504653461024</v>
      </c>
      <c r="C571" s="68">
        <f t="shared" si="85"/>
        <v>46.333333333333336</v>
      </c>
      <c r="D571" s="72">
        <f t="shared" si="86"/>
        <v>906.70299636925847</v>
      </c>
      <c r="E571" s="69">
        <f t="shared" si="87"/>
        <v>906.70299636925847</v>
      </c>
      <c r="F571" s="70">
        <f t="shared" si="88"/>
        <v>535.27038288953645</v>
      </c>
      <c r="G571" s="70" cm="1">
        <f t="array" ref="G571">_xll.DCE_EC312_SpecificHeat_Ca(B571)</f>
        <v>650</v>
      </c>
      <c r="H571" s="69">
        <f t="shared" si="89"/>
        <v>0.27318633782946294</v>
      </c>
      <c r="I571" s="69">
        <f t="shared" si="90"/>
        <v>905.09823287243967</v>
      </c>
      <c r="J571" s="73">
        <f t="shared" si="91"/>
        <v>46.333333333333336</v>
      </c>
      <c r="K571" s="74">
        <f t="shared" si="92"/>
        <v>905.09823287243967</v>
      </c>
    </row>
    <row r="572" spans="1:11">
      <c r="A572" s="67">
        <v>557</v>
      </c>
      <c r="B572" s="69">
        <f t="shared" si="84"/>
        <v>905.09823287243967</v>
      </c>
      <c r="C572" s="68">
        <f t="shared" si="85"/>
        <v>46.416666666666664</v>
      </c>
      <c r="D572" s="72">
        <f t="shared" si="86"/>
        <v>906.97151184660163</v>
      </c>
      <c r="E572" s="69">
        <f t="shared" si="87"/>
        <v>906.97151184660163</v>
      </c>
      <c r="F572" s="70">
        <f t="shared" si="88"/>
        <v>534.27490271849047</v>
      </c>
      <c r="G572" s="70" cm="1">
        <f t="array" ref="G572">_xll.DCE_EC312_SpecificHeat_Ca(B572)</f>
        <v>650</v>
      </c>
      <c r="H572" s="69">
        <f t="shared" si="89"/>
        <v>0.27267827388457994</v>
      </c>
      <c r="I572" s="69">
        <f t="shared" si="90"/>
        <v>905.37091114632426</v>
      </c>
      <c r="J572" s="73">
        <f t="shared" si="91"/>
        <v>46.416666666666664</v>
      </c>
      <c r="K572" s="74">
        <f t="shared" si="92"/>
        <v>905.37091114632426</v>
      </c>
    </row>
    <row r="573" spans="1:11">
      <c r="A573" s="67">
        <v>558</v>
      </c>
      <c r="B573" s="69">
        <f t="shared" si="84"/>
        <v>905.37091114632426</v>
      </c>
      <c r="C573" s="68">
        <f t="shared" si="85"/>
        <v>46.5</v>
      </c>
      <c r="D573" s="72">
        <f t="shared" si="86"/>
        <v>907.23954697399734</v>
      </c>
      <c r="E573" s="69">
        <f t="shared" si="87"/>
        <v>907.23954697399734</v>
      </c>
      <c r="F573" s="70">
        <f t="shared" si="88"/>
        <v>533.28519920604856</v>
      </c>
      <c r="G573" s="70" cm="1">
        <f t="array" ref="G573">_xll.DCE_EC312_SpecificHeat_Ca(B573)</f>
        <v>650</v>
      </c>
      <c r="H573" s="69">
        <f t="shared" si="89"/>
        <v>0.27217315817718474</v>
      </c>
      <c r="I573" s="69">
        <f t="shared" si="90"/>
        <v>905.64308430450149</v>
      </c>
      <c r="J573" s="73">
        <f t="shared" si="91"/>
        <v>46.5</v>
      </c>
      <c r="K573" s="74">
        <f t="shared" si="92"/>
        <v>905.64308430450149</v>
      </c>
    </row>
    <row r="574" spans="1:11">
      <c r="A574" s="67">
        <v>559</v>
      </c>
      <c r="B574" s="69">
        <f t="shared" si="84"/>
        <v>905.64308430450149</v>
      </c>
      <c r="C574" s="68">
        <f t="shared" si="85"/>
        <v>46.583333333333336</v>
      </c>
      <c r="D574" s="72">
        <f t="shared" si="86"/>
        <v>907.50710346698224</v>
      </c>
      <c r="E574" s="69">
        <f t="shared" si="87"/>
        <v>907.50710346698224</v>
      </c>
      <c r="F574" s="70">
        <f t="shared" si="88"/>
        <v>532.3009407083764</v>
      </c>
      <c r="G574" s="70" cm="1">
        <f t="array" ref="G574">_xll.DCE_EC312_SpecificHeat_Ca(B574)</f>
        <v>650</v>
      </c>
      <c r="H574" s="69">
        <f t="shared" si="89"/>
        <v>0.27167082144597032</v>
      </c>
      <c r="I574" s="69">
        <f t="shared" si="90"/>
        <v>905.91475512594741</v>
      </c>
      <c r="J574" s="73">
        <f t="shared" si="91"/>
        <v>46.583333333333336</v>
      </c>
      <c r="K574" s="74">
        <f t="shared" si="92"/>
        <v>905.91475512594741</v>
      </c>
    </row>
    <row r="575" spans="1:11">
      <c r="A575" s="67">
        <v>560</v>
      </c>
      <c r="B575" s="69">
        <f t="shared" si="84"/>
        <v>905.91475512594741</v>
      </c>
      <c r="C575" s="68">
        <f t="shared" si="85"/>
        <v>46.666666666666664</v>
      </c>
      <c r="D575" s="72">
        <f t="shared" si="86"/>
        <v>907.77418303191939</v>
      </c>
      <c r="E575" s="69">
        <f t="shared" si="87"/>
        <v>907.77418303191939</v>
      </c>
      <c r="F575" s="70">
        <f t="shared" si="88"/>
        <v>531.32184028051211</v>
      </c>
      <c r="G575" s="70" cm="1">
        <f t="array" ref="G575">_xll.DCE_EC312_SpecificHeat_Ca(B575)</f>
        <v>650</v>
      </c>
      <c r="H575" s="69">
        <f t="shared" si="89"/>
        <v>0.27117111724262627</v>
      </c>
      <c r="I575" s="69">
        <f t="shared" si="90"/>
        <v>906.18592624319001</v>
      </c>
      <c r="J575" s="73">
        <f t="shared" si="91"/>
        <v>46.666666666666664</v>
      </c>
      <c r="K575" s="74">
        <f t="shared" si="92"/>
        <v>906.18592624319001</v>
      </c>
    </row>
    <row r="576" spans="1:11">
      <c r="A576" s="67">
        <v>561</v>
      </c>
      <c r="B576" s="69">
        <f t="shared" si="84"/>
        <v>906.18592624319001</v>
      </c>
      <c r="C576" s="68">
        <f t="shared" si="85"/>
        <v>46.75</v>
      </c>
      <c r="D576" s="72">
        <f t="shared" si="86"/>
        <v>908.040787366063</v>
      </c>
      <c r="E576" s="69">
        <f t="shared" si="87"/>
        <v>908.040787366063</v>
      </c>
      <c r="F576" s="70">
        <f t="shared" si="88"/>
        <v>530.34764933382485</v>
      </c>
      <c r="G576" s="70" cm="1">
        <f t="array" ref="G576">_xll.DCE_EC312_SpecificHeat_Ca(B576)</f>
        <v>650</v>
      </c>
      <c r="H576" s="69">
        <f t="shared" si="89"/>
        <v>0.27067391869479063</v>
      </c>
      <c r="I576" s="69">
        <f t="shared" si="90"/>
        <v>906.45660016188481</v>
      </c>
      <c r="J576" s="73">
        <f t="shared" si="91"/>
        <v>46.75</v>
      </c>
      <c r="K576" s="74">
        <f t="shared" si="92"/>
        <v>906.45660016188481</v>
      </c>
    </row>
    <row r="577" spans="1:11">
      <c r="A577" s="67">
        <v>562</v>
      </c>
      <c r="B577" s="69">
        <f t="shared" si="84"/>
        <v>906.45660016188481</v>
      </c>
      <c r="C577" s="68">
        <f t="shared" si="85"/>
        <v>46.833333333333336</v>
      </c>
      <c r="D577" s="72">
        <f t="shared" si="86"/>
        <v>908.30691815762327</v>
      </c>
      <c r="E577" s="69">
        <f t="shared" si="87"/>
        <v>908.30691815762327</v>
      </c>
      <c r="F577" s="70">
        <f t="shared" si="88"/>
        <v>529.37815219122876</v>
      </c>
      <c r="G577" s="70" cm="1">
        <f t="array" ref="G577">_xll.DCE_EC312_SpecificHeat_Ca(B577)</f>
        <v>650</v>
      </c>
      <c r="H577" s="69">
        <f t="shared" si="89"/>
        <v>0.27017911572719094</v>
      </c>
      <c r="I577" s="69">
        <f t="shared" si="90"/>
        <v>906.72677927761197</v>
      </c>
      <c r="J577" s="73">
        <f t="shared" si="91"/>
        <v>46.833333333333336</v>
      </c>
      <c r="K577" s="74">
        <f t="shared" si="92"/>
        <v>906.72677927761197</v>
      </c>
    </row>
    <row r="578" spans="1:11">
      <c r="A578" s="67">
        <v>563</v>
      </c>
      <c r="B578" s="69">
        <f t="shared" si="84"/>
        <v>906.72677927761197</v>
      </c>
      <c r="C578" s="68">
        <f t="shared" si="85"/>
        <v>46.916666666666664</v>
      </c>
      <c r="D578" s="72">
        <f t="shared" si="86"/>
        <v>908.57257708583029</v>
      </c>
      <c r="E578" s="69">
        <f t="shared" si="87"/>
        <v>908.57257708583029</v>
      </c>
      <c r="F578" s="70">
        <f t="shared" si="88"/>
        <v>528.41316141547225</v>
      </c>
      <c r="G578" s="70" cm="1">
        <f t="array" ref="G578">_xll.DCE_EC312_SpecificHeat_Ca(B578)</f>
        <v>650</v>
      </c>
      <c r="H578" s="69">
        <f t="shared" si="89"/>
        <v>0.26968661267733968</v>
      </c>
      <c r="I578" s="69">
        <f t="shared" si="90"/>
        <v>906.9964658902893</v>
      </c>
      <c r="J578" s="73">
        <f t="shared" si="91"/>
        <v>46.916666666666664</v>
      </c>
      <c r="K578" s="74">
        <f t="shared" si="92"/>
        <v>906.9964658902893</v>
      </c>
    </row>
    <row r="579" spans="1:11">
      <c r="A579" s="67">
        <v>564</v>
      </c>
      <c r="B579" s="69">
        <f t="shared" si="84"/>
        <v>906.9964658902893</v>
      </c>
      <c r="C579" s="68">
        <f t="shared" si="85"/>
        <v>47</v>
      </c>
      <c r="D579" s="72">
        <f t="shared" si="86"/>
        <v>908.83776582099858</v>
      </c>
      <c r="E579" s="69">
        <f t="shared" si="87"/>
        <v>908.83776582099858</v>
      </c>
      <c r="F579" s="70">
        <f t="shared" si="88"/>
        <v>527.45251380065213</v>
      </c>
      <c r="G579" s="70" cm="1">
        <f t="array" ref="G579">_xll.DCE_EC312_SpecificHeat_Ca(B579)</f>
        <v>650</v>
      </c>
      <c r="H579" s="69">
        <f t="shared" si="89"/>
        <v>0.2691963262497204</v>
      </c>
      <c r="I579" s="69">
        <f t="shared" si="90"/>
        <v>907.265662216539</v>
      </c>
      <c r="J579" s="73">
        <f t="shared" si="91"/>
        <v>47</v>
      </c>
      <c r="K579" s="74">
        <f t="shared" si="92"/>
        <v>907.265662216539</v>
      </c>
    </row>
    <row r="580" spans="1:11">
      <c r="A580" s="67">
        <v>565</v>
      </c>
      <c r="B580" s="69">
        <f t="shared" si="84"/>
        <v>907.265662216539</v>
      </c>
      <c r="C580" s="68">
        <f t="shared" si="85"/>
        <v>47.083333333333336</v>
      </c>
      <c r="D580" s="72">
        <f t="shared" si="86"/>
        <v>909.10248602458853</v>
      </c>
      <c r="E580" s="69">
        <f t="shared" si="87"/>
        <v>909.10248602458853</v>
      </c>
      <c r="F580" s="70">
        <f t="shared" si="88"/>
        <v>526.49606693147393</v>
      </c>
      <c r="G580" s="70" cm="1">
        <f t="array" ref="G580">_xll.DCE_EC312_SpecificHeat_Ca(B580)</f>
        <v>650</v>
      </c>
      <c r="H580" s="69">
        <f t="shared" si="89"/>
        <v>0.26870818375973482</v>
      </c>
      <c r="I580" s="69">
        <f t="shared" si="90"/>
        <v>907.53437040029871</v>
      </c>
      <c r="J580" s="73">
        <f t="shared" si="91"/>
        <v>47.083333333333336</v>
      </c>
      <c r="K580" s="74">
        <f t="shared" si="92"/>
        <v>907.53437040029871</v>
      </c>
    </row>
    <row r="581" spans="1:11">
      <c r="A581" s="67">
        <v>566</v>
      </c>
      <c r="B581" s="69">
        <f t="shared" si="84"/>
        <v>907.53437040029871</v>
      </c>
      <c r="C581" s="68">
        <f t="shared" si="85"/>
        <v>47.166666666666664</v>
      </c>
      <c r="D581" s="72">
        <f t="shared" si="86"/>
        <v>909.36673934927035</v>
      </c>
      <c r="E581" s="69">
        <f t="shared" si="87"/>
        <v>909.36673934927035</v>
      </c>
      <c r="F581" s="70">
        <f t="shared" si="88"/>
        <v>525.54369623349385</v>
      </c>
      <c r="G581" s="70" cm="1">
        <f t="array" ref="G581">_xll.DCE_EC312_SpecificHeat_Ca(B581)</f>
        <v>650</v>
      </c>
      <c r="H581" s="69">
        <f t="shared" si="89"/>
        <v>0.26822212162823261</v>
      </c>
      <c r="I581" s="69">
        <f t="shared" si="90"/>
        <v>907.80259252192695</v>
      </c>
      <c r="J581" s="73">
        <f t="shared" si="91"/>
        <v>47.166666666666664</v>
      </c>
      <c r="K581" s="74">
        <f t="shared" si="92"/>
        <v>907.80259252192695</v>
      </c>
    </row>
    <row r="582" spans="1:11">
      <c r="A582" s="67">
        <v>567</v>
      </c>
      <c r="B582" s="69">
        <f t="shared" si="84"/>
        <v>907.80259252192695</v>
      </c>
      <c r="C582" s="68">
        <f t="shared" si="85"/>
        <v>47.25</v>
      </c>
      <c r="D582" s="72">
        <f t="shared" si="86"/>
        <v>909.63052743898493</v>
      </c>
      <c r="E582" s="69">
        <f t="shared" si="87"/>
        <v>909.63052743898493</v>
      </c>
      <c r="F582" s="70">
        <f t="shared" si="88"/>
        <v>524.59529244075941</v>
      </c>
      <c r="G582" s="70" cm="1">
        <f t="array" ref="G582">_xll.DCE_EC312_SpecificHeat_Ca(B582)</f>
        <v>650</v>
      </c>
      <c r="H582" s="69">
        <f t="shared" si="89"/>
        <v>0.26773808408906963</v>
      </c>
      <c r="I582" s="69">
        <f t="shared" si="90"/>
        <v>908.070330606016</v>
      </c>
      <c r="J582" s="73">
        <f t="shared" si="91"/>
        <v>47.25</v>
      </c>
      <c r="K582" s="74">
        <f t="shared" si="92"/>
        <v>908.070330606016</v>
      </c>
    </row>
    <row r="583" spans="1:11">
      <c r="A583" s="67">
        <v>568</v>
      </c>
      <c r="B583" s="69">
        <f t="shared" si="84"/>
        <v>908.070330606016</v>
      </c>
      <c r="C583" s="68">
        <f t="shared" si="85"/>
        <v>47.333333333333336</v>
      </c>
      <c r="D583" s="72">
        <f t="shared" si="86"/>
        <v>909.89385192900613</v>
      </c>
      <c r="E583" s="69">
        <f t="shared" si="87"/>
        <v>909.89385192900613</v>
      </c>
      <c r="F583" s="70">
        <f t="shared" si="88"/>
        <v>523.65075942554859</v>
      </c>
      <c r="G583" s="70" cm="1">
        <f t="array" ref="G583">_xll.DCE_EC312_SpecificHeat_Ca(B583)</f>
        <v>650</v>
      </c>
      <c r="H583" s="69">
        <f t="shared" si="89"/>
        <v>0.26725602208146981</v>
      </c>
      <c r="I583" s="69">
        <f t="shared" si="90"/>
        <v>908.33758662809748</v>
      </c>
      <c r="J583" s="73">
        <f t="shared" si="91"/>
        <v>47.333333333333336</v>
      </c>
      <c r="K583" s="74">
        <f t="shared" si="92"/>
        <v>908.33758662809748</v>
      </c>
    </row>
    <row r="584" spans="1:11">
      <c r="A584" s="67">
        <v>569</v>
      </c>
      <c r="B584" s="69">
        <f t="shared" si="84"/>
        <v>908.33758662809748</v>
      </c>
      <c r="C584" s="68">
        <f t="shared" si="85"/>
        <v>47.416666666666664</v>
      </c>
      <c r="D584" s="72">
        <f t="shared" si="86"/>
        <v>910.15671444600048</v>
      </c>
      <c r="E584" s="69">
        <f t="shared" si="87"/>
        <v>910.15671444600048</v>
      </c>
      <c r="F584" s="70">
        <f t="shared" si="88"/>
        <v>522.71001233548395</v>
      </c>
      <c r="G584" s="70" cm="1">
        <f t="array" ref="G584">_xll.DCE_EC312_SpecificHeat_Ca(B584)</f>
        <v>650</v>
      </c>
      <c r="H584" s="69">
        <f t="shared" si="89"/>
        <v>0.26677589229926302</v>
      </c>
      <c r="I584" s="69">
        <f t="shared" si="90"/>
        <v>908.60436252039676</v>
      </c>
      <c r="J584" s="73">
        <f t="shared" si="91"/>
        <v>47.416666666666664</v>
      </c>
      <c r="K584" s="74">
        <f t="shared" si="92"/>
        <v>908.60436252039676</v>
      </c>
    </row>
    <row r="585" spans="1:11">
      <c r="A585" s="67">
        <v>570</v>
      </c>
      <c r="B585" s="69">
        <f t="shared" si="84"/>
        <v>908.60436252039676</v>
      </c>
      <c r="C585" s="68">
        <f t="shared" si="85"/>
        <v>47.5</v>
      </c>
      <c r="D585" s="72">
        <f t="shared" si="86"/>
        <v>910.41911660808864</v>
      </c>
      <c r="E585" s="69">
        <f t="shared" si="87"/>
        <v>910.41911660808864</v>
      </c>
      <c r="F585" s="70">
        <f t="shared" si="88"/>
        <v>521.77297599776841</v>
      </c>
      <c r="G585" s="70" cm="1">
        <f t="array" ref="G585">_xll.DCE_EC312_SpecificHeat_Ca(B585)</f>
        <v>650</v>
      </c>
      <c r="H585" s="69">
        <f t="shared" si="89"/>
        <v>0.26629765637645375</v>
      </c>
      <c r="I585" s="69">
        <f t="shared" si="90"/>
        <v>908.87066017677319</v>
      </c>
      <c r="J585" s="73">
        <f t="shared" si="91"/>
        <v>47.5</v>
      </c>
      <c r="K585" s="74">
        <f t="shared" si="92"/>
        <v>908.87066017677319</v>
      </c>
    </row>
    <row r="586" spans="1:11">
      <c r="A586" s="67">
        <v>571</v>
      </c>
      <c r="B586" s="69">
        <f t="shared" si="84"/>
        <v>908.87066017677319</v>
      </c>
      <c r="C586" s="68">
        <f t="shared" si="85"/>
        <v>47.583333333333336</v>
      </c>
      <c r="D586" s="72">
        <f t="shared" si="86"/>
        <v>910.68106002490435</v>
      </c>
      <c r="E586" s="69">
        <f t="shared" si="87"/>
        <v>910.68106002490435</v>
      </c>
      <c r="F586" s="70">
        <f t="shared" si="88"/>
        <v>520.83958354900926</v>
      </c>
      <c r="G586" s="70" cm="1">
        <f t="array" ref="G586">_xll.DCE_EC312_SpecificHeat_Ca(B586)</f>
        <v>650</v>
      </c>
      <c r="H586" s="69">
        <f t="shared" si="89"/>
        <v>0.26582128018792328</v>
      </c>
      <c r="I586" s="69">
        <f t="shared" si="90"/>
        <v>909.13648145696106</v>
      </c>
      <c r="J586" s="73">
        <f t="shared" si="91"/>
        <v>47.583333333333336</v>
      </c>
      <c r="K586" s="74">
        <f t="shared" si="92"/>
        <v>909.13648145696106</v>
      </c>
    </row>
    <row r="587" spans="1:11">
      <c r="A587" s="67">
        <v>572</v>
      </c>
      <c r="B587" s="69">
        <f t="shared" si="84"/>
        <v>909.13648145696106</v>
      </c>
      <c r="C587" s="68">
        <f t="shared" si="85"/>
        <v>47.666666666666664</v>
      </c>
      <c r="D587" s="72">
        <f t="shared" si="86"/>
        <v>910.94254629765373</v>
      </c>
      <c r="E587" s="69">
        <f t="shared" si="87"/>
        <v>910.94254629765373</v>
      </c>
      <c r="F587" s="70">
        <f t="shared" si="88"/>
        <v>519.90977526165352</v>
      </c>
      <c r="G587" s="70" cm="1">
        <f t="array" ref="G587">_xll.DCE_EC312_SpecificHeat_Ca(B587)</f>
        <v>650</v>
      </c>
      <c r="H587" s="69">
        <f t="shared" si="89"/>
        <v>0.26534673325047647</v>
      </c>
      <c r="I587" s="69">
        <f t="shared" si="90"/>
        <v>909.40182819021152</v>
      </c>
      <c r="J587" s="73">
        <f t="shared" si="91"/>
        <v>47.666666666666664</v>
      </c>
      <c r="K587" s="74">
        <f t="shared" si="92"/>
        <v>909.40182819021152</v>
      </c>
    </row>
    <row r="588" spans="1:11">
      <c r="A588" s="67">
        <v>573</v>
      </c>
      <c r="B588" s="69">
        <f t="shared" si="84"/>
        <v>909.40182819021152</v>
      </c>
      <c r="C588" s="68">
        <f t="shared" si="85"/>
        <v>47.75</v>
      </c>
      <c r="D588" s="72">
        <f t="shared" si="86"/>
        <v>911.20357701917487</v>
      </c>
      <c r="E588" s="69">
        <f t="shared" si="87"/>
        <v>911.20357701917487</v>
      </c>
      <c r="F588" s="70">
        <f t="shared" si="88"/>
        <v>518.9834975381699</v>
      </c>
      <c r="G588" s="70" cm="1">
        <f t="array" ref="G588">_xll.DCE_EC312_SpecificHeat_Ca(B588)</f>
        <v>650</v>
      </c>
      <c r="H588" s="69">
        <f t="shared" si="89"/>
        <v>0.26487398820950203</v>
      </c>
      <c r="I588" s="69">
        <f t="shared" si="90"/>
        <v>909.66670217842102</v>
      </c>
      <c r="J588" s="73">
        <f t="shared" si="91"/>
        <v>47.75</v>
      </c>
      <c r="K588" s="74">
        <f t="shared" si="92"/>
        <v>909.66670217842102</v>
      </c>
    </row>
    <row r="589" spans="1:11">
      <c r="A589" s="67">
        <v>574</v>
      </c>
      <c r="B589" s="69">
        <f t="shared" si="84"/>
        <v>909.66670217842102</v>
      </c>
      <c r="C589" s="68">
        <f t="shared" si="85"/>
        <v>47.833333333333336</v>
      </c>
      <c r="D589" s="72">
        <f t="shared" si="86"/>
        <v>911.46415377399467</v>
      </c>
      <c r="E589" s="69">
        <f t="shared" si="87"/>
        <v>911.46415377399467</v>
      </c>
      <c r="F589" s="70">
        <f t="shared" si="88"/>
        <v>518.06070204744253</v>
      </c>
      <c r="G589" s="70" cm="1">
        <f t="array" ref="G589">_xll.DCE_EC312_SpecificHeat_Ca(B589)</f>
        <v>650</v>
      </c>
      <c r="H589" s="69">
        <f t="shared" si="89"/>
        <v>0.26440302039821295</v>
      </c>
      <c r="I589" s="69">
        <f t="shared" si="90"/>
        <v>909.93110519881918</v>
      </c>
      <c r="J589" s="73">
        <f t="shared" si="91"/>
        <v>47.833333333333336</v>
      </c>
      <c r="K589" s="74">
        <f t="shared" si="92"/>
        <v>909.93110519881918</v>
      </c>
    </row>
    <row r="590" spans="1:11">
      <c r="A590" s="67">
        <v>575</v>
      </c>
      <c r="B590" s="69">
        <f t="shared" si="84"/>
        <v>909.93110519881918</v>
      </c>
      <c r="C590" s="68">
        <f t="shared" si="85"/>
        <v>47.916666666666664</v>
      </c>
      <c r="D590" s="72">
        <f t="shared" si="86"/>
        <v>911.72427813838772</v>
      </c>
      <c r="E590" s="69">
        <f t="shared" si="87"/>
        <v>911.72427813838772</v>
      </c>
      <c r="F590" s="70">
        <f t="shared" si="88"/>
        <v>517.14134498609212</v>
      </c>
      <c r="G590" s="70" cm="1">
        <f t="array" ref="G590">_xll.DCE_EC312_SpecificHeat_Ca(B590)</f>
        <v>650</v>
      </c>
      <c r="H590" s="69">
        <f t="shared" si="89"/>
        <v>0.26393380746064643</v>
      </c>
      <c r="I590" s="69">
        <f t="shared" si="90"/>
        <v>910.19503900627979</v>
      </c>
      <c r="J590" s="73">
        <f t="shared" si="91"/>
        <v>47.916666666666664</v>
      </c>
      <c r="K590" s="74">
        <f t="shared" si="92"/>
        <v>910.19503900627979</v>
      </c>
    </row>
    <row r="591" spans="1:11">
      <c r="A591" s="67">
        <v>576</v>
      </c>
      <c r="B591" s="69">
        <f t="shared" si="84"/>
        <v>910.19503900627979</v>
      </c>
      <c r="C591" s="68">
        <f t="shared" si="85"/>
        <v>48</v>
      </c>
      <c r="D591" s="72">
        <f t="shared" si="86"/>
        <v>911.98395168043271</v>
      </c>
      <c r="E591" s="69">
        <f t="shared" si="87"/>
        <v>911.98395168043271</v>
      </c>
      <c r="F591" s="70">
        <f t="shared" si="88"/>
        <v>516.22538644422093</v>
      </c>
      <c r="G591" s="70" cm="1">
        <f t="array" ref="G591">_xll.DCE_EC312_SpecificHeat_Ca(B591)</f>
        <v>650</v>
      </c>
      <c r="H591" s="69">
        <f t="shared" si="89"/>
        <v>0.26346632902795863</v>
      </c>
      <c r="I591" s="69">
        <f t="shared" si="90"/>
        <v>910.45850533530779</v>
      </c>
      <c r="J591" s="73">
        <f t="shared" si="91"/>
        <v>48</v>
      </c>
      <c r="K591" s="74">
        <f t="shared" si="92"/>
        <v>910.45850533530779</v>
      </c>
    </row>
    <row r="592" spans="1:11">
      <c r="A592" s="67">
        <v>577</v>
      </c>
      <c r="B592" s="69">
        <f t="shared" si="84"/>
        <v>910.45850533530779</v>
      </c>
      <c r="C592" s="68">
        <f t="shared" si="85"/>
        <v>48.083333333333336</v>
      </c>
      <c r="D592" s="72">
        <f t="shared" si="86"/>
        <v>912.24317596007006</v>
      </c>
      <c r="E592" s="69">
        <f t="shared" si="87"/>
        <v>912.24317596007006</v>
      </c>
      <c r="F592" s="70">
        <f t="shared" si="88"/>
        <v>515.31278986251687</v>
      </c>
      <c r="G592" s="70" cm="1">
        <f t="array" ref="G592">_xll.DCE_EC312_SpecificHeat_Ca(B592)</f>
        <v>650</v>
      </c>
      <c r="H592" s="69">
        <f t="shared" si="89"/>
        <v>0.26300056644134662</v>
      </c>
      <c r="I592" s="69">
        <f t="shared" si="90"/>
        <v>910.72150590174908</v>
      </c>
      <c r="J592" s="73">
        <f t="shared" si="91"/>
        <v>48.083333333333336</v>
      </c>
      <c r="K592" s="74">
        <f t="shared" si="92"/>
        <v>910.72150590174908</v>
      </c>
    </row>
    <row r="593" spans="1:11">
      <c r="A593" s="67">
        <v>578</v>
      </c>
      <c r="B593" s="69">
        <f t="shared" ref="B593:B656" si="93">IF(A593=1,20,I592)</f>
        <v>910.72150590174908</v>
      </c>
      <c r="C593" s="68">
        <f t="shared" ref="C593:C656" si="94">A593*5/60</f>
        <v>48.166666666666664</v>
      </c>
      <c r="D593" s="72">
        <f t="shared" ref="D593:D656" si="95">20 + 345 *LOG10(8 * C593 + 1)</f>
        <v>912.50195252915705</v>
      </c>
      <c r="E593" s="69">
        <f t="shared" ref="E593:E656" si="96">D593</f>
        <v>912.50195252915705</v>
      </c>
      <c r="F593" s="70">
        <f t="shared" ref="F593:F656" si="97">25 * (D593 - B593)+1 * 0.7 * 1 * 0.0000000567 * ((E593 + 273) ^ 4 - (B593 + 273) ^ 4)</f>
        <v>514.40352156695303</v>
      </c>
      <c r="G593" s="70" cm="1">
        <f t="array" ref="G593">_xll.DCE_EC312_SpecificHeat_Ca(B593)</f>
        <v>650</v>
      </c>
      <c r="H593" s="69">
        <f t="shared" ref="H593:H656" si="98">$G$10 * $G$9 / (G593 * 7850) * F593 * 5</f>
        <v>0.26253650251457267</v>
      </c>
      <c r="I593" s="69">
        <f t="shared" ref="I593:I656" si="99">B593+H593</f>
        <v>910.98404240426362</v>
      </c>
      <c r="J593" s="73">
        <f t="shared" si="91"/>
        <v>48.166666666666664</v>
      </c>
      <c r="K593" s="74">
        <f t="shared" si="92"/>
        <v>910.98404240426362</v>
      </c>
    </row>
    <row r="594" spans="1:11">
      <c r="A594" s="67">
        <v>579</v>
      </c>
      <c r="B594" s="69">
        <f t="shared" si="93"/>
        <v>910.98404240426362</v>
      </c>
      <c r="C594" s="68">
        <f t="shared" si="94"/>
        <v>48.25</v>
      </c>
      <c r="D594" s="72">
        <f t="shared" si="95"/>
        <v>912.76028293152444</v>
      </c>
      <c r="E594" s="69">
        <f t="shared" si="96"/>
        <v>912.76028293152444</v>
      </c>
      <c r="F594" s="70">
        <f t="shared" si="97"/>
        <v>513.49755036940132</v>
      </c>
      <c r="G594" s="70" cm="1">
        <f t="array" ref="G594">_xll.DCE_EC312_SpecificHeat_Ca(B594)</f>
        <v>650</v>
      </c>
      <c r="H594" s="69">
        <f t="shared" si="98"/>
        <v>0.26207412133012892</v>
      </c>
      <c r="I594" s="69">
        <f t="shared" si="99"/>
        <v>911.24611652559372</v>
      </c>
      <c r="J594" s="73">
        <f t="shared" si="91"/>
        <v>48.25</v>
      </c>
      <c r="K594" s="74">
        <f t="shared" si="92"/>
        <v>911.24611652559372</v>
      </c>
    </row>
    <row r="595" spans="1:11">
      <c r="A595" s="67">
        <v>580</v>
      </c>
      <c r="B595" s="69">
        <f t="shared" si="93"/>
        <v>911.24611652559372</v>
      </c>
      <c r="C595" s="68">
        <f t="shared" si="94"/>
        <v>48.333333333333336</v>
      </c>
      <c r="D595" s="72">
        <f t="shared" si="95"/>
        <v>913.01816870303117</v>
      </c>
      <c r="E595" s="69">
        <f t="shared" si="96"/>
        <v>913.01816870303117</v>
      </c>
      <c r="F595" s="70">
        <f t="shared" si="97"/>
        <v>512.5948472265743</v>
      </c>
      <c r="G595" s="70" cm="1">
        <f t="array" ref="G595">_xll.DCE_EC312_SpecificHeat_Ca(B595)</f>
        <v>650</v>
      </c>
      <c r="H595" s="69">
        <f t="shared" si="98"/>
        <v>0.26161340806517147</v>
      </c>
      <c r="I595" s="69">
        <f t="shared" si="99"/>
        <v>911.50772993365888</v>
      </c>
      <c r="J595" s="73">
        <f t="shared" si="91"/>
        <v>48.333333333333336</v>
      </c>
      <c r="K595" s="74">
        <f t="shared" si="92"/>
        <v>911.50772993365888</v>
      </c>
    </row>
    <row r="596" spans="1:11">
      <c r="A596" s="67">
        <v>581</v>
      </c>
      <c r="B596" s="69">
        <f t="shared" si="93"/>
        <v>911.50772993365888</v>
      </c>
      <c r="C596" s="68">
        <f t="shared" si="94"/>
        <v>48.416666666666664</v>
      </c>
      <c r="D596" s="72">
        <f t="shared" si="95"/>
        <v>913.27561137161956</v>
      </c>
      <c r="E596" s="69">
        <f t="shared" si="96"/>
        <v>913.27561137161956</v>
      </c>
      <c r="F596" s="70">
        <f t="shared" si="97"/>
        <v>511.69538494661316</v>
      </c>
      <c r="G596" s="70" cm="1">
        <f t="array" ref="G596">_xll.DCE_EC312_SpecificHeat_Ca(B596)</f>
        <v>650</v>
      </c>
      <c r="H596" s="69">
        <f t="shared" si="98"/>
        <v>0.26115434884177141</v>
      </c>
      <c r="I596" s="69">
        <f t="shared" si="99"/>
        <v>911.76888428250061</v>
      </c>
      <c r="J596" s="73">
        <f t="shared" si="91"/>
        <v>48.416666666666664</v>
      </c>
      <c r="K596" s="74">
        <f t="shared" si="92"/>
        <v>911.76888428250061</v>
      </c>
    </row>
    <row r="597" spans="1:11">
      <c r="A597" s="67">
        <v>582</v>
      </c>
      <c r="B597" s="69">
        <f t="shared" si="93"/>
        <v>911.76888428250061</v>
      </c>
      <c r="C597" s="68">
        <f t="shared" si="94"/>
        <v>48.5</v>
      </c>
      <c r="D597" s="72">
        <f t="shared" si="95"/>
        <v>913.53261245736917</v>
      </c>
      <c r="E597" s="69">
        <f t="shared" si="96"/>
        <v>913.53261245736917</v>
      </c>
      <c r="F597" s="70">
        <f t="shared" si="97"/>
        <v>510.79913793888454</v>
      </c>
      <c r="G597" s="70" cm="1">
        <f t="array" ref="G597">_xll.DCE_EC312_SpecificHeat_Ca(B597)</f>
        <v>650</v>
      </c>
      <c r="H597" s="69">
        <f t="shared" si="98"/>
        <v>0.26069693059921845</v>
      </c>
      <c r="I597" s="69">
        <f t="shared" si="99"/>
        <v>912.02958121309985</v>
      </c>
      <c r="J597" s="73">
        <f t="shared" si="91"/>
        <v>48.5</v>
      </c>
      <c r="K597" s="74">
        <f t="shared" si="92"/>
        <v>912.02958121309985</v>
      </c>
    </row>
    <row r="598" spans="1:11">
      <c r="A598" s="67">
        <v>583</v>
      </c>
      <c r="B598" s="69">
        <f t="shared" si="93"/>
        <v>912.02958121309985</v>
      </c>
      <c r="C598" s="68">
        <f t="shared" si="94"/>
        <v>48.583333333333336</v>
      </c>
      <c r="D598" s="72">
        <f t="shared" si="95"/>
        <v>913.78917347255128</v>
      </c>
      <c r="E598" s="69">
        <f t="shared" si="96"/>
        <v>913.78917347255128</v>
      </c>
      <c r="F598" s="70">
        <f t="shared" si="97"/>
        <v>509.9060819982613</v>
      </c>
      <c r="G598" s="70" cm="1">
        <f t="array" ref="G598">_xll.DCE_EC312_SpecificHeat_Ca(B598)</f>
        <v>650</v>
      </c>
      <c r="H598" s="69">
        <f t="shared" si="98"/>
        <v>0.26024114098392404</v>
      </c>
      <c r="I598" s="69">
        <f t="shared" si="99"/>
        <v>912.28982235408375</v>
      </c>
      <c r="J598" s="73">
        <f t="shared" si="91"/>
        <v>48.583333333333336</v>
      </c>
      <c r="K598" s="74">
        <f t="shared" si="92"/>
        <v>912.28982235408375</v>
      </c>
    </row>
    <row r="599" spans="1:11">
      <c r="A599" s="67">
        <v>584</v>
      </c>
      <c r="B599" s="69">
        <f t="shared" si="93"/>
        <v>912.28982235408375</v>
      </c>
      <c r="C599" s="68">
        <f t="shared" si="94"/>
        <v>48.666666666666664</v>
      </c>
      <c r="D599" s="72">
        <f t="shared" si="95"/>
        <v>914.04529592168183</v>
      </c>
      <c r="E599" s="69">
        <f t="shared" si="96"/>
        <v>914.04529592168183</v>
      </c>
      <c r="F599" s="70">
        <f t="shared" si="97"/>
        <v>509.01619412172982</v>
      </c>
      <c r="G599" s="70" cm="1">
        <f t="array" ref="G599">_xll.DCE_EC312_SpecificHeat_Ca(B599)</f>
        <v>650</v>
      </c>
      <c r="H599" s="69">
        <f t="shared" si="98"/>
        <v>0.25978696825582326</v>
      </c>
      <c r="I599" s="69">
        <f t="shared" si="99"/>
        <v>912.54960932233962</v>
      </c>
      <c r="J599" s="73">
        <f t="shared" si="91"/>
        <v>48.666666666666664</v>
      </c>
      <c r="K599" s="74">
        <f t="shared" si="92"/>
        <v>912.54960932233962</v>
      </c>
    </row>
    <row r="600" spans="1:11">
      <c r="A600" s="67">
        <v>585</v>
      </c>
      <c r="B600" s="69">
        <f t="shared" si="93"/>
        <v>912.54960932233962</v>
      </c>
      <c r="C600" s="68">
        <f t="shared" si="94"/>
        <v>48.75</v>
      </c>
      <c r="D600" s="72">
        <f t="shared" si="95"/>
        <v>914.30098130157398</v>
      </c>
      <c r="E600" s="69">
        <f t="shared" si="96"/>
        <v>914.30098130157398</v>
      </c>
      <c r="F600" s="70">
        <f t="shared" si="97"/>
        <v>508.12945234988103</v>
      </c>
      <c r="G600" s="70" cm="1">
        <f t="array" ref="G600">_xll.DCE_EC312_SpecificHeat_Ca(B600)</f>
        <v>650</v>
      </c>
      <c r="H600" s="69">
        <f t="shared" si="98"/>
        <v>0.25933440120747647</v>
      </c>
      <c r="I600" s="69">
        <f t="shared" si="99"/>
        <v>912.80894372354715</v>
      </c>
      <c r="J600" s="73">
        <f t="shared" si="91"/>
        <v>48.75</v>
      </c>
      <c r="K600" s="74">
        <f t="shared" si="92"/>
        <v>912.80894372354715</v>
      </c>
    </row>
    <row r="601" spans="1:11">
      <c r="A601" s="67">
        <v>586</v>
      </c>
      <c r="B601" s="69">
        <f t="shared" si="93"/>
        <v>912.80894372354715</v>
      </c>
      <c r="C601" s="68">
        <f t="shared" si="94"/>
        <v>48.833333333333336</v>
      </c>
      <c r="D601" s="72">
        <f t="shared" si="95"/>
        <v>914.55623110139209</v>
      </c>
      <c r="E601" s="69">
        <f t="shared" si="96"/>
        <v>914.55623110139209</v>
      </c>
      <c r="F601" s="70">
        <f t="shared" si="97"/>
        <v>507.24583563256675</v>
      </c>
      <c r="G601" s="70" cm="1">
        <f t="array" ref="G601">_xll.DCE_EC312_SpecificHeat_Ca(B601)</f>
        <v>650</v>
      </c>
      <c r="H601" s="69">
        <f t="shared" si="98"/>
        <v>0.25888342909550405</v>
      </c>
      <c r="I601" s="69">
        <f t="shared" si="99"/>
        <v>913.06782715264262</v>
      </c>
      <c r="J601" s="73">
        <f t="shared" si="91"/>
        <v>48.833333333333336</v>
      </c>
      <c r="K601" s="74">
        <f t="shared" si="92"/>
        <v>913.06782715264262</v>
      </c>
    </row>
    <row r="602" spans="1:11">
      <c r="A602" s="67">
        <v>587</v>
      </c>
      <c r="B602" s="69">
        <f t="shared" si="93"/>
        <v>913.06782715264262</v>
      </c>
      <c r="C602" s="68">
        <f t="shared" si="94"/>
        <v>48.916666666666664</v>
      </c>
      <c r="D602" s="72">
        <f t="shared" si="95"/>
        <v>914.8110468027013</v>
      </c>
      <c r="E602" s="69">
        <f t="shared" si="96"/>
        <v>914.8110468027013</v>
      </c>
      <c r="F602" s="70">
        <f t="shared" si="97"/>
        <v>506.36532371211223</v>
      </c>
      <c r="G602" s="70" cm="1">
        <f t="array" ref="G602">_xll.DCE_EC312_SpecificHeat_Ca(B602)</f>
        <v>650</v>
      </c>
      <c r="H602" s="69">
        <f t="shared" si="98"/>
        <v>0.25843404158098171</v>
      </c>
      <c r="I602" s="69">
        <f t="shared" si="99"/>
        <v>913.32626119422355</v>
      </c>
      <c r="J602" s="73">
        <f t="shared" si="91"/>
        <v>48.916666666666664</v>
      </c>
      <c r="K602" s="74">
        <f t="shared" si="92"/>
        <v>913.32626119422355</v>
      </c>
    </row>
    <row r="603" spans="1:11">
      <c r="A603" s="67">
        <v>588</v>
      </c>
      <c r="B603" s="69">
        <f t="shared" si="93"/>
        <v>913.32626119422355</v>
      </c>
      <c r="C603" s="68">
        <f t="shared" si="94"/>
        <v>49</v>
      </c>
      <c r="D603" s="72">
        <f t="shared" si="95"/>
        <v>915.06542987952218</v>
      </c>
      <c r="E603" s="69">
        <f t="shared" si="96"/>
        <v>915.06542987952218</v>
      </c>
      <c r="F603" s="70">
        <f t="shared" si="97"/>
        <v>505.48789702523385</v>
      </c>
      <c r="G603" s="70" cm="1">
        <f t="array" ref="G603">_xll.DCE_EC312_SpecificHeat_Ca(B603)</f>
        <v>650</v>
      </c>
      <c r="H603" s="69">
        <f t="shared" si="98"/>
        <v>0.25798622867938203</v>
      </c>
      <c r="I603" s="69">
        <f t="shared" si="99"/>
        <v>913.58424742290288</v>
      </c>
      <c r="J603" s="73">
        <f t="shared" si="91"/>
        <v>49</v>
      </c>
      <c r="K603" s="74">
        <f t="shared" si="92"/>
        <v>913.58424742290288</v>
      </c>
    </row>
    <row r="604" spans="1:11">
      <c r="A604" s="67">
        <v>589</v>
      </c>
      <c r="B604" s="69">
        <f t="shared" si="93"/>
        <v>913.58424742290288</v>
      </c>
      <c r="C604" s="68">
        <f t="shared" si="94"/>
        <v>49.083333333333336</v>
      </c>
      <c r="D604" s="72">
        <f t="shared" si="95"/>
        <v>915.31938179837903</v>
      </c>
      <c r="E604" s="69">
        <f t="shared" si="96"/>
        <v>915.31938179837903</v>
      </c>
      <c r="F604" s="70">
        <f t="shared" si="97"/>
        <v>504.61353661681483</v>
      </c>
      <c r="G604" s="70" cm="1">
        <f t="array" ref="G604">_xll.DCE_EC312_SpecificHeat_Ca(B604)</f>
        <v>650</v>
      </c>
      <c r="H604" s="69">
        <f t="shared" si="98"/>
        <v>0.25753998071656808</v>
      </c>
      <c r="I604" s="69">
        <f t="shared" si="99"/>
        <v>913.84178740361949</v>
      </c>
      <c r="J604" s="73">
        <f t="shared" si="91"/>
        <v>49.083333333333336</v>
      </c>
      <c r="K604" s="74">
        <f t="shared" si="92"/>
        <v>913.84178740361949</v>
      </c>
    </row>
    <row r="605" spans="1:11">
      <c r="A605" s="67">
        <v>590</v>
      </c>
      <c r="B605" s="69">
        <f t="shared" si="93"/>
        <v>913.84178740361949</v>
      </c>
      <c r="C605" s="68">
        <f t="shared" si="94"/>
        <v>49.166666666666664</v>
      </c>
      <c r="D605" s="72">
        <f t="shared" si="95"/>
        <v>915.57290401835235</v>
      </c>
      <c r="E605" s="69">
        <f t="shared" si="96"/>
        <v>915.57290401835235</v>
      </c>
      <c r="F605" s="70">
        <f t="shared" si="97"/>
        <v>503.74222406766188</v>
      </c>
      <c r="G605" s="70" cm="1">
        <f t="array" ref="G605">_xll.DCE_EC312_SpecificHeat_Ca(B605)</f>
        <v>650</v>
      </c>
      <c r="H605" s="69">
        <f t="shared" si="98"/>
        <v>0.25709528829192285</v>
      </c>
      <c r="I605" s="69">
        <f t="shared" si="99"/>
        <v>914.0988826919114</v>
      </c>
      <c r="J605" s="73">
        <f t="shared" si="91"/>
        <v>49.166666666666664</v>
      </c>
      <c r="K605" s="74">
        <f t="shared" si="92"/>
        <v>914.0988826919114</v>
      </c>
    </row>
    <row r="606" spans="1:11">
      <c r="A606" s="67">
        <v>591</v>
      </c>
      <c r="B606" s="69">
        <f t="shared" si="93"/>
        <v>914.0988826919114</v>
      </c>
      <c r="C606" s="68">
        <f t="shared" si="94"/>
        <v>49.25</v>
      </c>
      <c r="D606" s="72">
        <f t="shared" si="95"/>
        <v>915.8259979911287</v>
      </c>
      <c r="E606" s="69">
        <f t="shared" si="96"/>
        <v>915.8259979911287</v>
      </c>
      <c r="F606" s="70">
        <f t="shared" si="97"/>
        <v>502.87394143198202</v>
      </c>
      <c r="G606" s="70" cm="1">
        <f t="array" ref="G606">_xll.DCE_EC312_SpecificHeat_Ca(B606)</f>
        <v>650</v>
      </c>
      <c r="H606" s="69">
        <f t="shared" si="98"/>
        <v>0.25665214224643867</v>
      </c>
      <c r="I606" s="69">
        <f t="shared" si="99"/>
        <v>914.35553483415788</v>
      </c>
      <c r="J606" s="73">
        <f t="shared" si="91"/>
        <v>49.25</v>
      </c>
      <c r="K606" s="74">
        <f t="shared" si="92"/>
        <v>914.35553483415788</v>
      </c>
    </row>
    <row r="607" spans="1:11">
      <c r="A607" s="67">
        <v>592</v>
      </c>
      <c r="B607" s="69">
        <f t="shared" si="93"/>
        <v>914.35553483415788</v>
      </c>
      <c r="C607" s="68">
        <f t="shared" si="94"/>
        <v>49.333333333333336</v>
      </c>
      <c r="D607" s="72">
        <f t="shared" si="95"/>
        <v>916.07866516105048</v>
      </c>
      <c r="E607" s="69">
        <f t="shared" si="96"/>
        <v>916.07866516105048</v>
      </c>
      <c r="F607" s="70">
        <f t="shared" si="97"/>
        <v>502.00867118387214</v>
      </c>
      <c r="G607" s="70" cm="1">
        <f t="array" ref="G607">_xll.DCE_EC312_SpecificHeat_Ca(B607)</f>
        <v>650</v>
      </c>
      <c r="H607" s="69">
        <f t="shared" si="98"/>
        <v>0.25621053363540758</v>
      </c>
      <c r="I607" s="69">
        <f t="shared" si="99"/>
        <v>914.61174536779333</v>
      </c>
      <c r="J607" s="73">
        <f t="shared" si="91"/>
        <v>49.333333333333336</v>
      </c>
      <c r="K607" s="74">
        <f t="shared" si="92"/>
        <v>914.61174536779333</v>
      </c>
    </row>
    <row r="608" spans="1:11">
      <c r="A608" s="67">
        <v>593</v>
      </c>
      <c r="B608" s="69">
        <f t="shared" si="93"/>
        <v>914.61174536779333</v>
      </c>
      <c r="C608" s="68">
        <f t="shared" si="94"/>
        <v>49.416666666666664</v>
      </c>
      <c r="D608" s="72">
        <f t="shared" si="95"/>
        <v>916.33090696516501</v>
      </c>
      <c r="E608" s="69">
        <f t="shared" si="96"/>
        <v>916.33090696516501</v>
      </c>
      <c r="F608" s="70">
        <f t="shared" si="97"/>
        <v>501.14639617056491</v>
      </c>
      <c r="G608" s="70" cm="1">
        <f t="array" ref="G608">_xll.DCE_EC312_SpecificHeat_Ca(B608)</f>
        <v>650</v>
      </c>
      <c r="H608" s="69">
        <f t="shared" si="98"/>
        <v>0.25577045370455914</v>
      </c>
      <c r="I608" s="69">
        <f t="shared" si="99"/>
        <v>914.86751582149793</v>
      </c>
      <c r="J608" s="73">
        <f t="shared" si="91"/>
        <v>49.416666666666664</v>
      </c>
      <c r="K608" s="74">
        <f t="shared" si="92"/>
        <v>914.86751582149793</v>
      </c>
    </row>
    <row r="609" spans="1:11">
      <c r="A609" s="67">
        <v>594</v>
      </c>
      <c r="B609" s="69">
        <f t="shared" si="93"/>
        <v>914.86751582149793</v>
      </c>
      <c r="C609" s="68">
        <f t="shared" si="94"/>
        <v>49.5</v>
      </c>
      <c r="D609" s="72">
        <f t="shared" si="95"/>
        <v>916.58272483327471</v>
      </c>
      <c r="E609" s="69">
        <f t="shared" si="96"/>
        <v>916.58272483327471</v>
      </c>
      <c r="F609" s="70">
        <f t="shared" si="97"/>
        <v>500.28709957449718</v>
      </c>
      <c r="G609" s="70" cm="1">
        <f t="array" ref="G609">_xll.DCE_EC312_SpecificHeat_Ca(B609)</f>
        <v>650</v>
      </c>
      <c r="H609" s="69">
        <f t="shared" si="98"/>
        <v>0.25533189387070127</v>
      </c>
      <c r="I609" s="69">
        <f t="shared" si="99"/>
        <v>915.12284771536861</v>
      </c>
      <c r="J609" s="73">
        <f t="shared" si="91"/>
        <v>49.5</v>
      </c>
      <c r="K609" s="74">
        <f t="shared" si="92"/>
        <v>915.12284771536861</v>
      </c>
    </row>
    <row r="610" spans="1:11">
      <c r="A610" s="67">
        <v>595</v>
      </c>
      <c r="B610" s="69">
        <f t="shared" si="93"/>
        <v>915.12284771536861</v>
      </c>
      <c r="C610" s="68">
        <f t="shared" si="94"/>
        <v>49.583333333333336</v>
      </c>
      <c r="D610" s="72">
        <f t="shared" si="95"/>
        <v>916.83412018798447</v>
      </c>
      <c r="E610" s="69">
        <f t="shared" si="96"/>
        <v>916.83412018798447</v>
      </c>
      <c r="F610" s="70">
        <f t="shared" si="97"/>
        <v>499.43076487790449</v>
      </c>
      <c r="G610" s="70" cm="1">
        <f t="array" ref="G610">_xll.DCE_EC312_SpecificHeat_Ca(B610)</f>
        <v>650</v>
      </c>
      <c r="H610" s="69">
        <f t="shared" si="98"/>
        <v>0.25489484570365045</v>
      </c>
      <c r="I610" s="69">
        <f t="shared" si="99"/>
        <v>915.3777425610723</v>
      </c>
      <c r="J610" s="73">
        <f t="shared" si="91"/>
        <v>49.583333333333336</v>
      </c>
      <c r="K610" s="74">
        <f t="shared" si="92"/>
        <v>915.3777425610723</v>
      </c>
    </row>
    <row r="611" spans="1:11">
      <c r="A611" s="67">
        <v>596</v>
      </c>
      <c r="B611" s="69">
        <f t="shared" si="93"/>
        <v>915.3777425610723</v>
      </c>
      <c r="C611" s="68">
        <f t="shared" si="94"/>
        <v>49.666666666666664</v>
      </c>
      <c r="D611" s="72">
        <f t="shared" si="95"/>
        <v>917.08509444475044</v>
      </c>
      <c r="E611" s="69">
        <f t="shared" si="96"/>
        <v>917.08509444475044</v>
      </c>
      <c r="F611" s="70">
        <f t="shared" si="97"/>
        <v>498.57737583486039</v>
      </c>
      <c r="G611" s="70" cm="1">
        <f t="array" ref="G611">_xll.DCE_EC312_SpecificHeat_Ca(B611)</f>
        <v>650</v>
      </c>
      <c r="H611" s="69">
        <f t="shared" si="98"/>
        <v>0.25445930091196128</v>
      </c>
      <c r="I611" s="69">
        <f t="shared" si="99"/>
        <v>915.6322018619843</v>
      </c>
      <c r="J611" s="73">
        <f t="shared" si="91"/>
        <v>49.666666666666664</v>
      </c>
      <c r="K611" s="74">
        <f t="shared" si="92"/>
        <v>915.6322018619843</v>
      </c>
    </row>
    <row r="612" spans="1:11">
      <c r="A612" s="67">
        <v>597</v>
      </c>
      <c r="B612" s="69">
        <f t="shared" si="93"/>
        <v>915.6322018619843</v>
      </c>
      <c r="C612" s="68">
        <f t="shared" si="94"/>
        <v>49.75</v>
      </c>
      <c r="D612" s="72">
        <f t="shared" si="95"/>
        <v>917.33564901192824</v>
      </c>
      <c r="E612" s="69">
        <f t="shared" si="96"/>
        <v>917.33564901192824</v>
      </c>
      <c r="F612" s="70">
        <f t="shared" si="97"/>
        <v>497.72691644584421</v>
      </c>
      <c r="G612" s="70" cm="1">
        <f t="array" ref="G612">_xll.DCE_EC312_SpecificHeat_Ca(B612)</f>
        <v>650</v>
      </c>
      <c r="H612" s="69">
        <f t="shared" si="98"/>
        <v>0.25402525132994669</v>
      </c>
      <c r="I612" s="69">
        <f t="shared" si="99"/>
        <v>915.88622711331425</v>
      </c>
      <c r="J612" s="73">
        <f t="shared" si="91"/>
        <v>49.75</v>
      </c>
      <c r="K612" s="74">
        <f t="shared" si="92"/>
        <v>915.88622711331425</v>
      </c>
    </row>
    <row r="613" spans="1:11">
      <c r="A613" s="67">
        <v>598</v>
      </c>
      <c r="B613" s="69">
        <f t="shared" si="93"/>
        <v>915.88622711331425</v>
      </c>
      <c r="C613" s="68">
        <f t="shared" si="94"/>
        <v>49.833333333333336</v>
      </c>
      <c r="D613" s="72">
        <f t="shared" si="95"/>
        <v>917.58578529081922</v>
      </c>
      <c r="E613" s="69">
        <f t="shared" si="96"/>
        <v>917.58578529081922</v>
      </c>
      <c r="F613" s="70">
        <f t="shared" si="97"/>
        <v>496.87937093628153</v>
      </c>
      <c r="G613" s="70" cm="1">
        <f t="array" ref="G613">_xll.DCE_EC312_SpecificHeat_Ca(B613)</f>
        <v>650</v>
      </c>
      <c r="H613" s="69">
        <f t="shared" si="98"/>
        <v>0.25359268890672548</v>
      </c>
      <c r="I613" s="69">
        <f t="shared" si="99"/>
        <v>916.13981980222093</v>
      </c>
      <c r="J613" s="73">
        <f t="shared" si="91"/>
        <v>49.833333333333336</v>
      </c>
      <c r="K613" s="74">
        <f t="shared" si="92"/>
        <v>916.13981980222093</v>
      </c>
    </row>
    <row r="614" spans="1:11">
      <c r="A614" s="67">
        <v>599</v>
      </c>
      <c r="B614" s="69">
        <f t="shared" si="93"/>
        <v>916.13981980222093</v>
      </c>
      <c r="C614" s="68">
        <f t="shared" si="94"/>
        <v>49.916666666666664</v>
      </c>
      <c r="D614" s="72">
        <f t="shared" si="95"/>
        <v>917.83550467571899</v>
      </c>
      <c r="E614" s="69">
        <f t="shared" si="96"/>
        <v>917.83550467571899</v>
      </c>
      <c r="F614" s="70">
        <f t="shared" si="97"/>
        <v>496.03472373817209</v>
      </c>
      <c r="G614" s="70" cm="1">
        <f t="array" ref="G614">_xll.DCE_EC312_SpecificHeat_Ca(B614)</f>
        <v>650</v>
      </c>
      <c r="H614" s="69">
        <f t="shared" si="98"/>
        <v>0.25316160569684598</v>
      </c>
      <c r="I614" s="69">
        <f t="shared" si="99"/>
        <v>916.39298140791777</v>
      </c>
      <c r="J614" s="73">
        <f t="shared" si="91"/>
        <v>49.916666666666664</v>
      </c>
      <c r="K614" s="74">
        <f t="shared" si="92"/>
        <v>916.39298140791777</v>
      </c>
    </row>
    <row r="615" spans="1:11">
      <c r="A615" s="67">
        <v>600</v>
      </c>
      <c r="B615" s="69">
        <f t="shared" si="93"/>
        <v>916.39298140791777</v>
      </c>
      <c r="C615" s="68">
        <f t="shared" si="94"/>
        <v>50</v>
      </c>
      <c r="D615" s="72">
        <f t="shared" si="95"/>
        <v>918.08480855396283</v>
      </c>
      <c r="E615" s="69">
        <f t="shared" si="96"/>
        <v>918.08480855396283</v>
      </c>
      <c r="F615" s="70">
        <f t="shared" si="97"/>
        <v>495.19295947404174</v>
      </c>
      <c r="G615" s="70" cm="1">
        <f t="array" ref="G615">_xll.DCE_EC312_SpecificHeat_Ca(B615)</f>
        <v>650</v>
      </c>
      <c r="H615" s="69">
        <f t="shared" si="98"/>
        <v>0.25273199385209549</v>
      </c>
      <c r="I615" s="69">
        <f t="shared" si="99"/>
        <v>916.64571340176985</v>
      </c>
      <c r="J615" s="73">
        <f t="shared" ref="J615:J678" si="100">C615</f>
        <v>50</v>
      </c>
      <c r="K615" s="74">
        <f t="shared" ref="K615:K678" si="101">I615</f>
        <v>916.64571340176985</v>
      </c>
    </row>
    <row r="616" spans="1:11">
      <c r="A616" s="67">
        <v>601</v>
      </c>
      <c r="B616" s="69">
        <f t="shared" si="93"/>
        <v>916.64571340176985</v>
      </c>
      <c r="C616" s="68">
        <f t="shared" si="94"/>
        <v>50.083333333333336</v>
      </c>
      <c r="D616" s="72">
        <f t="shared" si="95"/>
        <v>918.33369830597258</v>
      </c>
      <c r="E616" s="69">
        <f t="shared" si="96"/>
        <v>918.33369830597258</v>
      </c>
      <c r="F616" s="70">
        <f t="shared" si="97"/>
        <v>494.35406294370534</v>
      </c>
      <c r="G616" s="70" cm="1">
        <f t="array" ref="G616">_xll.DCE_EC312_SpecificHeat_Ca(B616)</f>
        <v>650</v>
      </c>
      <c r="H616" s="69">
        <f t="shared" si="98"/>
        <v>0.25230384561474428</v>
      </c>
      <c r="I616" s="69">
        <f t="shared" si="99"/>
        <v>916.89801724738459</v>
      </c>
      <c r="J616" s="73">
        <f t="shared" si="100"/>
        <v>50.083333333333336</v>
      </c>
      <c r="K616" s="74">
        <f t="shared" si="101"/>
        <v>916.89801724738459</v>
      </c>
    </row>
    <row r="617" spans="1:11">
      <c r="A617" s="67">
        <v>602</v>
      </c>
      <c r="B617" s="69">
        <f t="shared" si="93"/>
        <v>916.89801724738459</v>
      </c>
      <c r="C617" s="68">
        <f t="shared" si="94"/>
        <v>50.166666666666664</v>
      </c>
      <c r="D617" s="72">
        <f t="shared" si="95"/>
        <v>918.58217530530203</v>
      </c>
      <c r="E617" s="69">
        <f t="shared" si="96"/>
        <v>918.58217530530203</v>
      </c>
      <c r="F617" s="70">
        <f t="shared" si="97"/>
        <v>493.51801911157264</v>
      </c>
      <c r="G617" s="70" cm="1">
        <f t="array" ref="G617">_xll.DCE_EC312_SpecificHeat_Ca(B617)</f>
        <v>650</v>
      </c>
      <c r="H617" s="69">
        <f t="shared" si="98"/>
        <v>0.25187715331106725</v>
      </c>
      <c r="I617" s="69">
        <f t="shared" si="99"/>
        <v>917.14989440069564</v>
      </c>
      <c r="J617" s="73">
        <f t="shared" si="100"/>
        <v>50.166666666666664</v>
      </c>
      <c r="K617" s="74">
        <f t="shared" si="101"/>
        <v>917.14989440069564</v>
      </c>
    </row>
    <row r="618" spans="1:11">
      <c r="A618" s="67">
        <v>603</v>
      </c>
      <c r="B618" s="69">
        <f t="shared" si="93"/>
        <v>917.14989440069564</v>
      </c>
      <c r="C618" s="68">
        <f t="shared" si="94"/>
        <v>50.25</v>
      </c>
      <c r="D618" s="72">
        <f t="shared" si="95"/>
        <v>918.83024091868276</v>
      </c>
      <c r="E618" s="69">
        <f t="shared" si="96"/>
        <v>918.83024091868276</v>
      </c>
      <c r="F618" s="70">
        <f t="shared" si="97"/>
        <v>492.68481309729509</v>
      </c>
      <c r="G618" s="70" cm="1">
        <f t="array" ref="G618">_xll.DCE_EC312_SpecificHeat_Ca(B618)</f>
        <v>650</v>
      </c>
      <c r="H618" s="69">
        <f t="shared" si="98"/>
        <v>0.25145190934656991</v>
      </c>
      <c r="I618" s="69">
        <f t="shared" si="99"/>
        <v>917.40134631004219</v>
      </c>
      <c r="J618" s="73">
        <f t="shared" si="100"/>
        <v>50.25</v>
      </c>
      <c r="K618" s="74">
        <f t="shared" si="101"/>
        <v>917.40134631004219</v>
      </c>
    </row>
    <row r="619" spans="1:11">
      <c r="A619" s="67">
        <v>604</v>
      </c>
      <c r="B619" s="69">
        <f t="shared" si="93"/>
        <v>917.40134631004219</v>
      </c>
      <c r="C619" s="68">
        <f t="shared" si="94"/>
        <v>50.333333333333336</v>
      </c>
      <c r="D619" s="72">
        <f t="shared" si="95"/>
        <v>919.07789650606946</v>
      </c>
      <c r="E619" s="69">
        <f t="shared" si="96"/>
        <v>919.07789650606946</v>
      </c>
      <c r="F619" s="70">
        <f t="shared" si="97"/>
        <v>491.85443016649805</v>
      </c>
      <c r="G619" s="70" cm="1">
        <f t="array" ref="G619">_xll.DCE_EC312_SpecificHeat_Ca(B619)</f>
        <v>650</v>
      </c>
      <c r="H619" s="69">
        <f t="shared" si="98"/>
        <v>0.25102810620125865</v>
      </c>
      <c r="I619" s="69">
        <f t="shared" si="99"/>
        <v>917.65237441624345</v>
      </c>
      <c r="J619" s="73">
        <f t="shared" si="100"/>
        <v>50.333333333333336</v>
      </c>
      <c r="K619" s="74">
        <f t="shared" si="101"/>
        <v>917.65237441624345</v>
      </c>
    </row>
    <row r="620" spans="1:11">
      <c r="A620" s="67">
        <v>605</v>
      </c>
      <c r="B620" s="69">
        <f t="shared" si="93"/>
        <v>917.65237441624345</v>
      </c>
      <c r="C620" s="68">
        <f t="shared" si="94"/>
        <v>50.416666666666664</v>
      </c>
      <c r="D620" s="72">
        <f t="shared" si="95"/>
        <v>919.32514342068407</v>
      </c>
      <c r="E620" s="69">
        <f t="shared" si="96"/>
        <v>919.32514342068407</v>
      </c>
      <c r="F620" s="70">
        <f t="shared" si="97"/>
        <v>491.02685572301363</v>
      </c>
      <c r="G620" s="70" cm="1">
        <f t="array" ref="G620">_xll.DCE_EC312_SpecificHeat_Ca(B620)</f>
        <v>650</v>
      </c>
      <c r="H620" s="69">
        <f t="shared" si="98"/>
        <v>0.25060573642567657</v>
      </c>
      <c r="I620" s="69">
        <f t="shared" si="99"/>
        <v>917.9029801526691</v>
      </c>
      <c r="J620" s="73">
        <f t="shared" si="100"/>
        <v>50.416666666666664</v>
      </c>
      <c r="K620" s="74">
        <f t="shared" si="101"/>
        <v>917.9029801526691</v>
      </c>
    </row>
    <row r="621" spans="1:11">
      <c r="A621" s="67">
        <v>606</v>
      </c>
      <c r="B621" s="69">
        <f t="shared" si="93"/>
        <v>917.9029801526691</v>
      </c>
      <c r="C621" s="68">
        <f t="shared" si="94"/>
        <v>50.5</v>
      </c>
      <c r="D621" s="72">
        <f t="shared" si="95"/>
        <v>919.57198300906066</v>
      </c>
      <c r="E621" s="69">
        <f t="shared" si="96"/>
        <v>919.57198300906066</v>
      </c>
      <c r="F621" s="70">
        <f t="shared" si="97"/>
        <v>490.20207530244915</v>
      </c>
      <c r="G621" s="70" cm="1">
        <f t="array" ref="G621">_xll.DCE_EC312_SpecificHeat_Ca(B621)</f>
        <v>650</v>
      </c>
      <c r="H621" s="69">
        <f t="shared" si="98"/>
        <v>0.25018479263762106</v>
      </c>
      <c r="I621" s="69">
        <f t="shared" si="99"/>
        <v>918.15316494530668</v>
      </c>
      <c r="J621" s="73">
        <f t="shared" si="100"/>
        <v>50.5</v>
      </c>
      <c r="K621" s="74">
        <f t="shared" si="101"/>
        <v>918.15316494530668</v>
      </c>
    </row>
    <row r="622" spans="1:11">
      <c r="A622" s="67">
        <v>607</v>
      </c>
      <c r="B622" s="69">
        <f t="shared" si="93"/>
        <v>918.15316494530668</v>
      </c>
      <c r="C622" s="68">
        <f t="shared" si="94"/>
        <v>50.583333333333336</v>
      </c>
      <c r="D622" s="72">
        <f t="shared" si="95"/>
        <v>919.81841661108888</v>
      </c>
      <c r="E622" s="69">
        <f t="shared" si="96"/>
        <v>919.81841661108888</v>
      </c>
      <c r="F622" s="70">
        <f t="shared" si="97"/>
        <v>489.38007456600621</v>
      </c>
      <c r="G622" s="70" cm="1">
        <f t="array" ref="G622">_xll.DCE_EC312_SpecificHeat_Ca(B622)</f>
        <v>650</v>
      </c>
      <c r="H622" s="69">
        <f t="shared" si="98"/>
        <v>0.249765267518989</v>
      </c>
      <c r="I622" s="69">
        <f t="shared" si="99"/>
        <v>918.40293021282571</v>
      </c>
      <c r="J622" s="73">
        <f t="shared" si="100"/>
        <v>50.583333333333336</v>
      </c>
      <c r="K622" s="74">
        <f t="shared" si="101"/>
        <v>918.40293021282571</v>
      </c>
    </row>
    <row r="623" spans="1:11">
      <c r="A623" s="67">
        <v>608</v>
      </c>
      <c r="B623" s="69">
        <f t="shared" si="93"/>
        <v>918.40293021282571</v>
      </c>
      <c r="C623" s="68">
        <f t="shared" si="94"/>
        <v>50.666666666666664</v>
      </c>
      <c r="D623" s="72">
        <f t="shared" si="95"/>
        <v>920.06444556005829</v>
      </c>
      <c r="E623" s="69">
        <f t="shared" si="96"/>
        <v>920.06444556005829</v>
      </c>
      <c r="F623" s="70">
        <f t="shared" si="97"/>
        <v>488.56083929612942</v>
      </c>
      <c r="G623" s="70" cm="1">
        <f t="array" ref="G623">_xll.DCE_EC312_SpecificHeat_Ca(B623)</f>
        <v>650</v>
      </c>
      <c r="H623" s="69">
        <f t="shared" si="98"/>
        <v>0.24934715381355621</v>
      </c>
      <c r="I623" s="69">
        <f t="shared" si="99"/>
        <v>918.65227736663928</v>
      </c>
      <c r="J623" s="73">
        <f t="shared" si="100"/>
        <v>50.666666666666664</v>
      </c>
      <c r="K623" s="74">
        <f t="shared" si="101"/>
        <v>918.65227736663928</v>
      </c>
    </row>
    <row r="624" spans="1:11">
      <c r="A624" s="67">
        <v>609</v>
      </c>
      <c r="B624" s="69">
        <f t="shared" si="93"/>
        <v>918.65227736663928</v>
      </c>
      <c r="C624" s="68">
        <f t="shared" si="94"/>
        <v>50.75</v>
      </c>
      <c r="D624" s="72">
        <f t="shared" si="95"/>
        <v>920.31007118270088</v>
      </c>
      <c r="E624" s="69">
        <f t="shared" si="96"/>
        <v>920.31007118270088</v>
      </c>
      <c r="F624" s="70">
        <f t="shared" si="97"/>
        <v>487.74435539116473</v>
      </c>
      <c r="G624" s="70" cm="1">
        <f t="array" ref="G624">_xll.DCE_EC312_SpecificHeat_Ca(B624)</f>
        <v>650</v>
      </c>
      <c r="H624" s="69">
        <f t="shared" si="98"/>
        <v>0.24893044432425115</v>
      </c>
      <c r="I624" s="69">
        <f t="shared" si="99"/>
        <v>918.90120781096357</v>
      </c>
      <c r="J624" s="73">
        <f t="shared" si="100"/>
        <v>50.75</v>
      </c>
      <c r="K624" s="74">
        <f t="shared" si="101"/>
        <v>918.90120781096357</v>
      </c>
    </row>
    <row r="625" spans="1:11">
      <c r="A625" s="67">
        <v>610</v>
      </c>
      <c r="B625" s="69">
        <f t="shared" si="93"/>
        <v>918.90120781096357</v>
      </c>
      <c r="C625" s="68">
        <f t="shared" si="94"/>
        <v>50.833333333333336</v>
      </c>
      <c r="D625" s="72">
        <f t="shared" si="95"/>
        <v>920.55529479923484</v>
      </c>
      <c r="E625" s="69">
        <f t="shared" si="96"/>
        <v>920.55529479923484</v>
      </c>
      <c r="F625" s="70">
        <f t="shared" si="97"/>
        <v>486.93060886201164</v>
      </c>
      <c r="G625" s="70" cm="1">
        <f t="array" ref="G625">_xll.DCE_EC312_SpecificHeat_Ca(B625)</f>
        <v>650</v>
      </c>
      <c r="H625" s="69">
        <f t="shared" si="98"/>
        <v>0.24851513191144645</v>
      </c>
      <c r="I625" s="69">
        <f t="shared" si="99"/>
        <v>919.14972294287497</v>
      </c>
      <c r="J625" s="73">
        <f t="shared" si="100"/>
        <v>50.833333333333336</v>
      </c>
      <c r="K625" s="74">
        <f t="shared" si="101"/>
        <v>919.14972294287497</v>
      </c>
    </row>
    <row r="626" spans="1:11">
      <c r="A626" s="67">
        <v>611</v>
      </c>
      <c r="B626" s="69">
        <f t="shared" si="93"/>
        <v>919.14972294287497</v>
      </c>
      <c r="C626" s="68">
        <f t="shared" si="94"/>
        <v>50.916666666666664</v>
      </c>
      <c r="D626" s="72">
        <f t="shared" si="95"/>
        <v>920.80011772340663</v>
      </c>
      <c r="E626" s="69">
        <f t="shared" si="96"/>
        <v>920.80011772340663</v>
      </c>
      <c r="F626" s="70">
        <f t="shared" si="97"/>
        <v>486.11958582875099</v>
      </c>
      <c r="G626" s="70" cm="1">
        <f t="array" ref="G626">_xll.DCE_EC312_SpecificHeat_Ca(B626)</f>
        <v>650</v>
      </c>
      <c r="H626" s="69">
        <f t="shared" si="98"/>
        <v>0.24810120949123746</v>
      </c>
      <c r="I626" s="69">
        <f t="shared" si="99"/>
        <v>919.39782415236618</v>
      </c>
      <c r="J626" s="73">
        <f t="shared" si="100"/>
        <v>50.916666666666664</v>
      </c>
      <c r="K626" s="74">
        <f t="shared" si="101"/>
        <v>919.39782415236618</v>
      </c>
    </row>
    <row r="627" spans="1:11">
      <c r="A627" s="67">
        <v>612</v>
      </c>
      <c r="B627" s="69">
        <f t="shared" si="93"/>
        <v>919.39782415236618</v>
      </c>
      <c r="C627" s="68">
        <f t="shared" si="94"/>
        <v>51</v>
      </c>
      <c r="D627" s="72">
        <f t="shared" si="95"/>
        <v>921.0445412625329</v>
      </c>
      <c r="E627" s="69">
        <f t="shared" si="96"/>
        <v>921.0445412625329</v>
      </c>
      <c r="F627" s="70">
        <f t="shared" si="97"/>
        <v>485.31127251714349</v>
      </c>
      <c r="G627" s="70" cm="1">
        <f t="array" ref="G627">_xll.DCE_EC312_SpecificHeat_Ca(B627)</f>
        <v>650</v>
      </c>
      <c r="H627" s="69">
        <f t="shared" si="98"/>
        <v>0.24768867003365563</v>
      </c>
      <c r="I627" s="69">
        <f t="shared" si="99"/>
        <v>919.64551282239984</v>
      </c>
      <c r="J627" s="73">
        <f t="shared" si="100"/>
        <v>51</v>
      </c>
      <c r="K627" s="74">
        <f t="shared" si="101"/>
        <v>919.64551282239984</v>
      </c>
    </row>
    <row r="628" spans="1:11">
      <c r="A628" s="67">
        <v>613</v>
      </c>
      <c r="B628" s="69">
        <f t="shared" si="93"/>
        <v>919.64551282239984</v>
      </c>
      <c r="C628" s="68">
        <f t="shared" si="94"/>
        <v>51.083333333333336</v>
      </c>
      <c r="D628" s="72">
        <f t="shared" si="95"/>
        <v>921.28856671754318</v>
      </c>
      <c r="E628" s="69">
        <f t="shared" si="96"/>
        <v>921.28856671754318</v>
      </c>
      <c r="F628" s="70">
        <f t="shared" si="97"/>
        <v>484.5056552562898</v>
      </c>
      <c r="G628" s="70" cm="1">
        <f t="array" ref="G628">_xll.DCE_EC312_SpecificHeat_Ca(B628)</f>
        <v>650</v>
      </c>
      <c r="H628" s="69">
        <f t="shared" si="98"/>
        <v>0.24727750656147407</v>
      </c>
      <c r="I628" s="69">
        <f t="shared" si="99"/>
        <v>919.89279032896127</v>
      </c>
      <c r="J628" s="73">
        <f t="shared" si="100"/>
        <v>51.083333333333336</v>
      </c>
      <c r="K628" s="74">
        <f t="shared" si="101"/>
        <v>919.89279032896127</v>
      </c>
    </row>
    <row r="629" spans="1:11">
      <c r="A629" s="67">
        <v>614</v>
      </c>
      <c r="B629" s="69">
        <f t="shared" si="93"/>
        <v>919.89279032896127</v>
      </c>
      <c r="C629" s="68">
        <f t="shared" si="94"/>
        <v>51.166666666666664</v>
      </c>
      <c r="D629" s="72">
        <f t="shared" si="95"/>
        <v>921.53219538302062</v>
      </c>
      <c r="E629" s="69">
        <f t="shared" si="96"/>
        <v>921.53219538302062</v>
      </c>
      <c r="F629" s="70">
        <f t="shared" si="97"/>
        <v>483.70272047585172</v>
      </c>
      <c r="G629" s="70" cm="1">
        <f t="array" ref="G629">_xll.DCE_EC312_SpecificHeat_Ca(B629)</f>
        <v>650</v>
      </c>
      <c r="H629" s="69">
        <f t="shared" si="98"/>
        <v>0.2468677121487893</v>
      </c>
      <c r="I629" s="69">
        <f t="shared" si="99"/>
        <v>920.13965804111001</v>
      </c>
      <c r="J629" s="73">
        <f t="shared" si="100"/>
        <v>51.166666666666664</v>
      </c>
      <c r="K629" s="74">
        <f t="shared" si="101"/>
        <v>920.13965804111001</v>
      </c>
    </row>
    <row r="630" spans="1:11">
      <c r="A630" s="67">
        <v>615</v>
      </c>
      <c r="B630" s="69">
        <f t="shared" si="93"/>
        <v>920.13965804111001</v>
      </c>
      <c r="C630" s="68">
        <f t="shared" si="94"/>
        <v>51.25</v>
      </c>
      <c r="D630" s="72">
        <f t="shared" si="95"/>
        <v>921.77542854724391</v>
      </c>
      <c r="E630" s="69">
        <f t="shared" si="96"/>
        <v>921.77542854724391</v>
      </c>
      <c r="F630" s="70">
        <f t="shared" si="97"/>
        <v>482.90245470451202</v>
      </c>
      <c r="G630" s="70" cm="1">
        <f t="array" ref="G630">_xll.DCE_EC312_SpecificHeat_Ca(B630)</f>
        <v>650</v>
      </c>
      <c r="H630" s="69">
        <f t="shared" si="98"/>
        <v>0.2464592799202352</v>
      </c>
      <c r="I630" s="69">
        <f t="shared" si="99"/>
        <v>920.38611732103027</v>
      </c>
      <c r="J630" s="73">
        <f t="shared" si="100"/>
        <v>51.25</v>
      </c>
      <c r="K630" s="74">
        <f t="shared" si="101"/>
        <v>920.38611732103027</v>
      </c>
    </row>
    <row r="631" spans="1:11">
      <c r="A631" s="67">
        <v>616</v>
      </c>
      <c r="B631" s="69">
        <f t="shared" si="93"/>
        <v>920.38611732103027</v>
      </c>
      <c r="C631" s="68">
        <f t="shared" si="94"/>
        <v>51.333333333333336</v>
      </c>
      <c r="D631" s="72">
        <f t="shared" si="95"/>
        <v>922.01826749222755</v>
      </c>
      <c r="E631" s="69">
        <f t="shared" si="96"/>
        <v>922.01826749222755</v>
      </c>
      <c r="F631" s="70">
        <f t="shared" si="97"/>
        <v>482.10484456749282</v>
      </c>
      <c r="G631" s="70" cm="1">
        <f t="array" ref="G631">_xll.DCE_EC312_SpecificHeat_Ca(B631)</f>
        <v>650</v>
      </c>
      <c r="H631" s="69">
        <f t="shared" si="98"/>
        <v>0.24605220304971667</v>
      </c>
      <c r="I631" s="69">
        <f t="shared" si="99"/>
        <v>920.63216952408004</v>
      </c>
      <c r="J631" s="73">
        <f t="shared" si="100"/>
        <v>51.333333333333336</v>
      </c>
      <c r="K631" s="74">
        <f t="shared" si="101"/>
        <v>920.63216952408004</v>
      </c>
    </row>
    <row r="632" spans="1:11">
      <c r="A632" s="67">
        <v>617</v>
      </c>
      <c r="B632" s="69">
        <f t="shared" si="93"/>
        <v>920.63216952408004</v>
      </c>
      <c r="C632" s="68">
        <f t="shared" si="94"/>
        <v>51.416666666666664</v>
      </c>
      <c r="D632" s="72">
        <f t="shared" si="95"/>
        <v>922.26071349376321</v>
      </c>
      <c r="E632" s="69">
        <f t="shared" si="96"/>
        <v>922.26071349376321</v>
      </c>
      <c r="F632" s="70">
        <f t="shared" si="97"/>
        <v>481.30987678481875</v>
      </c>
      <c r="G632" s="70" cm="1">
        <f t="array" ref="G632">_xll.DCE_EC312_SpecificHeat_Ca(B632)</f>
        <v>650</v>
      </c>
      <c r="H632" s="69">
        <f t="shared" si="98"/>
        <v>0.24564647475952289</v>
      </c>
      <c r="I632" s="69">
        <f t="shared" si="99"/>
        <v>920.87781599883954</v>
      </c>
      <c r="J632" s="73">
        <f t="shared" si="100"/>
        <v>51.416666666666664</v>
      </c>
      <c r="K632" s="74">
        <f t="shared" si="101"/>
        <v>920.87781599883954</v>
      </c>
    </row>
    <row r="633" spans="1:11">
      <c r="A633" s="67">
        <v>618</v>
      </c>
      <c r="B633" s="69">
        <f t="shared" si="93"/>
        <v>920.87781599883954</v>
      </c>
      <c r="C633" s="68">
        <f t="shared" si="94"/>
        <v>51.5</v>
      </c>
      <c r="D633" s="72">
        <f t="shared" si="95"/>
        <v>922.50276782145841</v>
      </c>
      <c r="E633" s="69">
        <f t="shared" si="96"/>
        <v>922.50276782145841</v>
      </c>
      <c r="F633" s="70">
        <f t="shared" si="97"/>
        <v>480.51753816967044</v>
      </c>
      <c r="G633" s="70" cm="1">
        <f t="array" ref="G633">_xll.DCE_EC312_SpecificHeat_Ca(B633)</f>
        <v>650</v>
      </c>
      <c r="H633" s="69">
        <f t="shared" si="98"/>
        <v>0.24524208831948724</v>
      </c>
      <c r="I633" s="69">
        <f t="shared" si="99"/>
        <v>921.12305808715905</v>
      </c>
      <c r="J633" s="73">
        <f t="shared" si="100"/>
        <v>51.5</v>
      </c>
      <c r="K633" s="74">
        <f t="shared" si="101"/>
        <v>921.12305808715905</v>
      </c>
    </row>
    <row r="634" spans="1:11">
      <c r="A634" s="67">
        <v>619</v>
      </c>
      <c r="B634" s="69">
        <f t="shared" si="93"/>
        <v>921.12305808715905</v>
      </c>
      <c r="C634" s="68">
        <f t="shared" si="94"/>
        <v>51.583333333333336</v>
      </c>
      <c r="D634" s="72">
        <f t="shared" si="95"/>
        <v>922.7444317387783</v>
      </c>
      <c r="E634" s="69">
        <f t="shared" si="96"/>
        <v>922.7444317387783</v>
      </c>
      <c r="F634" s="70">
        <f t="shared" si="97"/>
        <v>479.7278156276011</v>
      </c>
      <c r="G634" s="70" cm="1">
        <f t="array" ref="G634">_xll.DCE_EC312_SpecificHeat_Ca(B634)</f>
        <v>650</v>
      </c>
      <c r="H634" s="69">
        <f t="shared" si="98"/>
        <v>0.24483903704658722</v>
      </c>
      <c r="I634" s="69">
        <f t="shared" si="99"/>
        <v>921.36789712420568</v>
      </c>
      <c r="J634" s="73">
        <f t="shared" si="100"/>
        <v>51.583333333333336</v>
      </c>
      <c r="K634" s="74">
        <f t="shared" si="101"/>
        <v>921.36789712420568</v>
      </c>
    </row>
    <row r="635" spans="1:11">
      <c r="A635" s="67">
        <v>620</v>
      </c>
      <c r="B635" s="69">
        <f t="shared" si="93"/>
        <v>921.36789712420568</v>
      </c>
      <c r="C635" s="68">
        <f t="shared" si="94"/>
        <v>51.666666666666664</v>
      </c>
      <c r="D635" s="72">
        <f t="shared" si="95"/>
        <v>922.98570650308386</v>
      </c>
      <c r="E635" s="69">
        <f t="shared" si="96"/>
        <v>922.98570650308386</v>
      </c>
      <c r="F635" s="70">
        <f t="shared" si="97"/>
        <v>478.94069615394926</v>
      </c>
      <c r="G635" s="70" cm="1">
        <f t="array" ref="G635">_xll.DCE_EC312_SpecificHeat_Ca(B635)</f>
        <v>650</v>
      </c>
      <c r="H635" s="69">
        <f t="shared" si="98"/>
        <v>0.24443731430362431</v>
      </c>
      <c r="I635" s="69">
        <f t="shared" si="99"/>
        <v>921.61233443850927</v>
      </c>
      <c r="J635" s="73">
        <f t="shared" si="100"/>
        <v>51.666666666666664</v>
      </c>
      <c r="K635" s="74">
        <f t="shared" si="101"/>
        <v>921.61233443850927</v>
      </c>
    </row>
    <row r="636" spans="1:11">
      <c r="A636" s="67">
        <v>621</v>
      </c>
      <c r="B636" s="69">
        <f t="shared" si="93"/>
        <v>921.61233443850927</v>
      </c>
      <c r="C636" s="68">
        <f t="shared" si="94"/>
        <v>51.75</v>
      </c>
      <c r="D636" s="72">
        <f t="shared" si="95"/>
        <v>923.22659336567187</v>
      </c>
      <c r="E636" s="69">
        <f t="shared" si="96"/>
        <v>923.22659336567187</v>
      </c>
      <c r="F636" s="70">
        <f t="shared" si="97"/>
        <v>478.15616683372019</v>
      </c>
      <c r="G636" s="70" cm="1">
        <f t="array" ref="G636">_xll.DCE_EC312_SpecificHeat_Ca(B636)</f>
        <v>650</v>
      </c>
      <c r="H636" s="69">
        <f t="shared" si="98"/>
        <v>0.24403691349916312</v>
      </c>
      <c r="I636" s="69">
        <f t="shared" si="99"/>
        <v>921.85637135200841</v>
      </c>
      <c r="J636" s="73">
        <f t="shared" si="100"/>
        <v>51.75</v>
      </c>
      <c r="K636" s="74">
        <f t="shared" si="101"/>
        <v>921.85637135200841</v>
      </c>
    </row>
    <row r="637" spans="1:11">
      <c r="A637" s="67">
        <v>622</v>
      </c>
      <c r="B637" s="69">
        <f t="shared" si="93"/>
        <v>921.85637135200841</v>
      </c>
      <c r="C637" s="68">
        <f t="shared" si="94"/>
        <v>51.833333333333336</v>
      </c>
      <c r="D637" s="72">
        <f t="shared" si="95"/>
        <v>923.46709357181362</v>
      </c>
      <c r="E637" s="69">
        <f t="shared" si="96"/>
        <v>923.46709357181362</v>
      </c>
      <c r="F637" s="70">
        <f t="shared" si="97"/>
        <v>477.37421483972486</v>
      </c>
      <c r="G637" s="70" cm="1">
        <f t="array" ref="G637">_xll.DCE_EC312_SpecificHeat_Ca(B637)</f>
        <v>650</v>
      </c>
      <c r="H637" s="69">
        <f t="shared" si="98"/>
        <v>0.2436378280865818</v>
      </c>
      <c r="I637" s="69">
        <f t="shared" si="99"/>
        <v>922.10000918009496</v>
      </c>
      <c r="J637" s="73">
        <f t="shared" si="100"/>
        <v>51.833333333333336</v>
      </c>
      <c r="K637" s="74">
        <f t="shared" si="101"/>
        <v>922.10000918009496</v>
      </c>
    </row>
    <row r="638" spans="1:11">
      <c r="A638" s="67">
        <v>623</v>
      </c>
      <c r="B638" s="69">
        <f t="shared" si="93"/>
        <v>922.10000918009496</v>
      </c>
      <c r="C638" s="68">
        <f t="shared" si="94"/>
        <v>51.916666666666664</v>
      </c>
      <c r="D638" s="72">
        <f t="shared" si="95"/>
        <v>923.70720836079317</v>
      </c>
      <c r="E638" s="69">
        <f t="shared" si="96"/>
        <v>923.70720836079317</v>
      </c>
      <c r="F638" s="70">
        <f t="shared" si="97"/>
        <v>476.59482743169929</v>
      </c>
      <c r="G638" s="70" cm="1">
        <f t="array" ref="G638">_xll.DCE_EC312_SpecificHeat_Ca(B638)</f>
        <v>650</v>
      </c>
      <c r="H638" s="69">
        <f t="shared" si="98"/>
        <v>0.24324005156362249</v>
      </c>
      <c r="I638" s="69">
        <f t="shared" si="99"/>
        <v>922.34324923165855</v>
      </c>
      <c r="J638" s="73">
        <f t="shared" si="100"/>
        <v>51.916666666666664</v>
      </c>
      <c r="K638" s="74">
        <f t="shared" si="101"/>
        <v>922.34324923165855</v>
      </c>
    </row>
    <row r="639" spans="1:11">
      <c r="A639" s="67">
        <v>624</v>
      </c>
      <c r="B639" s="69">
        <f t="shared" si="93"/>
        <v>922.34324923165855</v>
      </c>
      <c r="C639" s="68">
        <f t="shared" si="94"/>
        <v>52</v>
      </c>
      <c r="D639" s="72">
        <f t="shared" si="95"/>
        <v>923.9469389659464</v>
      </c>
      <c r="E639" s="69">
        <f t="shared" si="96"/>
        <v>923.9469389659464</v>
      </c>
      <c r="F639" s="70">
        <f t="shared" si="97"/>
        <v>475.81799195528413</v>
      </c>
      <c r="G639" s="70" cm="1">
        <f t="array" ref="G639">_xll.DCE_EC312_SpecificHeat_Ca(B639)</f>
        <v>650</v>
      </c>
      <c r="H639" s="69">
        <f t="shared" si="98"/>
        <v>0.24284357747187052</v>
      </c>
      <c r="I639" s="69">
        <f t="shared" si="99"/>
        <v>922.58609280913038</v>
      </c>
      <c r="J639" s="73">
        <f t="shared" si="100"/>
        <v>52</v>
      </c>
      <c r="K639" s="74">
        <f t="shared" si="101"/>
        <v>922.58609280913038</v>
      </c>
    </row>
    <row r="640" spans="1:11">
      <c r="A640" s="67">
        <v>625</v>
      </c>
      <c r="B640" s="69">
        <f t="shared" si="93"/>
        <v>922.58609280913038</v>
      </c>
      <c r="C640" s="68">
        <f t="shared" si="94"/>
        <v>52.083333333333336</v>
      </c>
      <c r="D640" s="72">
        <f t="shared" si="95"/>
        <v>924.18628661469825</v>
      </c>
      <c r="E640" s="69">
        <f t="shared" si="96"/>
        <v>924.18628661469825</v>
      </c>
      <c r="F640" s="70">
        <f t="shared" si="97"/>
        <v>475.04369584102881</v>
      </c>
      <c r="G640" s="70" cm="1">
        <f t="array" ref="G640">_xll.DCE_EC312_SpecificHeat_Ca(B640)</f>
        <v>650</v>
      </c>
      <c r="H640" s="69">
        <f t="shared" si="98"/>
        <v>0.24244839939624616</v>
      </c>
      <c r="I640" s="69">
        <f t="shared" si="99"/>
        <v>922.82854120852664</v>
      </c>
      <c r="J640" s="73">
        <f t="shared" si="100"/>
        <v>52.083333333333336</v>
      </c>
      <c r="K640" s="74">
        <f t="shared" si="101"/>
        <v>922.82854120852664</v>
      </c>
    </row>
    <row r="641" spans="1:11">
      <c r="A641" s="67">
        <v>626</v>
      </c>
      <c r="B641" s="69">
        <f t="shared" si="93"/>
        <v>922.82854120852664</v>
      </c>
      <c r="C641" s="68">
        <f t="shared" si="94"/>
        <v>52.166666666666664</v>
      </c>
      <c r="D641" s="72">
        <f t="shared" si="95"/>
        <v>924.42525252860116</v>
      </c>
      <c r="E641" s="69">
        <f t="shared" si="96"/>
        <v>924.42525252860116</v>
      </c>
      <c r="F641" s="70">
        <f t="shared" si="97"/>
        <v>474.27192660341399</v>
      </c>
      <c r="G641" s="70" cm="1">
        <f t="array" ref="G641">_xll.DCE_EC312_SpecificHeat_Ca(B641)</f>
        <v>650</v>
      </c>
      <c r="H641" s="69">
        <f t="shared" si="98"/>
        <v>0.24205451096450581</v>
      </c>
      <c r="I641" s="69">
        <f t="shared" si="99"/>
        <v>923.07059571949117</v>
      </c>
      <c r="J641" s="73">
        <f t="shared" si="100"/>
        <v>52.166666666666664</v>
      </c>
      <c r="K641" s="74">
        <f t="shared" si="101"/>
        <v>923.07059571949117</v>
      </c>
    </row>
    <row r="642" spans="1:11">
      <c r="A642" s="67">
        <v>627</v>
      </c>
      <c r="B642" s="69">
        <f t="shared" si="93"/>
        <v>923.07059571949117</v>
      </c>
      <c r="C642" s="68">
        <f t="shared" si="94"/>
        <v>52.25</v>
      </c>
      <c r="D642" s="72">
        <f t="shared" si="95"/>
        <v>924.66383792337183</v>
      </c>
      <c r="E642" s="69">
        <f t="shared" si="96"/>
        <v>924.66383792337183</v>
      </c>
      <c r="F642" s="70">
        <f t="shared" si="97"/>
        <v>473.50267184004485</v>
      </c>
      <c r="G642" s="70" cm="1">
        <f t="array" ref="G642">_xll.DCE_EC312_SpecificHeat_Ca(B642)</f>
        <v>650</v>
      </c>
      <c r="H642" s="69">
        <f t="shared" si="98"/>
        <v>0.24166190584683003</v>
      </c>
      <c r="I642" s="69">
        <f t="shared" si="99"/>
        <v>923.31225762533802</v>
      </c>
      <c r="J642" s="73">
        <f t="shared" si="100"/>
        <v>52.25</v>
      </c>
      <c r="K642" s="74">
        <f t="shared" si="101"/>
        <v>923.31225762533802</v>
      </c>
    </row>
    <row r="643" spans="1:11">
      <c r="A643" s="67">
        <v>628</v>
      </c>
      <c r="B643" s="69">
        <f t="shared" si="93"/>
        <v>923.31225762533802</v>
      </c>
      <c r="C643" s="68">
        <f t="shared" si="94"/>
        <v>52.333333333333336</v>
      </c>
      <c r="D643" s="72">
        <f t="shared" si="95"/>
        <v>924.90204400892901</v>
      </c>
      <c r="E643" s="69">
        <f t="shared" si="96"/>
        <v>924.90204400892901</v>
      </c>
      <c r="F643" s="70">
        <f t="shared" si="97"/>
        <v>472.73591923079516</v>
      </c>
      <c r="G643" s="70" cm="1">
        <f t="array" ref="G643">_xll.DCE_EC312_SpecificHeat_Ca(B643)</f>
        <v>650</v>
      </c>
      <c r="H643" s="69">
        <f t="shared" si="98"/>
        <v>0.24127057775538707</v>
      </c>
      <c r="I643" s="69">
        <f t="shared" si="99"/>
        <v>923.55352820309338</v>
      </c>
      <c r="J643" s="73">
        <f t="shared" si="100"/>
        <v>52.333333333333336</v>
      </c>
      <c r="K643" s="74">
        <f t="shared" si="101"/>
        <v>923.55352820309338</v>
      </c>
    </row>
    <row r="644" spans="1:11">
      <c r="A644" s="67">
        <v>629</v>
      </c>
      <c r="B644" s="69">
        <f t="shared" si="93"/>
        <v>923.55352820309338</v>
      </c>
      <c r="C644" s="68">
        <f t="shared" si="94"/>
        <v>52.416666666666664</v>
      </c>
      <c r="D644" s="72">
        <f t="shared" si="95"/>
        <v>925.13987198942959</v>
      </c>
      <c r="E644" s="69">
        <f t="shared" si="96"/>
        <v>925.13987198942959</v>
      </c>
      <c r="F644" s="70">
        <f t="shared" si="97"/>
        <v>471.9716565371005</v>
      </c>
      <c r="G644" s="70" cm="1">
        <f t="array" ref="G644">_xll.DCE_EC312_SpecificHeat_Ca(B644)</f>
        <v>650</v>
      </c>
      <c r="H644" s="69">
        <f t="shared" si="98"/>
        <v>0.24088052044397179</v>
      </c>
      <c r="I644" s="69">
        <f t="shared" si="99"/>
        <v>923.79440872353734</v>
      </c>
      <c r="J644" s="73">
        <f t="shared" si="100"/>
        <v>52.416666666666664</v>
      </c>
      <c r="K644" s="74">
        <f t="shared" si="101"/>
        <v>923.79440872353734</v>
      </c>
    </row>
    <row r="645" spans="1:11">
      <c r="A645" s="67">
        <v>630</v>
      </c>
      <c r="B645" s="69">
        <f t="shared" si="93"/>
        <v>923.79440872353734</v>
      </c>
      <c r="C645" s="68">
        <f t="shared" si="94"/>
        <v>52.5</v>
      </c>
      <c r="D645" s="72">
        <f t="shared" si="95"/>
        <v>925.37732306330554</v>
      </c>
      <c r="E645" s="69">
        <f t="shared" si="96"/>
        <v>925.37732306330554</v>
      </c>
      <c r="F645" s="70">
        <f t="shared" si="97"/>
        <v>471.20987160053744</v>
      </c>
      <c r="G645" s="70" cm="1">
        <f t="array" ref="G645">_xll.DCE_EC312_SpecificHeat_Ca(B645)</f>
        <v>650</v>
      </c>
      <c r="H645" s="69">
        <f t="shared" si="98"/>
        <v>0.24049172770728069</v>
      </c>
      <c r="I645" s="69">
        <f t="shared" si="99"/>
        <v>924.03490045124465</v>
      </c>
      <c r="J645" s="73">
        <f t="shared" si="100"/>
        <v>52.5</v>
      </c>
      <c r="K645" s="74">
        <f t="shared" si="101"/>
        <v>924.03490045124465</v>
      </c>
    </row>
    <row r="646" spans="1:11">
      <c r="A646" s="67">
        <v>631</v>
      </c>
      <c r="B646" s="69">
        <f t="shared" si="93"/>
        <v>924.03490045124465</v>
      </c>
      <c r="C646" s="68">
        <f t="shared" si="94"/>
        <v>52.583333333333336</v>
      </c>
      <c r="D646" s="72">
        <f t="shared" si="95"/>
        <v>925.61439842330003</v>
      </c>
      <c r="E646" s="69">
        <f t="shared" si="96"/>
        <v>925.61439842330003</v>
      </c>
      <c r="F646" s="70">
        <f t="shared" si="97"/>
        <v>470.45055234300065</v>
      </c>
      <c r="G646" s="70" cm="1">
        <f t="array" ref="G646">_xll.DCE_EC312_SpecificHeat_Ca(B646)</f>
        <v>650</v>
      </c>
      <c r="H646" s="69">
        <f t="shared" si="98"/>
        <v>0.24010419338100233</v>
      </c>
      <c r="I646" s="69">
        <f t="shared" si="99"/>
        <v>924.27500464462571</v>
      </c>
      <c r="J646" s="73">
        <f t="shared" si="100"/>
        <v>52.583333333333336</v>
      </c>
      <c r="K646" s="74">
        <f t="shared" si="101"/>
        <v>924.27500464462571</v>
      </c>
    </row>
    <row r="647" spans="1:11">
      <c r="A647" s="67">
        <v>632</v>
      </c>
      <c r="B647" s="69">
        <f t="shared" si="93"/>
        <v>924.27500464462571</v>
      </c>
      <c r="C647" s="68">
        <f t="shared" si="94"/>
        <v>52.666666666666664</v>
      </c>
      <c r="D647" s="72">
        <f t="shared" si="95"/>
        <v>925.85109925650374</v>
      </c>
      <c r="E647" s="69">
        <f t="shared" si="96"/>
        <v>925.85109925650374</v>
      </c>
      <c r="F647" s="70">
        <f t="shared" si="97"/>
        <v>469.69368676549811</v>
      </c>
      <c r="G647" s="70" cm="1">
        <f t="array" ref="G647">_xll.DCE_EC312_SpecificHeat_Ca(B647)</f>
        <v>650</v>
      </c>
      <c r="H647" s="69">
        <f t="shared" si="98"/>
        <v>0.23971791134120232</v>
      </c>
      <c r="I647" s="69">
        <f t="shared" si="99"/>
        <v>924.51472255596696</v>
      </c>
      <c r="J647" s="73">
        <f t="shared" si="100"/>
        <v>52.666666666666664</v>
      </c>
      <c r="K647" s="74">
        <f t="shared" si="101"/>
        <v>924.51472255596696</v>
      </c>
    </row>
    <row r="648" spans="1:11">
      <c r="A648" s="67">
        <v>633</v>
      </c>
      <c r="B648" s="69">
        <f t="shared" si="93"/>
        <v>924.51472255596696</v>
      </c>
      <c r="C648" s="68">
        <f t="shared" si="94"/>
        <v>52.75</v>
      </c>
      <c r="D648" s="72">
        <f t="shared" si="95"/>
        <v>926.08742674438963</v>
      </c>
      <c r="E648" s="69">
        <f t="shared" si="96"/>
        <v>926.08742674438963</v>
      </c>
      <c r="F648" s="70">
        <f t="shared" si="97"/>
        <v>468.93926294714004</v>
      </c>
      <c r="G648" s="70" cm="1">
        <f t="array" ref="G648">_xll.DCE_EC312_SpecificHeat_Ca(B648)</f>
        <v>650</v>
      </c>
      <c r="H648" s="69">
        <f t="shared" si="98"/>
        <v>0.23933287550380741</v>
      </c>
      <c r="I648" s="69">
        <f t="shared" si="99"/>
        <v>924.75405543147076</v>
      </c>
      <c r="J648" s="73">
        <f t="shared" si="100"/>
        <v>52.75</v>
      </c>
      <c r="K648" s="74">
        <f t="shared" si="101"/>
        <v>924.75405543147076</v>
      </c>
    </row>
    <row r="649" spans="1:11">
      <c r="A649" s="67">
        <v>634</v>
      </c>
      <c r="B649" s="69">
        <f t="shared" si="93"/>
        <v>924.75405543147076</v>
      </c>
      <c r="C649" s="68">
        <f t="shared" si="94"/>
        <v>52.833333333333336</v>
      </c>
      <c r="D649" s="72">
        <f t="shared" si="95"/>
        <v>926.3233820628493</v>
      </c>
      <c r="E649" s="69">
        <f t="shared" si="96"/>
        <v>926.3233820628493</v>
      </c>
      <c r="F649" s="70">
        <f t="shared" si="97"/>
        <v>468.18726904510856</v>
      </c>
      <c r="G649" s="70" cm="1">
        <f t="array" ref="G649">_xll.DCE_EC312_SpecificHeat_Ca(B649)</f>
        <v>650</v>
      </c>
      <c r="H649" s="69">
        <f t="shared" si="98"/>
        <v>0.23894907982458996</v>
      </c>
      <c r="I649" s="69">
        <f t="shared" si="99"/>
        <v>924.99300451129534</v>
      </c>
      <c r="J649" s="73">
        <f t="shared" si="100"/>
        <v>52.833333333333336</v>
      </c>
      <c r="K649" s="74">
        <f t="shared" si="101"/>
        <v>924.99300451129534</v>
      </c>
    </row>
    <row r="650" spans="1:11">
      <c r="A650" s="67">
        <v>635</v>
      </c>
      <c r="B650" s="69">
        <f t="shared" si="93"/>
        <v>924.99300451129534</v>
      </c>
      <c r="C650" s="68">
        <f t="shared" si="94"/>
        <v>52.916666666666664</v>
      </c>
      <c r="D650" s="72">
        <f t="shared" si="95"/>
        <v>926.5589663822276</v>
      </c>
      <c r="E650" s="69">
        <f t="shared" si="96"/>
        <v>926.5589663822276</v>
      </c>
      <c r="F650" s="70">
        <f t="shared" si="97"/>
        <v>467.4376932933132</v>
      </c>
      <c r="G650" s="70" cm="1">
        <f t="array" ref="G650">_xll.DCE_EC312_SpecificHeat_Ca(B650)</f>
        <v>650</v>
      </c>
      <c r="H650" s="69">
        <f t="shared" si="98"/>
        <v>0.2385665182984818</v>
      </c>
      <c r="I650" s="69">
        <f t="shared" si="99"/>
        <v>925.23157102959385</v>
      </c>
      <c r="J650" s="73">
        <f t="shared" si="100"/>
        <v>52.916666666666664</v>
      </c>
      <c r="K650" s="74">
        <f t="shared" si="101"/>
        <v>925.23157102959385</v>
      </c>
    </row>
    <row r="651" spans="1:11">
      <c r="A651" s="67">
        <v>636</v>
      </c>
      <c r="B651" s="69">
        <f t="shared" si="93"/>
        <v>925.23157102959385</v>
      </c>
      <c r="C651" s="68">
        <f t="shared" si="94"/>
        <v>53</v>
      </c>
      <c r="D651" s="72">
        <f t="shared" si="95"/>
        <v>926.79418086735745</v>
      </c>
      <c r="E651" s="69">
        <f t="shared" si="96"/>
        <v>926.79418086735745</v>
      </c>
      <c r="F651" s="70">
        <f t="shared" si="97"/>
        <v>466.69052400228537</v>
      </c>
      <c r="G651" s="70" cm="1">
        <f t="array" ref="G651">_xll.DCE_EC312_SpecificHeat_Ca(B651)</f>
        <v>650</v>
      </c>
      <c r="H651" s="69">
        <f t="shared" si="98"/>
        <v>0.23818518495952015</v>
      </c>
      <c r="I651" s="69">
        <f t="shared" si="99"/>
        <v>925.4697562145534</v>
      </c>
      <c r="J651" s="73">
        <f t="shared" si="100"/>
        <v>53</v>
      </c>
      <c r="K651" s="74">
        <f t="shared" si="101"/>
        <v>925.4697562145534</v>
      </c>
    </row>
    <row r="652" spans="1:11">
      <c r="A652" s="67">
        <v>637</v>
      </c>
      <c r="B652" s="69">
        <f t="shared" si="93"/>
        <v>925.4697562145534</v>
      </c>
      <c r="C652" s="68">
        <f t="shared" si="94"/>
        <v>53.083333333333336</v>
      </c>
      <c r="D652" s="72">
        <f t="shared" si="95"/>
        <v>927.02902667759474</v>
      </c>
      <c r="E652" s="69">
        <f t="shared" si="96"/>
        <v>927.02902667759474</v>
      </c>
      <c r="F652" s="70">
        <f t="shared" si="97"/>
        <v>465.94574955798839</v>
      </c>
      <c r="G652" s="70" cm="1">
        <f t="array" ref="G652">_xll.DCE_EC312_SpecificHeat_Ca(B652)</f>
        <v>650</v>
      </c>
      <c r="H652" s="69">
        <f t="shared" si="98"/>
        <v>0.23780507388024069</v>
      </c>
      <c r="I652" s="69">
        <f t="shared" si="99"/>
        <v>925.70756128843368</v>
      </c>
      <c r="J652" s="73">
        <f t="shared" si="100"/>
        <v>53.083333333333336</v>
      </c>
      <c r="K652" s="74">
        <f t="shared" si="101"/>
        <v>925.70756128843368</v>
      </c>
    </row>
    <row r="653" spans="1:11">
      <c r="A653" s="67">
        <v>638</v>
      </c>
      <c r="B653" s="69">
        <f t="shared" si="93"/>
        <v>925.70756128843368</v>
      </c>
      <c r="C653" s="68">
        <f t="shared" si="94"/>
        <v>53.166666666666664</v>
      </c>
      <c r="D653" s="72">
        <f t="shared" si="95"/>
        <v>927.263504966852</v>
      </c>
      <c r="E653" s="69">
        <f t="shared" si="96"/>
        <v>927.263504966852</v>
      </c>
      <c r="F653" s="70">
        <f t="shared" si="97"/>
        <v>465.20335842161739</v>
      </c>
      <c r="G653" s="70" cm="1">
        <f t="array" ref="G653">_xll.DCE_EC312_SpecificHeat_Ca(B653)</f>
        <v>650</v>
      </c>
      <c r="H653" s="69">
        <f t="shared" si="98"/>
        <v>0.23742617917157513</v>
      </c>
      <c r="I653" s="69">
        <f t="shared" si="99"/>
        <v>925.9449874676053</v>
      </c>
      <c r="J653" s="73">
        <f t="shared" si="100"/>
        <v>53.166666666666664</v>
      </c>
      <c r="K653" s="74">
        <f t="shared" si="101"/>
        <v>925.9449874676053</v>
      </c>
    </row>
    <row r="654" spans="1:11">
      <c r="A654" s="67">
        <v>639</v>
      </c>
      <c r="B654" s="69">
        <f t="shared" si="93"/>
        <v>925.9449874676053</v>
      </c>
      <c r="C654" s="68">
        <f t="shared" si="94"/>
        <v>53.25</v>
      </c>
      <c r="D654" s="72">
        <f t="shared" si="95"/>
        <v>927.49761688363333</v>
      </c>
      <c r="E654" s="69">
        <f t="shared" si="96"/>
        <v>927.49761688363333</v>
      </c>
      <c r="F654" s="70">
        <f t="shared" si="97"/>
        <v>464.46333912880675</v>
      </c>
      <c r="G654" s="70" cm="1">
        <f t="array" ref="G654">_xll.DCE_EC312_SpecificHeat_Ca(B654)</f>
        <v>650</v>
      </c>
      <c r="H654" s="69">
        <f t="shared" si="98"/>
        <v>0.23704849498244671</v>
      </c>
      <c r="I654" s="69">
        <f t="shared" si="99"/>
        <v>926.18203596258775</v>
      </c>
      <c r="J654" s="73">
        <f t="shared" si="100"/>
        <v>53.25</v>
      </c>
      <c r="K654" s="74">
        <f t="shared" si="101"/>
        <v>926.18203596258775</v>
      </c>
    </row>
    <row r="655" spans="1:11">
      <c r="A655" s="67">
        <v>640</v>
      </c>
      <c r="B655" s="69">
        <f t="shared" si="93"/>
        <v>926.18203596258775</v>
      </c>
      <c r="C655" s="68">
        <f t="shared" si="94"/>
        <v>53.333333333333336</v>
      </c>
      <c r="D655" s="72">
        <f t="shared" si="95"/>
        <v>927.73136357106682</v>
      </c>
      <c r="E655" s="69">
        <f t="shared" si="96"/>
        <v>927.73136357106682</v>
      </c>
      <c r="F655" s="70">
        <f t="shared" si="97"/>
        <v>463.72568028875463</v>
      </c>
      <c r="G655" s="70" cm="1">
        <f t="array" ref="G655">_xll.DCE_EC312_SpecificHeat_Ca(B655)</f>
        <v>650</v>
      </c>
      <c r="H655" s="69">
        <f t="shared" si="98"/>
        <v>0.2366720154993236</v>
      </c>
      <c r="I655" s="69">
        <f t="shared" si="99"/>
        <v>926.41870797808713</v>
      </c>
      <c r="J655" s="73">
        <f t="shared" si="100"/>
        <v>53.333333333333336</v>
      </c>
      <c r="K655" s="74">
        <f t="shared" si="101"/>
        <v>926.41870797808713</v>
      </c>
    </row>
    <row r="656" spans="1:11">
      <c r="A656" s="67">
        <v>641</v>
      </c>
      <c r="B656" s="69">
        <f t="shared" si="93"/>
        <v>926.41870797808713</v>
      </c>
      <c r="C656" s="68">
        <f t="shared" si="94"/>
        <v>53.416666666666664</v>
      </c>
      <c r="D656" s="72">
        <f t="shared" si="95"/>
        <v>927.96474616693956</v>
      </c>
      <c r="E656" s="69">
        <f t="shared" si="96"/>
        <v>927.96474616693956</v>
      </c>
      <c r="F656" s="70">
        <f t="shared" si="97"/>
        <v>462.99037058399938</v>
      </c>
      <c r="G656" s="70" cm="1">
        <f t="array" ref="G656">_xll.DCE_EC312_SpecificHeat_Ca(B656)</f>
        <v>650</v>
      </c>
      <c r="H656" s="69">
        <f t="shared" si="98"/>
        <v>0.23629673494610456</v>
      </c>
      <c r="I656" s="69">
        <f t="shared" si="99"/>
        <v>926.65500471303324</v>
      </c>
      <c r="J656" s="73">
        <f t="shared" si="100"/>
        <v>53.416666666666664</v>
      </c>
      <c r="K656" s="74">
        <f t="shared" si="101"/>
        <v>926.65500471303324</v>
      </c>
    </row>
    <row r="657" spans="1:11">
      <c r="A657" s="67">
        <v>642</v>
      </c>
      <c r="B657" s="69">
        <f t="shared" ref="B657:B720" si="102">IF(A657=1,20,I656)</f>
        <v>926.65500471303324</v>
      </c>
      <c r="C657" s="68">
        <f t="shared" ref="C657:C720" si="103">A657*5/60</f>
        <v>53.5</v>
      </c>
      <c r="D657" s="72">
        <f t="shared" ref="D657:D720" si="104">20 + 345 *LOG10(8 * C657 + 1)</f>
        <v>928.19776580372991</v>
      </c>
      <c r="E657" s="69">
        <f t="shared" ref="E657:E720" si="105">D657</f>
        <v>928.19776580372991</v>
      </c>
      <c r="F657" s="70">
        <f t="shared" ref="F657:F720" si="106">25 * (D657 - B657)+1 * 0.7 * 1 * 0.0000000567 * ((E657 + 273) ^ 4 - (B657 + 273) ^ 4)</f>
        <v>462.25739876978673</v>
      </c>
      <c r="G657" s="70" cm="1">
        <f t="array" ref="G657">_xll.DCE_EC312_SpecificHeat_Ca(B657)</f>
        <v>650</v>
      </c>
      <c r="H657" s="69">
        <f t="shared" ref="H657:H720" si="107">$G$10 * $G$9 / (G657 * 7850) * F657 * 5</f>
        <v>0.23592264758379614</v>
      </c>
      <c r="I657" s="69">
        <f t="shared" ref="I657:I720" si="108">B657+H657</f>
        <v>926.89092736061707</v>
      </c>
      <c r="J657" s="73">
        <f t="shared" si="100"/>
        <v>53.5</v>
      </c>
      <c r="K657" s="74">
        <f t="shared" si="101"/>
        <v>926.89092736061707</v>
      </c>
    </row>
    <row r="658" spans="1:11">
      <c r="A658" s="67">
        <v>643</v>
      </c>
      <c r="B658" s="69">
        <f t="shared" si="102"/>
        <v>926.89092736061707</v>
      </c>
      <c r="C658" s="68">
        <f t="shared" si="103"/>
        <v>53.583333333333336</v>
      </c>
      <c r="D658" s="72">
        <f t="shared" si="104"/>
        <v>928.43042360864047</v>
      </c>
      <c r="E658" s="69">
        <f t="shared" si="105"/>
        <v>928.43042360864047</v>
      </c>
      <c r="F658" s="70">
        <f t="shared" si="106"/>
        <v>461.5267536730164</v>
      </c>
      <c r="G658" s="70" cm="1">
        <f t="array" ref="G658">_xll.DCE_EC312_SpecificHeat_Ca(B658)</f>
        <v>650</v>
      </c>
      <c r="H658" s="69">
        <f t="shared" si="107"/>
        <v>0.23554974770997492</v>
      </c>
      <c r="I658" s="69">
        <f t="shared" si="108"/>
        <v>927.12647710832709</v>
      </c>
      <c r="J658" s="73">
        <f t="shared" si="100"/>
        <v>53.583333333333336</v>
      </c>
      <c r="K658" s="74">
        <f t="shared" si="101"/>
        <v>927.12647710832709</v>
      </c>
    </row>
    <row r="659" spans="1:11">
      <c r="A659" s="67">
        <v>644</v>
      </c>
      <c r="B659" s="69">
        <f t="shared" si="102"/>
        <v>927.12647710832709</v>
      </c>
      <c r="C659" s="68">
        <f t="shared" si="103"/>
        <v>53.666666666666664</v>
      </c>
      <c r="D659" s="72">
        <f t="shared" si="104"/>
        <v>928.66272070363141</v>
      </c>
      <c r="E659" s="69">
        <f t="shared" si="105"/>
        <v>928.66272070363141</v>
      </c>
      <c r="F659" s="70">
        <f t="shared" si="106"/>
        <v>460.79842419229379</v>
      </c>
      <c r="G659" s="70" cm="1">
        <f t="array" ref="G659">_xll.DCE_EC312_SpecificHeat_Ca(B659)</f>
        <v>650</v>
      </c>
      <c r="H659" s="69">
        <f t="shared" si="107"/>
        <v>0.23517802965881404</v>
      </c>
      <c r="I659" s="69">
        <f t="shared" si="108"/>
        <v>927.36165513798596</v>
      </c>
      <c r="J659" s="73">
        <f t="shared" si="100"/>
        <v>53.666666666666664</v>
      </c>
      <c r="K659" s="74">
        <f t="shared" si="101"/>
        <v>927.36165513798596</v>
      </c>
    </row>
    <row r="660" spans="1:11">
      <c r="A660" s="67">
        <v>645</v>
      </c>
      <c r="B660" s="69">
        <f t="shared" si="102"/>
        <v>927.36165513798596</v>
      </c>
      <c r="C660" s="68">
        <f t="shared" si="103"/>
        <v>53.75</v>
      </c>
      <c r="D660" s="72">
        <f t="shared" si="104"/>
        <v>928.8946582054524</v>
      </c>
      <c r="E660" s="69">
        <f t="shared" si="105"/>
        <v>928.8946582054524</v>
      </c>
      <c r="F660" s="70">
        <f t="shared" si="106"/>
        <v>460.07239929682254</v>
      </c>
      <c r="G660" s="70" cm="1">
        <f t="array" ref="G660">_xll.DCE_EC312_SpecificHeat_Ca(B660)</f>
        <v>650</v>
      </c>
      <c r="H660" s="69">
        <f t="shared" si="107"/>
        <v>0.23480748780051783</v>
      </c>
      <c r="I660" s="69">
        <f t="shared" si="108"/>
        <v>927.59646262578644</v>
      </c>
      <c r="J660" s="73">
        <f t="shared" si="100"/>
        <v>53.75</v>
      </c>
      <c r="K660" s="74">
        <f t="shared" si="101"/>
        <v>927.59646262578644</v>
      </c>
    </row>
    <row r="661" spans="1:11">
      <c r="A661" s="67">
        <v>646</v>
      </c>
      <c r="B661" s="69">
        <f t="shared" si="102"/>
        <v>927.59646262578644</v>
      </c>
      <c r="C661" s="68">
        <f t="shared" si="103"/>
        <v>53.833333333333336</v>
      </c>
      <c r="D661" s="72">
        <f t="shared" si="104"/>
        <v>929.1262372256748</v>
      </c>
      <c r="E661" s="69">
        <f t="shared" si="105"/>
        <v>929.1262372256748</v>
      </c>
      <c r="F661" s="70">
        <f t="shared" si="106"/>
        <v>459.34866802616523</v>
      </c>
      <c r="G661" s="70" cm="1">
        <f t="array" ref="G661">_xll.DCE_EC312_SpecificHeat_Ca(B661)</f>
        <v>650</v>
      </c>
      <c r="H661" s="69">
        <f t="shared" si="107"/>
        <v>0.23443811654119984</v>
      </c>
      <c r="I661" s="69">
        <f t="shared" si="108"/>
        <v>927.83090074232769</v>
      </c>
      <c r="J661" s="73">
        <f t="shared" si="100"/>
        <v>53.833333333333336</v>
      </c>
      <c r="K661" s="74">
        <f t="shared" si="101"/>
        <v>927.83090074232769</v>
      </c>
    </row>
    <row r="662" spans="1:11">
      <c r="A662" s="67">
        <v>647</v>
      </c>
      <c r="B662" s="69">
        <f t="shared" si="102"/>
        <v>927.83090074232769</v>
      </c>
      <c r="C662" s="68">
        <f t="shared" si="103"/>
        <v>53.916666666666664</v>
      </c>
      <c r="D662" s="72">
        <f t="shared" si="104"/>
        <v>929.35745887072403</v>
      </c>
      <c r="E662" s="69">
        <f t="shared" si="105"/>
        <v>929.35745887072403</v>
      </c>
      <c r="F662" s="70">
        <f t="shared" si="106"/>
        <v>458.62721948945881</v>
      </c>
      <c r="G662" s="70" cm="1">
        <f t="array" ref="G662">_xll.DCE_EC312_SpecificHeat_Ca(B662)</f>
        <v>650</v>
      </c>
      <c r="H662" s="69">
        <f t="shared" si="107"/>
        <v>0.23406991032248226</v>
      </c>
      <c r="I662" s="69">
        <f t="shared" si="108"/>
        <v>928.06497065265012</v>
      </c>
      <c r="J662" s="73">
        <f t="shared" si="100"/>
        <v>53.916666666666664</v>
      </c>
      <c r="K662" s="74">
        <f t="shared" si="101"/>
        <v>928.06497065265012</v>
      </c>
    </row>
    <row r="663" spans="1:11">
      <c r="A663" s="67">
        <v>648</v>
      </c>
      <c r="B663" s="69">
        <f t="shared" si="102"/>
        <v>928.06497065265012</v>
      </c>
      <c r="C663" s="68">
        <f t="shared" si="103"/>
        <v>54</v>
      </c>
      <c r="D663" s="72">
        <f t="shared" si="104"/>
        <v>929.5883242419111</v>
      </c>
      <c r="E663" s="69">
        <f t="shared" si="105"/>
        <v>929.5883242419111</v>
      </c>
      <c r="F663" s="70">
        <f t="shared" si="106"/>
        <v>457.90804286497081</v>
      </c>
      <c r="G663" s="70" cm="1">
        <f t="array" ref="G663">_xll.DCE_EC312_SpecificHeat_Ca(B663)</f>
        <v>650</v>
      </c>
      <c r="H663" s="69">
        <f t="shared" si="107"/>
        <v>0.23370286362126963</v>
      </c>
      <c r="I663" s="69">
        <f t="shared" si="108"/>
        <v>928.29867351627138</v>
      </c>
      <c r="J663" s="73">
        <f t="shared" si="100"/>
        <v>54</v>
      </c>
      <c r="K663" s="74">
        <f t="shared" si="101"/>
        <v>928.29867351627138</v>
      </c>
    </row>
    <row r="664" spans="1:11">
      <c r="A664" s="67">
        <v>649</v>
      </c>
      <c r="B664" s="69">
        <f t="shared" si="102"/>
        <v>928.29867351627138</v>
      </c>
      <c r="C664" s="68">
        <f t="shared" si="103"/>
        <v>54.083333333333336</v>
      </c>
      <c r="D664" s="72">
        <f t="shared" si="104"/>
        <v>929.81883443546371</v>
      </c>
      <c r="E664" s="69">
        <f t="shared" si="105"/>
        <v>929.81883443546371</v>
      </c>
      <c r="F664" s="70">
        <f t="shared" si="106"/>
        <v>457.19112739952448</v>
      </c>
      <c r="G664" s="70" cm="1">
        <f t="array" ref="G664">_xll.DCE_EC312_SpecificHeat_Ca(B664)</f>
        <v>650</v>
      </c>
      <c r="H664" s="69">
        <f t="shared" si="107"/>
        <v>0.23333697094945521</v>
      </c>
      <c r="I664" s="69">
        <f t="shared" si="108"/>
        <v>928.53201048722087</v>
      </c>
      <c r="J664" s="73">
        <f t="shared" si="100"/>
        <v>54.083333333333336</v>
      </c>
      <c r="K664" s="74">
        <f t="shared" si="101"/>
        <v>928.53201048722087</v>
      </c>
    </row>
    <row r="665" spans="1:11">
      <c r="A665" s="67">
        <v>650</v>
      </c>
      <c r="B665" s="69">
        <f t="shared" si="102"/>
        <v>928.53201048722087</v>
      </c>
      <c r="C665" s="68">
        <f t="shared" si="103"/>
        <v>54.166666666666664</v>
      </c>
      <c r="D665" s="72">
        <f t="shared" si="104"/>
        <v>930.04899054255816</v>
      </c>
      <c r="E665" s="69">
        <f t="shared" si="105"/>
        <v>930.04899054255816</v>
      </c>
      <c r="F665" s="70">
        <f t="shared" si="106"/>
        <v>456.47646240791721</v>
      </c>
      <c r="G665" s="70" cm="1">
        <f t="array" ref="G665">_xll.DCE_EC312_SpecificHeat_Ca(B665)</f>
        <v>650</v>
      </c>
      <c r="H665" s="69">
        <f t="shared" si="107"/>
        <v>0.23297222685362429</v>
      </c>
      <c r="I665" s="69">
        <f t="shared" si="108"/>
        <v>928.76498271407445</v>
      </c>
      <c r="J665" s="73">
        <f t="shared" si="100"/>
        <v>54.166666666666664</v>
      </c>
      <c r="K665" s="74">
        <f t="shared" si="101"/>
        <v>928.76498271407445</v>
      </c>
    </row>
    <row r="666" spans="1:11">
      <c r="A666" s="67">
        <v>651</v>
      </c>
      <c r="B666" s="69">
        <f t="shared" si="102"/>
        <v>928.76498271407445</v>
      </c>
      <c r="C666" s="68">
        <f t="shared" si="103"/>
        <v>54.25</v>
      </c>
      <c r="D666" s="72">
        <f t="shared" si="104"/>
        <v>930.27879364934995</v>
      </c>
      <c r="E666" s="69">
        <f t="shared" si="105"/>
        <v>930.27879364934995</v>
      </c>
      <c r="F666" s="70">
        <f t="shared" si="106"/>
        <v>455.76403727253012</v>
      </c>
      <c r="G666" s="70" cm="1">
        <f t="array" ref="G666">_xll.DCE_EC312_SpecificHeat_Ca(B666)</f>
        <v>650</v>
      </c>
      <c r="H666" s="69">
        <f t="shared" si="107"/>
        <v>0.23260862591485493</v>
      </c>
      <c r="I666" s="69">
        <f t="shared" si="108"/>
        <v>928.9975913399893</v>
      </c>
      <c r="J666" s="73">
        <f t="shared" si="100"/>
        <v>54.25</v>
      </c>
      <c r="K666" s="74">
        <f t="shared" si="101"/>
        <v>928.9975913399893</v>
      </c>
    </row>
    <row r="667" spans="1:11">
      <c r="A667" s="67">
        <v>652</v>
      </c>
      <c r="B667" s="69">
        <f t="shared" si="102"/>
        <v>928.9975913399893</v>
      </c>
      <c r="C667" s="68">
        <f t="shared" si="103"/>
        <v>54.333333333333336</v>
      </c>
      <c r="D667" s="72">
        <f t="shared" si="104"/>
        <v>930.50824483700433</v>
      </c>
      <c r="E667" s="69">
        <f t="shared" si="105"/>
        <v>930.50824483700433</v>
      </c>
      <c r="F667" s="70">
        <f t="shared" si="106"/>
        <v>455.05384144242265</v>
      </c>
      <c r="G667" s="70" cm="1">
        <f t="array" ref="G667">_xll.DCE_EC312_SpecificHeat_Ca(B667)</f>
        <v>650</v>
      </c>
      <c r="H667" s="69">
        <f t="shared" si="107"/>
        <v>0.23224616274825594</v>
      </c>
      <c r="I667" s="69">
        <f t="shared" si="108"/>
        <v>929.22983750273761</v>
      </c>
      <c r="J667" s="73">
        <f t="shared" si="100"/>
        <v>54.333333333333336</v>
      </c>
      <c r="K667" s="74">
        <f t="shared" si="101"/>
        <v>929.22983750273761</v>
      </c>
    </row>
    <row r="668" spans="1:11">
      <c r="A668" s="67">
        <v>653</v>
      </c>
      <c r="B668" s="69">
        <f t="shared" si="102"/>
        <v>929.22983750273761</v>
      </c>
      <c r="C668" s="68">
        <f t="shared" si="103"/>
        <v>54.416666666666664</v>
      </c>
      <c r="D668" s="72">
        <f t="shared" si="104"/>
        <v>930.73734518172716</v>
      </c>
      <c r="E668" s="69">
        <f t="shared" si="105"/>
        <v>930.73734518172716</v>
      </c>
      <c r="F668" s="70">
        <f t="shared" si="106"/>
        <v>454.34586443327424</v>
      </c>
      <c r="G668" s="70" cm="1">
        <f t="array" ref="G668">_xll.DCE_EC312_SpecificHeat_Ca(B668)</f>
        <v>650</v>
      </c>
      <c r="H668" s="69">
        <f t="shared" si="107"/>
        <v>0.23188483200293683</v>
      </c>
      <c r="I668" s="69">
        <f t="shared" si="108"/>
        <v>929.46172233474056</v>
      </c>
      <c r="J668" s="73">
        <f t="shared" si="100"/>
        <v>54.416666666666664</v>
      </c>
      <c r="K668" s="74">
        <f t="shared" si="101"/>
        <v>929.46172233474056</v>
      </c>
    </row>
    <row r="669" spans="1:11">
      <c r="A669" s="67">
        <v>654</v>
      </c>
      <c r="B669" s="69">
        <f t="shared" si="102"/>
        <v>929.46172233474056</v>
      </c>
      <c r="C669" s="68">
        <f t="shared" si="103"/>
        <v>54.5</v>
      </c>
      <c r="D669" s="72">
        <f t="shared" si="104"/>
        <v>930.96609575479556</v>
      </c>
      <c r="E669" s="69">
        <f t="shared" si="105"/>
        <v>930.96609575479556</v>
      </c>
      <c r="F669" s="70">
        <f t="shared" si="106"/>
        <v>453.64009582672719</v>
      </c>
      <c r="G669" s="70" cm="1">
        <f t="array" ref="G669">_xll.DCE_EC312_SpecificHeat_Ca(B669)</f>
        <v>650</v>
      </c>
      <c r="H669" s="69">
        <f t="shared" si="107"/>
        <v>0.23152462836167281</v>
      </c>
      <c r="I669" s="69">
        <f t="shared" si="108"/>
        <v>929.69324696310218</v>
      </c>
      <c r="J669" s="73">
        <f t="shared" si="100"/>
        <v>54.5</v>
      </c>
      <c r="K669" s="74">
        <f t="shared" si="101"/>
        <v>929.69324696310218</v>
      </c>
    </row>
    <row r="670" spans="1:11">
      <c r="A670" s="67">
        <v>655</v>
      </c>
      <c r="B670" s="69">
        <f t="shared" si="102"/>
        <v>929.69324696310218</v>
      </c>
      <c r="C670" s="68">
        <f t="shared" si="103"/>
        <v>54.583333333333336</v>
      </c>
      <c r="D670" s="72">
        <f t="shared" si="104"/>
        <v>931.19449762258682</v>
      </c>
      <c r="E670" s="69">
        <f t="shared" si="105"/>
        <v>931.19449762258682</v>
      </c>
      <c r="F670" s="70">
        <f t="shared" si="106"/>
        <v>452.93652526933431</v>
      </c>
      <c r="G670" s="70" cm="1">
        <f t="array" ref="G670">_xll.DCE_EC312_SpecificHeat_Ca(B670)</f>
        <v>650</v>
      </c>
      <c r="H670" s="69">
        <f t="shared" si="107"/>
        <v>0.23116554654036747</v>
      </c>
      <c r="I670" s="69">
        <f t="shared" si="108"/>
        <v>929.92441250964259</v>
      </c>
      <c r="J670" s="73">
        <f t="shared" si="100"/>
        <v>54.583333333333336</v>
      </c>
      <c r="K670" s="74">
        <f t="shared" si="101"/>
        <v>929.92441250964259</v>
      </c>
    </row>
    <row r="671" spans="1:11">
      <c r="A671" s="67">
        <v>656</v>
      </c>
      <c r="B671" s="69">
        <f t="shared" si="102"/>
        <v>929.92441250964259</v>
      </c>
      <c r="C671" s="68">
        <f t="shared" si="103"/>
        <v>54.666666666666664</v>
      </c>
      <c r="D671" s="72">
        <f t="shared" si="104"/>
        <v>931.42255184660939</v>
      </c>
      <c r="E671" s="69">
        <f t="shared" si="105"/>
        <v>931.42255184660939</v>
      </c>
      <c r="F671" s="70">
        <f t="shared" si="106"/>
        <v>452.23514247293804</v>
      </c>
      <c r="G671" s="70" cm="1">
        <f t="array" ref="G671">_xll.DCE_EC312_SpecificHeat_Ca(B671)</f>
        <v>650</v>
      </c>
      <c r="H671" s="69">
        <f t="shared" si="107"/>
        <v>0.23080758128824622</v>
      </c>
      <c r="I671" s="69">
        <f t="shared" si="108"/>
        <v>930.15522009093081</v>
      </c>
      <c r="J671" s="73">
        <f t="shared" si="100"/>
        <v>54.666666666666664</v>
      </c>
      <c r="K671" s="74">
        <f t="shared" si="101"/>
        <v>930.15522009093081</v>
      </c>
    </row>
    <row r="672" spans="1:11">
      <c r="A672" s="67">
        <v>657</v>
      </c>
      <c r="B672" s="69">
        <f t="shared" si="102"/>
        <v>930.15522009093081</v>
      </c>
      <c r="C672" s="68">
        <f t="shared" si="103"/>
        <v>54.75</v>
      </c>
      <c r="D672" s="72">
        <f t="shared" si="104"/>
        <v>931.65025948353184</v>
      </c>
      <c r="E672" s="69">
        <f t="shared" si="105"/>
        <v>931.65025948353184</v>
      </c>
      <c r="F672" s="70">
        <f t="shared" si="106"/>
        <v>451.53593721335278</v>
      </c>
      <c r="G672" s="70" cm="1">
        <f t="array" ref="G672">_xll.DCE_EC312_SpecificHeat_Ca(B672)</f>
        <v>650</v>
      </c>
      <c r="H672" s="69">
        <f t="shared" si="107"/>
        <v>0.23045072738718397</v>
      </c>
      <c r="I672" s="69">
        <f t="shared" si="108"/>
        <v>930.38567081831798</v>
      </c>
      <c r="J672" s="73">
        <f t="shared" si="100"/>
        <v>54.75</v>
      </c>
      <c r="K672" s="74">
        <f t="shared" si="101"/>
        <v>930.38567081831798</v>
      </c>
    </row>
    <row r="673" spans="1:11">
      <c r="A673" s="67">
        <v>658</v>
      </c>
      <c r="B673" s="69">
        <f t="shared" si="102"/>
        <v>930.38567081831798</v>
      </c>
      <c r="C673" s="68">
        <f t="shared" si="103"/>
        <v>54.833333333333336</v>
      </c>
      <c r="D673" s="72">
        <f t="shared" si="104"/>
        <v>931.87762158521252</v>
      </c>
      <c r="E673" s="69">
        <f t="shared" si="105"/>
        <v>931.87762158521252</v>
      </c>
      <c r="F673" s="70">
        <f t="shared" si="106"/>
        <v>450.83889933058731</v>
      </c>
      <c r="G673" s="70" cm="1">
        <f t="array" ref="G673">_xll.DCE_EC312_SpecificHeat_Ca(B673)</f>
        <v>650</v>
      </c>
      <c r="H673" s="69">
        <f t="shared" si="107"/>
        <v>0.23009497965181866</v>
      </c>
      <c r="I673" s="69">
        <f t="shared" si="108"/>
        <v>930.61576579796974</v>
      </c>
      <c r="J673" s="73">
        <f t="shared" si="100"/>
        <v>54.833333333333336</v>
      </c>
      <c r="K673" s="74">
        <f t="shared" si="101"/>
        <v>930.61576579796974</v>
      </c>
    </row>
    <row r="674" spans="1:11">
      <c r="A674" s="67">
        <v>659</v>
      </c>
      <c r="B674" s="69">
        <f t="shared" si="102"/>
        <v>930.61576579796974</v>
      </c>
      <c r="C674" s="68">
        <f t="shared" si="103"/>
        <v>54.916666666666664</v>
      </c>
      <c r="D674" s="72">
        <f t="shared" si="104"/>
        <v>932.10463919872825</v>
      </c>
      <c r="E674" s="69">
        <f t="shared" si="105"/>
        <v>932.10463919872825</v>
      </c>
      <c r="F674" s="70">
        <f t="shared" si="106"/>
        <v>450.14401872750034</v>
      </c>
      <c r="G674" s="70" cm="1">
        <f t="array" ref="G674">_xll.DCE_EC312_SpecificHeat_Ca(B674)</f>
        <v>650</v>
      </c>
      <c r="H674" s="69">
        <f t="shared" si="107"/>
        <v>0.22974033292886473</v>
      </c>
      <c r="I674" s="69">
        <f t="shared" si="108"/>
        <v>930.84550613089857</v>
      </c>
      <c r="J674" s="73">
        <f t="shared" si="100"/>
        <v>54.916666666666664</v>
      </c>
      <c r="K674" s="74">
        <f t="shared" si="101"/>
        <v>930.84550613089857</v>
      </c>
    </row>
    <row r="675" spans="1:11">
      <c r="A675" s="67">
        <v>660</v>
      </c>
      <c r="B675" s="69">
        <f t="shared" si="102"/>
        <v>930.84550613089857</v>
      </c>
      <c r="C675" s="68">
        <f t="shared" si="103"/>
        <v>55</v>
      </c>
      <c r="D675" s="72">
        <f t="shared" si="104"/>
        <v>932.33131336640429</v>
      </c>
      <c r="E675" s="69">
        <f t="shared" si="105"/>
        <v>932.33131336640429</v>
      </c>
      <c r="F675" s="70">
        <f t="shared" si="106"/>
        <v>449.45128537009316</v>
      </c>
      <c r="G675" s="70" cm="1">
        <f t="array" ref="G675">_xll.DCE_EC312_SpecificHeat_Ca(B675)</f>
        <v>650</v>
      </c>
      <c r="H675" s="69">
        <f t="shared" si="107"/>
        <v>0.22938678209726299</v>
      </c>
      <c r="I675" s="69">
        <f t="shared" si="108"/>
        <v>931.07489291299578</v>
      </c>
      <c r="J675" s="73">
        <f t="shared" si="100"/>
        <v>55</v>
      </c>
      <c r="K675" s="74">
        <f t="shared" si="101"/>
        <v>931.07489291299578</v>
      </c>
    </row>
    <row r="676" spans="1:11">
      <c r="A676" s="67">
        <v>661</v>
      </c>
      <c r="B676" s="69">
        <f t="shared" si="102"/>
        <v>931.07489291299578</v>
      </c>
      <c r="C676" s="68">
        <f t="shared" si="103"/>
        <v>55.083333333333336</v>
      </c>
      <c r="D676" s="72">
        <f t="shared" si="104"/>
        <v>932.55764512584165</v>
      </c>
      <c r="E676" s="69">
        <f t="shared" si="105"/>
        <v>932.55764512584165</v>
      </c>
      <c r="F676" s="70">
        <f t="shared" si="106"/>
        <v>448.76068928688585</v>
      </c>
      <c r="G676" s="70" cm="1">
        <f t="array" ref="G676">_xll.DCE_EC312_SpecificHeat_Ca(B676)</f>
        <v>650</v>
      </c>
      <c r="H676" s="69">
        <f t="shared" si="107"/>
        <v>0.2290343220678619</v>
      </c>
      <c r="I676" s="69">
        <f t="shared" si="108"/>
        <v>931.30392723506361</v>
      </c>
      <c r="J676" s="73">
        <f t="shared" si="100"/>
        <v>55.083333333333336</v>
      </c>
      <c r="K676" s="74">
        <f t="shared" si="101"/>
        <v>931.30392723506361</v>
      </c>
    </row>
    <row r="677" spans="1:11">
      <c r="A677" s="67">
        <v>662</v>
      </c>
      <c r="B677" s="69">
        <f t="shared" si="102"/>
        <v>931.30392723506361</v>
      </c>
      <c r="C677" s="68">
        <f t="shared" si="103"/>
        <v>55.166666666666664</v>
      </c>
      <c r="D677" s="72">
        <f t="shared" si="104"/>
        <v>932.78363550994675</v>
      </c>
      <c r="E677" s="69">
        <f t="shared" si="105"/>
        <v>932.78363550994675</v>
      </c>
      <c r="F677" s="70">
        <f t="shared" si="106"/>
        <v>448.07222056770479</v>
      </c>
      <c r="G677" s="70" cm="1">
        <f t="array" ref="G677">_xll.DCE_EC312_SpecificHeat_Ca(B677)</f>
        <v>650</v>
      </c>
      <c r="H677" s="69">
        <f t="shared" si="107"/>
        <v>0.22868294778279891</v>
      </c>
      <c r="I677" s="69">
        <f t="shared" si="108"/>
        <v>931.53261018284638</v>
      </c>
      <c r="J677" s="73">
        <f t="shared" si="100"/>
        <v>55.166666666666664</v>
      </c>
      <c r="K677" s="74">
        <f t="shared" si="101"/>
        <v>931.53261018284638</v>
      </c>
    </row>
    <row r="678" spans="1:11">
      <c r="A678" s="67">
        <v>663</v>
      </c>
      <c r="B678" s="69">
        <f t="shared" si="102"/>
        <v>931.53261018284638</v>
      </c>
      <c r="C678" s="68">
        <f t="shared" si="103"/>
        <v>55.25</v>
      </c>
      <c r="D678" s="72">
        <f t="shared" si="104"/>
        <v>933.00928554695895</v>
      </c>
      <c r="E678" s="69">
        <f t="shared" si="105"/>
        <v>933.00928554695895</v>
      </c>
      <c r="F678" s="70">
        <f t="shared" si="106"/>
        <v>447.38586936409558</v>
      </c>
      <c r="G678" s="70" cm="1">
        <f t="array" ref="G678">_xll.DCE_EC312_SpecificHeat_Ca(B678)</f>
        <v>650</v>
      </c>
      <c r="H678" s="69">
        <f t="shared" si="107"/>
        <v>0.22833265421571106</v>
      </c>
      <c r="I678" s="69">
        <f t="shared" si="108"/>
        <v>931.76094283706209</v>
      </c>
      <c r="J678" s="73">
        <f t="shared" si="100"/>
        <v>55.25</v>
      </c>
      <c r="K678" s="74">
        <f t="shared" si="101"/>
        <v>931.76094283706209</v>
      </c>
    </row>
    <row r="679" spans="1:11">
      <c r="A679" s="67">
        <v>664</v>
      </c>
      <c r="B679" s="69">
        <f t="shared" si="102"/>
        <v>931.76094283706209</v>
      </c>
      <c r="C679" s="68">
        <f t="shared" si="103"/>
        <v>55.333333333333336</v>
      </c>
      <c r="D679" s="72">
        <f t="shared" si="104"/>
        <v>933.23459626047929</v>
      </c>
      <c r="E679" s="69">
        <f t="shared" si="105"/>
        <v>933.23459626047929</v>
      </c>
      <c r="F679" s="70">
        <f t="shared" si="106"/>
        <v>446.70162588856385</v>
      </c>
      <c r="G679" s="70" cm="1">
        <f t="array" ref="G679">_xll.DCE_EC312_SpecificHeat_Ca(B679)</f>
        <v>650</v>
      </c>
      <c r="H679" s="69">
        <f t="shared" si="107"/>
        <v>0.22798343637134774</v>
      </c>
      <c r="I679" s="69">
        <f t="shared" si="108"/>
        <v>931.98892627343344</v>
      </c>
      <c r="J679" s="73">
        <f t="shared" ref="J679:J742" si="109">C679</f>
        <v>55.333333333333336</v>
      </c>
      <c r="K679" s="74">
        <f t="shared" ref="K679:K742" si="110">I679</f>
        <v>931.98892627343344</v>
      </c>
    </row>
    <row r="680" spans="1:11">
      <c r="A680" s="67">
        <v>665</v>
      </c>
      <c r="B680" s="69">
        <f t="shared" si="102"/>
        <v>931.98892627343344</v>
      </c>
      <c r="C680" s="68">
        <f t="shared" si="103"/>
        <v>55.416666666666664</v>
      </c>
      <c r="D680" s="72">
        <f t="shared" si="104"/>
        <v>933.4595686694978</v>
      </c>
      <c r="E680" s="69">
        <f t="shared" si="105"/>
        <v>933.4595686694978</v>
      </c>
      <c r="F680" s="70">
        <f t="shared" si="106"/>
        <v>446.0194804137065</v>
      </c>
      <c r="G680" s="70" cm="1">
        <f t="array" ref="G680">_xll.DCE_EC312_SpecificHeat_Ca(B680)</f>
        <v>650</v>
      </c>
      <c r="H680" s="69">
        <f t="shared" si="107"/>
        <v>0.22763528928512705</v>
      </c>
      <c r="I680" s="69">
        <f t="shared" si="108"/>
        <v>932.21656156271854</v>
      </c>
      <c r="J680" s="73">
        <f t="shared" si="109"/>
        <v>55.416666666666664</v>
      </c>
      <c r="K680" s="74">
        <f t="shared" si="110"/>
        <v>932.21656156271854</v>
      </c>
    </row>
    <row r="681" spans="1:11">
      <c r="A681" s="67">
        <v>666</v>
      </c>
      <c r="B681" s="69">
        <f t="shared" si="102"/>
        <v>932.21656156271854</v>
      </c>
      <c r="C681" s="68">
        <f t="shared" si="103"/>
        <v>55.5</v>
      </c>
      <c r="D681" s="72">
        <f t="shared" si="104"/>
        <v>933.68420378842143</v>
      </c>
      <c r="E681" s="69">
        <f t="shared" si="105"/>
        <v>933.68420378842143</v>
      </c>
      <c r="F681" s="70">
        <f t="shared" si="106"/>
        <v>445.33942327238537</v>
      </c>
      <c r="G681" s="70" cm="1">
        <f t="array" ref="G681">_xll.DCE_EC312_SpecificHeat_Ca(B681)</f>
        <v>650</v>
      </c>
      <c r="H681" s="69">
        <f t="shared" si="107"/>
        <v>0.22728820802322464</v>
      </c>
      <c r="I681" s="69">
        <f t="shared" si="108"/>
        <v>932.44384977074174</v>
      </c>
      <c r="J681" s="73">
        <f t="shared" si="109"/>
        <v>55.5</v>
      </c>
      <c r="K681" s="74">
        <f t="shared" si="110"/>
        <v>932.44384977074174</v>
      </c>
    </row>
    <row r="682" spans="1:11">
      <c r="A682" s="67">
        <v>667</v>
      </c>
      <c r="B682" s="69">
        <f t="shared" si="102"/>
        <v>932.44384977074174</v>
      </c>
      <c r="C682" s="68">
        <f t="shared" si="103"/>
        <v>55.583333333333336</v>
      </c>
      <c r="D682" s="72">
        <f t="shared" si="104"/>
        <v>933.90850262710103</v>
      </c>
      <c r="E682" s="69">
        <f t="shared" si="105"/>
        <v>933.90850262710103</v>
      </c>
      <c r="F682" s="70">
        <f t="shared" si="106"/>
        <v>444.66144485681713</v>
      </c>
      <c r="G682" s="70" cm="1">
        <f t="array" ref="G682">_xll.DCE_EC312_SpecificHeat_Ca(B682)</f>
        <v>650</v>
      </c>
      <c r="H682" s="69">
        <f t="shared" si="107"/>
        <v>0.22694218768210903</v>
      </c>
      <c r="I682" s="69">
        <f t="shared" si="108"/>
        <v>932.67079195842382</v>
      </c>
      <c r="J682" s="73">
        <f t="shared" si="109"/>
        <v>55.583333333333336</v>
      </c>
      <c r="K682" s="74">
        <f t="shared" si="110"/>
        <v>932.67079195842382</v>
      </c>
    </row>
    <row r="683" spans="1:11">
      <c r="A683" s="67">
        <v>668</v>
      </c>
      <c r="B683" s="69">
        <f t="shared" si="102"/>
        <v>932.67079195842382</v>
      </c>
      <c r="C683" s="68">
        <f t="shared" si="103"/>
        <v>55.666666666666664</v>
      </c>
      <c r="D683" s="72">
        <f t="shared" si="104"/>
        <v>934.13246619085953</v>
      </c>
      <c r="E683" s="69">
        <f t="shared" si="105"/>
        <v>934.13246619085953</v>
      </c>
      <c r="F683" s="70">
        <f t="shared" si="106"/>
        <v>443.98553561835701</v>
      </c>
      <c r="G683" s="70" cm="1">
        <f t="array" ref="G683">_xll.DCE_EC312_SpecificHeat_Ca(B683)</f>
        <v>650</v>
      </c>
      <c r="H683" s="69">
        <f t="shared" si="107"/>
        <v>0.22659722338843144</v>
      </c>
      <c r="I683" s="69">
        <f t="shared" si="108"/>
        <v>932.89738918181229</v>
      </c>
      <c r="J683" s="73">
        <f t="shared" si="109"/>
        <v>55.666666666666664</v>
      </c>
      <c r="K683" s="74">
        <f t="shared" si="110"/>
        <v>932.89738918181229</v>
      </c>
    </row>
    <row r="684" spans="1:11">
      <c r="A684" s="67">
        <v>669</v>
      </c>
      <c r="B684" s="69">
        <f t="shared" si="102"/>
        <v>932.89738918181229</v>
      </c>
      <c r="C684" s="68">
        <f t="shared" si="103"/>
        <v>55.75</v>
      </c>
      <c r="D684" s="72">
        <f t="shared" si="104"/>
        <v>934.35609548051809</v>
      </c>
      <c r="E684" s="69">
        <f t="shared" si="105"/>
        <v>934.35609548051809</v>
      </c>
      <c r="F684" s="70">
        <f t="shared" si="106"/>
        <v>443.31168606661163</v>
      </c>
      <c r="G684" s="70" cm="1">
        <f t="array" ref="G684">_xll.DCE_EC312_SpecificHeat_Ca(B684)</f>
        <v>650</v>
      </c>
      <c r="H684" s="69">
        <f t="shared" si="107"/>
        <v>0.22625331029857285</v>
      </c>
      <c r="I684" s="69">
        <f t="shared" si="108"/>
        <v>933.12364249211089</v>
      </c>
      <c r="J684" s="73">
        <f t="shared" si="109"/>
        <v>55.75</v>
      </c>
      <c r="K684" s="74">
        <f t="shared" si="110"/>
        <v>933.12364249211089</v>
      </c>
    </row>
    <row r="685" spans="1:11">
      <c r="A685" s="67">
        <v>670</v>
      </c>
      <c r="B685" s="69">
        <f t="shared" si="102"/>
        <v>933.12364249211089</v>
      </c>
      <c r="C685" s="68">
        <f t="shared" si="103"/>
        <v>55.833333333333336</v>
      </c>
      <c r="D685" s="72">
        <f t="shared" si="104"/>
        <v>934.57939149242327</v>
      </c>
      <c r="E685" s="69">
        <f t="shared" si="105"/>
        <v>934.57939149242327</v>
      </c>
      <c r="F685" s="70">
        <f t="shared" si="106"/>
        <v>442.63988676991266</v>
      </c>
      <c r="G685" s="70" cm="1">
        <f t="array" ref="G685">_xll.DCE_EC312_SpecificHeat_Ca(B685)</f>
        <v>650</v>
      </c>
      <c r="H685" s="69">
        <f t="shared" si="107"/>
        <v>0.22591044359888571</v>
      </c>
      <c r="I685" s="69">
        <f t="shared" si="108"/>
        <v>933.34955293570977</v>
      </c>
      <c r="J685" s="73">
        <f t="shared" si="109"/>
        <v>55.833333333333336</v>
      </c>
      <c r="K685" s="74">
        <f t="shared" si="110"/>
        <v>933.34955293570977</v>
      </c>
    </row>
    <row r="686" spans="1:11">
      <c r="A686" s="67">
        <v>671</v>
      </c>
      <c r="B686" s="69">
        <f t="shared" si="102"/>
        <v>933.34955293570977</v>
      </c>
      <c r="C686" s="68">
        <f t="shared" si="103"/>
        <v>55.916666666666664</v>
      </c>
      <c r="D686" s="72">
        <f t="shared" si="104"/>
        <v>934.80235521847362</v>
      </c>
      <c r="E686" s="69">
        <f t="shared" si="105"/>
        <v>934.80235521847362</v>
      </c>
      <c r="F686" s="70">
        <f t="shared" si="106"/>
        <v>441.97012835349358</v>
      </c>
      <c r="G686" s="70" cm="1">
        <f t="array" ref="G686">_xll.DCE_EC312_SpecificHeat_Ca(B686)</f>
        <v>650</v>
      </c>
      <c r="H686" s="69">
        <f t="shared" si="107"/>
        <v>0.22556861850476362</v>
      </c>
      <c r="I686" s="69">
        <f t="shared" si="108"/>
        <v>933.57512155421455</v>
      </c>
      <c r="J686" s="73">
        <f t="shared" si="109"/>
        <v>55.916666666666664</v>
      </c>
      <c r="K686" s="74">
        <f t="shared" si="110"/>
        <v>933.57512155421455</v>
      </c>
    </row>
    <row r="687" spans="1:11">
      <c r="A687" s="67">
        <v>672</v>
      </c>
      <c r="B687" s="69">
        <f t="shared" si="102"/>
        <v>933.57512155421455</v>
      </c>
      <c r="C687" s="68">
        <f t="shared" si="103"/>
        <v>56</v>
      </c>
      <c r="D687" s="72">
        <f t="shared" si="104"/>
        <v>935.02498764614654</v>
      </c>
      <c r="E687" s="69">
        <f t="shared" si="105"/>
        <v>935.02498764614654</v>
      </c>
      <c r="F687" s="70">
        <f t="shared" si="106"/>
        <v>441.30240150058648</v>
      </c>
      <c r="G687" s="70" cm="1">
        <f t="array" ref="G687">_xll.DCE_EC312_SpecificHeat_Ca(B687)</f>
        <v>650</v>
      </c>
      <c r="H687" s="69">
        <f t="shared" si="107"/>
        <v>0.22522783026120086</v>
      </c>
      <c r="I687" s="69">
        <f t="shared" si="108"/>
        <v>933.80034938447579</v>
      </c>
      <c r="J687" s="73">
        <f t="shared" si="109"/>
        <v>56</v>
      </c>
      <c r="K687" s="74">
        <f t="shared" si="110"/>
        <v>933.80034938447579</v>
      </c>
    </row>
    <row r="688" spans="1:11">
      <c r="A688" s="67">
        <v>673</v>
      </c>
      <c r="B688" s="69">
        <f t="shared" si="102"/>
        <v>933.80034938447579</v>
      </c>
      <c r="C688" s="68">
        <f t="shared" si="103"/>
        <v>56.083333333333336</v>
      </c>
      <c r="D688" s="72">
        <f t="shared" si="104"/>
        <v>935.24728975852338</v>
      </c>
      <c r="E688" s="69">
        <f t="shared" si="105"/>
        <v>935.24728975852338</v>
      </c>
      <c r="F688" s="70">
        <f t="shared" si="106"/>
        <v>440.63669695069558</v>
      </c>
      <c r="G688" s="70" cm="1">
        <f t="array" ref="G688">_xll.DCE_EC312_SpecificHeat_Ca(B688)</f>
        <v>650</v>
      </c>
      <c r="H688" s="69">
        <f t="shared" si="107"/>
        <v>0.22488807414191148</v>
      </c>
      <c r="I688" s="69">
        <f t="shared" si="108"/>
        <v>934.02523745861765</v>
      </c>
      <c r="J688" s="73">
        <f t="shared" si="109"/>
        <v>56.083333333333336</v>
      </c>
      <c r="K688" s="74">
        <f t="shared" si="110"/>
        <v>934.02523745861765</v>
      </c>
    </row>
    <row r="689" spans="1:11">
      <c r="A689" s="67">
        <v>674</v>
      </c>
      <c r="B689" s="69">
        <f t="shared" si="102"/>
        <v>934.02523745861765</v>
      </c>
      <c r="C689" s="68">
        <f t="shared" si="103"/>
        <v>56.166666666666664</v>
      </c>
      <c r="D689" s="72">
        <f t="shared" si="104"/>
        <v>935.46926253431707</v>
      </c>
      <c r="E689" s="69">
        <f t="shared" si="105"/>
        <v>935.46926253431707</v>
      </c>
      <c r="F689" s="70">
        <f t="shared" si="106"/>
        <v>439.97300549999807</v>
      </c>
      <c r="G689" s="70" cm="1">
        <f t="array" ref="G689">_xll.DCE_EC312_SpecificHeat_Ca(B689)</f>
        <v>650</v>
      </c>
      <c r="H689" s="69">
        <f t="shared" si="107"/>
        <v>0.22454934544953359</v>
      </c>
      <c r="I689" s="69">
        <f t="shared" si="108"/>
        <v>934.24978680406718</v>
      </c>
      <c r="J689" s="73">
        <f t="shared" si="109"/>
        <v>56.166666666666664</v>
      </c>
      <c r="K689" s="74">
        <f t="shared" si="110"/>
        <v>934.24978680406718</v>
      </c>
    </row>
    <row r="690" spans="1:11">
      <c r="A690" s="67">
        <v>675</v>
      </c>
      <c r="B690" s="69">
        <f t="shared" si="102"/>
        <v>934.24978680406718</v>
      </c>
      <c r="C690" s="68">
        <f t="shared" si="103"/>
        <v>56.25</v>
      </c>
      <c r="D690" s="72">
        <f t="shared" si="104"/>
        <v>935.69090694789634</v>
      </c>
      <c r="E690" s="69">
        <f t="shared" si="105"/>
        <v>935.69090694789634</v>
      </c>
      <c r="F690" s="70">
        <f t="shared" si="106"/>
        <v>439.31131800032466</v>
      </c>
      <c r="G690" s="70" cm="1">
        <f t="array" ref="G690">_xll.DCE_EC312_SpecificHeat_Ca(B690)</f>
        <v>650</v>
      </c>
      <c r="H690" s="69">
        <f t="shared" si="107"/>
        <v>0.22421163951510936</v>
      </c>
      <c r="I690" s="69">
        <f t="shared" si="108"/>
        <v>934.47399844358233</v>
      </c>
      <c r="J690" s="73">
        <f t="shared" si="109"/>
        <v>56.25</v>
      </c>
      <c r="K690" s="74">
        <f t="shared" si="110"/>
        <v>934.47399844358233</v>
      </c>
    </row>
    <row r="691" spans="1:11">
      <c r="A691" s="67">
        <v>676</v>
      </c>
      <c r="B691" s="69">
        <f t="shared" si="102"/>
        <v>934.47399844358233</v>
      </c>
      <c r="C691" s="68">
        <f t="shared" si="103"/>
        <v>56.333333333333336</v>
      </c>
      <c r="D691" s="72">
        <f t="shared" si="104"/>
        <v>935.91222396931289</v>
      </c>
      <c r="E691" s="69">
        <f t="shared" si="105"/>
        <v>935.91222396931289</v>
      </c>
      <c r="F691" s="70">
        <f t="shared" si="106"/>
        <v>438.65162535941113</v>
      </c>
      <c r="G691" s="70" cm="1">
        <f t="array" ref="G691">_xll.DCE_EC312_SpecificHeat_Ca(B691)</f>
        <v>650</v>
      </c>
      <c r="H691" s="69">
        <f t="shared" si="107"/>
        <v>0.22387495169821328</v>
      </c>
      <c r="I691" s="69">
        <f t="shared" si="108"/>
        <v>934.69787339528057</v>
      </c>
      <c r="J691" s="73">
        <f t="shared" si="109"/>
        <v>56.333333333333336</v>
      </c>
      <c r="K691" s="74">
        <f t="shared" si="110"/>
        <v>934.69787339528057</v>
      </c>
    </row>
    <row r="692" spans="1:11">
      <c r="A692" s="67">
        <v>677</v>
      </c>
      <c r="B692" s="69">
        <f t="shared" si="102"/>
        <v>934.69787339528057</v>
      </c>
      <c r="C692" s="68">
        <f t="shared" si="103"/>
        <v>56.416666666666664</v>
      </c>
      <c r="D692" s="72">
        <f t="shared" si="104"/>
        <v>936.13321456432573</v>
      </c>
      <c r="E692" s="69">
        <f t="shared" si="105"/>
        <v>936.13321456432573</v>
      </c>
      <c r="F692" s="70">
        <f t="shared" si="106"/>
        <v>437.99391853974367</v>
      </c>
      <c r="G692" s="70" cm="1">
        <f t="array" ref="G692">_xll.DCE_EC312_SpecificHeat_Ca(B692)</f>
        <v>650</v>
      </c>
      <c r="H692" s="69">
        <f t="shared" si="107"/>
        <v>0.22353927738636276</v>
      </c>
      <c r="I692" s="69">
        <f t="shared" si="108"/>
        <v>934.92141267266697</v>
      </c>
      <c r="J692" s="73">
        <f t="shared" si="109"/>
        <v>56.416666666666664</v>
      </c>
      <c r="K692" s="74">
        <f t="shared" si="110"/>
        <v>934.92141267266697</v>
      </c>
    </row>
    <row r="693" spans="1:11">
      <c r="A693" s="67">
        <v>678</v>
      </c>
      <c r="B693" s="69">
        <f t="shared" si="102"/>
        <v>934.92141267266697</v>
      </c>
      <c r="C693" s="68">
        <f t="shared" si="103"/>
        <v>56.5</v>
      </c>
      <c r="D693" s="72">
        <f t="shared" si="104"/>
        <v>936.35387969442695</v>
      </c>
      <c r="E693" s="69">
        <f t="shared" si="105"/>
        <v>936.35387969442695</v>
      </c>
      <c r="F693" s="70">
        <f t="shared" si="106"/>
        <v>437.33818855857982</v>
      </c>
      <c r="G693" s="70" cm="1">
        <f t="array" ref="G693">_xll.DCE_EC312_SpecificHeat_Ca(B693)</f>
        <v>650</v>
      </c>
      <c r="H693" s="69">
        <f t="shared" si="107"/>
        <v>0.22320461199502895</v>
      </c>
      <c r="I693" s="69">
        <f t="shared" si="108"/>
        <v>935.14461728466199</v>
      </c>
      <c r="J693" s="73">
        <f t="shared" si="109"/>
        <v>56.5</v>
      </c>
      <c r="K693" s="74">
        <f t="shared" si="110"/>
        <v>935.14461728466199</v>
      </c>
    </row>
    <row r="694" spans="1:11">
      <c r="A694" s="67">
        <v>679</v>
      </c>
      <c r="B694" s="69">
        <f t="shared" si="102"/>
        <v>935.14461728466199</v>
      </c>
      <c r="C694" s="68">
        <f t="shared" si="103"/>
        <v>56.583333333333336</v>
      </c>
      <c r="D694" s="72">
        <f t="shared" si="104"/>
        <v>936.5742203168669</v>
      </c>
      <c r="E694" s="69">
        <f t="shared" si="105"/>
        <v>936.5742203168669</v>
      </c>
      <c r="F694" s="70">
        <f t="shared" si="106"/>
        <v>436.68442648752421</v>
      </c>
      <c r="G694" s="70" cm="1">
        <f t="array" ref="G694">_xll.DCE_EC312_SpecificHeat_Ca(B694)</f>
        <v>650</v>
      </c>
      <c r="H694" s="69">
        <f t="shared" si="107"/>
        <v>0.2228709509674201</v>
      </c>
      <c r="I694" s="69">
        <f t="shared" si="108"/>
        <v>935.36748823562937</v>
      </c>
      <c r="J694" s="73">
        <f t="shared" si="109"/>
        <v>56.583333333333336</v>
      </c>
      <c r="K694" s="74">
        <f t="shared" si="110"/>
        <v>935.36748823562937</v>
      </c>
    </row>
    <row r="695" spans="1:11">
      <c r="A695" s="67">
        <v>680</v>
      </c>
      <c r="B695" s="69">
        <f t="shared" si="102"/>
        <v>935.36748823562937</v>
      </c>
      <c r="C695" s="68">
        <f t="shared" si="103"/>
        <v>56.666666666666664</v>
      </c>
      <c r="D695" s="72">
        <f t="shared" si="104"/>
        <v>936.79423738467881</v>
      </c>
      <c r="E695" s="69">
        <f t="shared" si="105"/>
        <v>936.79423738467881</v>
      </c>
      <c r="F695" s="70">
        <f t="shared" si="106"/>
        <v>436.03262345183595</v>
      </c>
      <c r="G695" s="70" cm="1">
        <f t="array" ref="G695">_xll.DCE_EC312_SpecificHeat_Ca(B695)</f>
        <v>650</v>
      </c>
      <c r="H695" s="69">
        <f t="shared" si="107"/>
        <v>0.22253828977412826</v>
      </c>
      <c r="I695" s="69">
        <f t="shared" si="108"/>
        <v>935.59002652540346</v>
      </c>
      <c r="J695" s="73">
        <f t="shared" si="109"/>
        <v>56.666666666666664</v>
      </c>
      <c r="K695" s="74">
        <f t="shared" si="110"/>
        <v>935.59002652540346</v>
      </c>
    </row>
    <row r="696" spans="1:11">
      <c r="A696" s="67">
        <v>681</v>
      </c>
      <c r="B696" s="69">
        <f t="shared" si="102"/>
        <v>935.59002652540346</v>
      </c>
      <c r="C696" s="68">
        <f t="shared" si="103"/>
        <v>56.75</v>
      </c>
      <c r="D696" s="72">
        <f t="shared" si="104"/>
        <v>937.01393184670383</v>
      </c>
      <c r="E696" s="69">
        <f t="shared" si="105"/>
        <v>937.01393184670383</v>
      </c>
      <c r="F696" s="70">
        <f t="shared" si="106"/>
        <v>435.3827706305654</v>
      </c>
      <c r="G696" s="70" cm="1">
        <f t="array" ref="G696">_xll.DCE_EC312_SpecificHeat_Ca(B696)</f>
        <v>650</v>
      </c>
      <c r="H696" s="69">
        <f t="shared" si="107"/>
        <v>0.22220662391319893</v>
      </c>
      <c r="I696" s="69">
        <f t="shared" si="108"/>
        <v>935.81223314931663</v>
      </c>
      <c r="J696" s="73">
        <f t="shared" si="109"/>
        <v>56.75</v>
      </c>
      <c r="K696" s="74">
        <f t="shared" si="110"/>
        <v>935.81223314931663</v>
      </c>
    </row>
    <row r="697" spans="1:11">
      <c r="A697" s="67">
        <v>682</v>
      </c>
      <c r="B697" s="69">
        <f t="shared" si="102"/>
        <v>935.81223314931663</v>
      </c>
      <c r="C697" s="68">
        <f t="shared" si="103"/>
        <v>56.833333333333336</v>
      </c>
      <c r="D697" s="72">
        <f t="shared" si="104"/>
        <v>937.23330464761511</v>
      </c>
      <c r="E697" s="69">
        <f t="shared" si="105"/>
        <v>937.23330464761511</v>
      </c>
      <c r="F697" s="70">
        <f t="shared" si="106"/>
        <v>434.73485925538671</v>
      </c>
      <c r="G697" s="70" cm="1">
        <f t="array" ref="G697">_xll.DCE_EC312_SpecificHeat_Ca(B697)</f>
        <v>650</v>
      </c>
      <c r="H697" s="69">
        <f t="shared" si="107"/>
        <v>0.22187594890953513</v>
      </c>
      <c r="I697" s="69">
        <f t="shared" si="108"/>
        <v>936.03410909822617</v>
      </c>
      <c r="J697" s="73">
        <f t="shared" si="109"/>
        <v>56.833333333333336</v>
      </c>
      <c r="K697" s="74">
        <f t="shared" si="110"/>
        <v>936.03410909822617</v>
      </c>
    </row>
    <row r="698" spans="1:11">
      <c r="A698" s="67">
        <v>683</v>
      </c>
      <c r="B698" s="69">
        <f t="shared" si="102"/>
        <v>936.03410909822617</v>
      </c>
      <c r="C698" s="68">
        <f t="shared" si="103"/>
        <v>56.916666666666664</v>
      </c>
      <c r="D698" s="72">
        <f t="shared" si="104"/>
        <v>937.45235672794297</v>
      </c>
      <c r="E698" s="69">
        <f t="shared" si="105"/>
        <v>937.45235672794297</v>
      </c>
      <c r="F698" s="70">
        <f t="shared" si="106"/>
        <v>434.08888061084264</v>
      </c>
      <c r="G698" s="70" cm="1">
        <f t="array" ref="G698">_xll.DCE_EC312_SpecificHeat_Ca(B698)</f>
        <v>650</v>
      </c>
      <c r="H698" s="69">
        <f t="shared" si="107"/>
        <v>0.22154626031502259</v>
      </c>
      <c r="I698" s="69">
        <f t="shared" si="108"/>
        <v>936.25565535854116</v>
      </c>
      <c r="J698" s="73">
        <f t="shared" si="109"/>
        <v>56.916666666666664</v>
      </c>
      <c r="K698" s="74">
        <f t="shared" si="110"/>
        <v>936.25565535854116</v>
      </c>
    </row>
    <row r="699" spans="1:11">
      <c r="A699" s="67">
        <v>684</v>
      </c>
      <c r="B699" s="69">
        <f t="shared" si="102"/>
        <v>936.25565535854116</v>
      </c>
      <c r="C699" s="68">
        <f t="shared" si="103"/>
        <v>57</v>
      </c>
      <c r="D699" s="72">
        <f t="shared" si="104"/>
        <v>937.67108902409836</v>
      </c>
      <c r="E699" s="69">
        <f t="shared" si="105"/>
        <v>937.67108902409836</v>
      </c>
      <c r="F699" s="70">
        <f t="shared" si="106"/>
        <v>433.44482603374917</v>
      </c>
      <c r="G699" s="70" cm="1">
        <f t="array" ref="G699">_xll.DCE_EC312_SpecificHeat_Ca(B699)</f>
        <v>650</v>
      </c>
      <c r="H699" s="69">
        <f t="shared" si="107"/>
        <v>0.22121755370822574</v>
      </c>
      <c r="I699" s="69">
        <f t="shared" si="108"/>
        <v>936.47687291224941</v>
      </c>
      <c r="J699" s="73">
        <f t="shared" si="109"/>
        <v>57</v>
      </c>
      <c r="K699" s="74">
        <f t="shared" si="110"/>
        <v>936.47687291224941</v>
      </c>
    </row>
    <row r="700" spans="1:11">
      <c r="A700" s="67">
        <v>685</v>
      </c>
      <c r="B700" s="69">
        <f t="shared" si="102"/>
        <v>936.47687291224941</v>
      </c>
      <c r="C700" s="68">
        <f t="shared" si="103"/>
        <v>57.083333333333336</v>
      </c>
      <c r="D700" s="72">
        <f t="shared" si="104"/>
        <v>937.88950246839704</v>
      </c>
      <c r="E700" s="69">
        <f t="shared" si="105"/>
        <v>937.88950246839704</v>
      </c>
      <c r="F700" s="70">
        <f t="shared" si="106"/>
        <v>432.80268691263922</v>
      </c>
      <c r="G700" s="70" cm="1">
        <f t="array" ref="G700">_xll.DCE_EC312_SpecificHeat_Ca(B700)</f>
        <v>650</v>
      </c>
      <c r="H700" s="69">
        <f t="shared" si="107"/>
        <v>0.22088982469410381</v>
      </c>
      <c r="I700" s="69">
        <f t="shared" si="108"/>
        <v>936.69776273694356</v>
      </c>
      <c r="J700" s="73">
        <f t="shared" si="109"/>
        <v>57.083333333333336</v>
      </c>
      <c r="K700" s="74">
        <f t="shared" si="110"/>
        <v>936.69776273694356</v>
      </c>
    </row>
    <row r="701" spans="1:11">
      <c r="A701" s="67">
        <v>686</v>
      </c>
      <c r="B701" s="69">
        <f t="shared" si="102"/>
        <v>936.69776273694356</v>
      </c>
      <c r="C701" s="68">
        <f t="shared" si="103"/>
        <v>57.166666666666664</v>
      </c>
      <c r="D701" s="72">
        <f t="shared" si="104"/>
        <v>938.1075979890835</v>
      </c>
      <c r="E701" s="69">
        <f t="shared" si="105"/>
        <v>938.1075979890835</v>
      </c>
      <c r="F701" s="70">
        <f t="shared" si="106"/>
        <v>432.16245468749622</v>
      </c>
      <c r="G701" s="70" cm="1">
        <f t="array" ref="G701">_xll.DCE_EC312_SpecificHeat_Ca(B701)</f>
        <v>650</v>
      </c>
      <c r="H701" s="69">
        <f t="shared" si="107"/>
        <v>0.22056306890387486</v>
      </c>
      <c r="I701" s="69">
        <f t="shared" si="108"/>
        <v>936.91832580584742</v>
      </c>
      <c r="J701" s="73">
        <f t="shared" si="109"/>
        <v>57.166666666666664</v>
      </c>
      <c r="K701" s="74">
        <f t="shared" si="110"/>
        <v>936.91832580584742</v>
      </c>
    </row>
    <row r="702" spans="1:11">
      <c r="A702" s="67">
        <v>687</v>
      </c>
      <c r="B702" s="69">
        <f t="shared" si="102"/>
        <v>936.91832580584742</v>
      </c>
      <c r="C702" s="68">
        <f t="shared" si="103"/>
        <v>57.25</v>
      </c>
      <c r="D702" s="72">
        <f t="shared" si="104"/>
        <v>938.325376510355</v>
      </c>
      <c r="E702" s="69">
        <f t="shared" si="105"/>
        <v>938.325376510355</v>
      </c>
      <c r="F702" s="70">
        <f t="shared" si="106"/>
        <v>431.52412084974509</v>
      </c>
      <c r="G702" s="70" cm="1">
        <f t="array" ref="G702">_xll.DCE_EC312_SpecificHeat_Ca(B702)</f>
        <v>650</v>
      </c>
      <c r="H702" s="69">
        <f t="shared" si="107"/>
        <v>0.22023728199501119</v>
      </c>
      <c r="I702" s="69">
        <f t="shared" si="108"/>
        <v>937.13856308784239</v>
      </c>
      <c r="J702" s="73">
        <f t="shared" si="109"/>
        <v>57.25</v>
      </c>
      <c r="K702" s="74">
        <f t="shared" si="110"/>
        <v>937.13856308784239</v>
      </c>
    </row>
    <row r="703" spans="1:11">
      <c r="A703" s="67">
        <v>688</v>
      </c>
      <c r="B703" s="69">
        <f t="shared" si="102"/>
        <v>937.13856308784239</v>
      </c>
      <c r="C703" s="68">
        <f t="shared" si="103"/>
        <v>57.333333333333336</v>
      </c>
      <c r="D703" s="72">
        <f t="shared" si="104"/>
        <v>938.54283895238461</v>
      </c>
      <c r="E703" s="69">
        <f t="shared" si="105"/>
        <v>938.54283895238461</v>
      </c>
      <c r="F703" s="70">
        <f t="shared" si="106"/>
        <v>430.88767694108202</v>
      </c>
      <c r="G703" s="70" cm="1">
        <f t="array" ref="G703">_xll.DCE_EC312_SpecificHeat_Ca(B703)</f>
        <v>650</v>
      </c>
      <c r="H703" s="69">
        <f t="shared" si="107"/>
        <v>0.2199124596506421</v>
      </c>
      <c r="I703" s="69">
        <f t="shared" si="108"/>
        <v>937.35847554749307</v>
      </c>
      <c r="J703" s="73">
        <f t="shared" si="109"/>
        <v>57.333333333333336</v>
      </c>
      <c r="K703" s="74">
        <f t="shared" si="110"/>
        <v>937.35847554749307</v>
      </c>
    </row>
    <row r="704" spans="1:11">
      <c r="A704" s="67">
        <v>689</v>
      </c>
      <c r="B704" s="69">
        <f t="shared" si="102"/>
        <v>937.35847554749307</v>
      </c>
      <c r="C704" s="68">
        <f t="shared" si="103"/>
        <v>57.416666666666664</v>
      </c>
      <c r="D704" s="72">
        <f t="shared" si="104"/>
        <v>938.75998623134433</v>
      </c>
      <c r="E704" s="69">
        <f t="shared" si="105"/>
        <v>938.75998623134433</v>
      </c>
      <c r="F704" s="70">
        <f t="shared" si="106"/>
        <v>430.25311455368336</v>
      </c>
      <c r="G704" s="70" cm="1">
        <f t="array" ref="G704">_xll.DCE_EC312_SpecificHeat_Ca(B704)</f>
        <v>650</v>
      </c>
      <c r="H704" s="69">
        <f t="shared" si="107"/>
        <v>0.21958859757966043</v>
      </c>
      <c r="I704" s="69">
        <f t="shared" si="108"/>
        <v>937.57806414507274</v>
      </c>
      <c r="J704" s="73">
        <f t="shared" si="109"/>
        <v>57.416666666666664</v>
      </c>
      <c r="K704" s="74">
        <f t="shared" si="110"/>
        <v>937.57806414507274</v>
      </c>
    </row>
    <row r="705" spans="1:11">
      <c r="A705" s="67">
        <v>690</v>
      </c>
      <c r="B705" s="69">
        <f t="shared" si="102"/>
        <v>937.57806414507274</v>
      </c>
      <c r="C705" s="68">
        <f t="shared" si="103"/>
        <v>57.5</v>
      </c>
      <c r="D705" s="72">
        <f t="shared" si="104"/>
        <v>938.97681925942857</v>
      </c>
      <c r="E705" s="69">
        <f t="shared" si="105"/>
        <v>938.97681925942857</v>
      </c>
      <c r="F705" s="70">
        <f t="shared" si="106"/>
        <v>429.62042532954638</v>
      </c>
      <c r="G705" s="70" cm="1">
        <f t="array" ref="G705">_xll.DCE_EC312_SpecificHeat_Ca(B705)</f>
        <v>650</v>
      </c>
      <c r="H705" s="69">
        <f t="shared" si="107"/>
        <v>0.2192656915163862</v>
      </c>
      <c r="I705" s="69">
        <f t="shared" si="108"/>
        <v>937.79732983658914</v>
      </c>
      <c r="J705" s="73">
        <f t="shared" si="109"/>
        <v>57.5</v>
      </c>
      <c r="K705" s="74">
        <f t="shared" si="110"/>
        <v>937.79732983658914</v>
      </c>
    </row>
    <row r="706" spans="1:11">
      <c r="A706" s="67">
        <v>691</v>
      </c>
      <c r="B706" s="69">
        <f t="shared" si="102"/>
        <v>937.79732983658914</v>
      </c>
      <c r="C706" s="68">
        <f t="shared" si="103"/>
        <v>57.583333333333336</v>
      </c>
      <c r="D706" s="72">
        <f t="shared" si="104"/>
        <v>939.19333894487761</v>
      </c>
      <c r="E706" s="69">
        <f t="shared" si="105"/>
        <v>939.19333894487761</v>
      </c>
      <c r="F706" s="70">
        <f t="shared" si="106"/>
        <v>428.98960096059488</v>
      </c>
      <c r="G706" s="70" cm="1">
        <f t="array" ref="G706">_xll.DCE_EC312_SpecificHeat_Ca(B706)</f>
        <v>650</v>
      </c>
      <c r="H706" s="69">
        <f t="shared" si="107"/>
        <v>0.21894373722062047</v>
      </c>
      <c r="I706" s="69">
        <f t="shared" si="108"/>
        <v>938.01627357380971</v>
      </c>
      <c r="J706" s="73">
        <f t="shared" si="109"/>
        <v>57.583333333333336</v>
      </c>
      <c r="K706" s="74">
        <f t="shared" si="110"/>
        <v>938.01627357380971</v>
      </c>
    </row>
    <row r="707" spans="1:11">
      <c r="A707" s="67">
        <v>692</v>
      </c>
      <c r="B707" s="69">
        <f t="shared" si="102"/>
        <v>938.01627357380971</v>
      </c>
      <c r="C707" s="68">
        <f t="shared" si="103"/>
        <v>57.666666666666664</v>
      </c>
      <c r="D707" s="72">
        <f t="shared" si="104"/>
        <v>939.40954619199977</v>
      </c>
      <c r="E707" s="69">
        <f t="shared" si="105"/>
        <v>939.40954619199977</v>
      </c>
      <c r="F707" s="70">
        <f t="shared" si="106"/>
        <v>428.36063318750712</v>
      </c>
      <c r="G707" s="70" cm="1">
        <f t="array" ref="G707">_xll.DCE_EC312_SpecificHeat_Ca(B707)</f>
        <v>650</v>
      </c>
      <c r="H707" s="69">
        <f t="shared" si="107"/>
        <v>0.21862273047704717</v>
      </c>
      <c r="I707" s="69">
        <f t="shared" si="108"/>
        <v>938.23489630428674</v>
      </c>
      <c r="J707" s="73">
        <f t="shared" si="109"/>
        <v>57.666666666666664</v>
      </c>
      <c r="K707" s="74">
        <f t="shared" si="110"/>
        <v>938.23489630428674</v>
      </c>
    </row>
    <row r="708" spans="1:11">
      <c r="A708" s="67">
        <v>693</v>
      </c>
      <c r="B708" s="69">
        <f t="shared" si="102"/>
        <v>938.23489630428674</v>
      </c>
      <c r="C708" s="68">
        <f t="shared" si="103"/>
        <v>57.75</v>
      </c>
      <c r="D708" s="72">
        <f t="shared" si="104"/>
        <v>939.62544190119388</v>
      </c>
      <c r="E708" s="69">
        <f t="shared" si="105"/>
        <v>939.62544190119388</v>
      </c>
      <c r="F708" s="70">
        <f t="shared" si="106"/>
        <v>427.73351380014464</v>
      </c>
      <c r="G708" s="70" cm="1">
        <f t="array" ref="G708">_xll.DCE_EC312_SpecificHeat_Ca(B708)</f>
        <v>650</v>
      </c>
      <c r="H708" s="69">
        <f t="shared" si="107"/>
        <v>0.2183026670954519</v>
      </c>
      <c r="I708" s="69">
        <f t="shared" si="108"/>
        <v>938.45319897138222</v>
      </c>
      <c r="J708" s="73">
        <f t="shared" si="109"/>
        <v>57.75</v>
      </c>
      <c r="K708" s="74">
        <f t="shared" si="110"/>
        <v>938.45319897138222</v>
      </c>
    </row>
    <row r="709" spans="1:11">
      <c r="A709" s="67">
        <v>694</v>
      </c>
      <c r="B709" s="69">
        <f t="shared" si="102"/>
        <v>938.45319897138222</v>
      </c>
      <c r="C709" s="68">
        <f t="shared" si="103"/>
        <v>57.833333333333336</v>
      </c>
      <c r="D709" s="72">
        <f t="shared" si="104"/>
        <v>939.84102696897253</v>
      </c>
      <c r="E709" s="69">
        <f t="shared" si="105"/>
        <v>939.84102696897253</v>
      </c>
      <c r="F709" s="70">
        <f t="shared" si="106"/>
        <v>427.10823463662814</v>
      </c>
      <c r="G709" s="70" cm="1">
        <f t="array" ref="G709">_xll.DCE_EC312_SpecificHeat_Ca(B709)</f>
        <v>650</v>
      </c>
      <c r="H709" s="69">
        <f t="shared" si="107"/>
        <v>0.21798354291025041</v>
      </c>
      <c r="I709" s="69">
        <f t="shared" si="108"/>
        <v>938.67118251429247</v>
      </c>
      <c r="J709" s="73">
        <f t="shared" si="109"/>
        <v>57.833333333333336</v>
      </c>
      <c r="K709" s="74">
        <f t="shared" si="110"/>
        <v>938.67118251429247</v>
      </c>
    </row>
    <row r="710" spans="1:11">
      <c r="A710" s="67">
        <v>695</v>
      </c>
      <c r="B710" s="69">
        <f t="shared" si="102"/>
        <v>938.67118251429247</v>
      </c>
      <c r="C710" s="68">
        <f t="shared" si="103"/>
        <v>57.916666666666664</v>
      </c>
      <c r="D710" s="72">
        <f t="shared" si="104"/>
        <v>940.05630228798384</v>
      </c>
      <c r="E710" s="69">
        <f t="shared" si="105"/>
        <v>940.05630228798384</v>
      </c>
      <c r="F710" s="70">
        <f t="shared" si="106"/>
        <v>426.48478758335614</v>
      </c>
      <c r="G710" s="70" cm="1">
        <f t="array" ref="G710">_xll.DCE_EC312_SpecificHeat_Ca(B710)</f>
        <v>650</v>
      </c>
      <c r="H710" s="69">
        <f t="shared" si="107"/>
        <v>0.21766535378049784</v>
      </c>
      <c r="I710" s="69">
        <f t="shared" si="108"/>
        <v>938.88884786807296</v>
      </c>
      <c r="J710" s="73">
        <f t="shared" si="109"/>
        <v>57.916666666666664</v>
      </c>
      <c r="K710" s="74">
        <f t="shared" si="110"/>
        <v>938.88884786807296</v>
      </c>
    </row>
    <row r="711" spans="1:11">
      <c r="A711" s="67">
        <v>696</v>
      </c>
      <c r="B711" s="69">
        <f t="shared" si="102"/>
        <v>938.88884786807296</v>
      </c>
      <c r="C711" s="68">
        <f t="shared" si="103"/>
        <v>58</v>
      </c>
      <c r="D711" s="72">
        <f t="shared" si="104"/>
        <v>940.27126874703413</v>
      </c>
      <c r="E711" s="69">
        <f t="shared" si="105"/>
        <v>940.27126874703413</v>
      </c>
      <c r="F711" s="70">
        <f t="shared" si="106"/>
        <v>425.86316457449288</v>
      </c>
      <c r="G711" s="70" cm="1">
        <f t="array" ref="G711">_xll.DCE_EC312_SpecificHeat_Ca(B711)</f>
        <v>650</v>
      </c>
      <c r="H711" s="69">
        <f t="shared" si="107"/>
        <v>0.2173480955896277</v>
      </c>
      <c r="I711" s="69">
        <f t="shared" si="108"/>
        <v>939.10619596366257</v>
      </c>
      <c r="J711" s="73">
        <f t="shared" si="109"/>
        <v>58</v>
      </c>
      <c r="K711" s="74">
        <f t="shared" si="110"/>
        <v>939.10619596366257</v>
      </c>
    </row>
    <row r="712" spans="1:11">
      <c r="A712" s="67">
        <v>697</v>
      </c>
      <c r="B712" s="69">
        <f t="shared" si="102"/>
        <v>939.10619596366257</v>
      </c>
      <c r="C712" s="68">
        <f t="shared" si="103"/>
        <v>58.083333333333336</v>
      </c>
      <c r="D712" s="72">
        <f t="shared" si="104"/>
        <v>940.48592723110926</v>
      </c>
      <c r="E712" s="69">
        <f t="shared" si="105"/>
        <v>940.48592723110926</v>
      </c>
      <c r="F712" s="70">
        <f t="shared" si="106"/>
        <v>425.24335759128672</v>
      </c>
      <c r="G712" s="70" cm="1">
        <f t="array" ref="G712">_xll.DCE_EC312_SpecificHeat_Ca(B712)</f>
        <v>650</v>
      </c>
      <c r="H712" s="69">
        <f t="shared" si="107"/>
        <v>0.2170317642451039</v>
      </c>
      <c r="I712" s="69">
        <f t="shared" si="108"/>
        <v>939.32322772790769</v>
      </c>
      <c r="J712" s="73">
        <f t="shared" si="109"/>
        <v>58.083333333333336</v>
      </c>
      <c r="K712" s="74">
        <f t="shared" si="110"/>
        <v>939.32322772790769</v>
      </c>
    </row>
    <row r="713" spans="1:11">
      <c r="A713" s="67">
        <v>698</v>
      </c>
      <c r="B713" s="69">
        <f t="shared" si="102"/>
        <v>939.32322772790769</v>
      </c>
      <c r="C713" s="68">
        <f t="shared" si="103"/>
        <v>58.166666666666664</v>
      </c>
      <c r="D713" s="72">
        <f t="shared" si="104"/>
        <v>940.70027862139693</v>
      </c>
      <c r="E713" s="69">
        <f t="shared" si="105"/>
        <v>940.70027862139693</v>
      </c>
      <c r="F713" s="70">
        <f t="shared" si="106"/>
        <v>424.62535866275152</v>
      </c>
      <c r="G713" s="70" cm="1">
        <f t="array" ref="G713">_xll.DCE_EC312_SpecificHeat_Ca(B713)</f>
        <v>650</v>
      </c>
      <c r="H713" s="69">
        <f t="shared" si="107"/>
        <v>0.21671635567876837</v>
      </c>
      <c r="I713" s="69">
        <f t="shared" si="108"/>
        <v>939.53994408358642</v>
      </c>
      <c r="J713" s="73">
        <f t="shared" si="109"/>
        <v>58.166666666666664</v>
      </c>
      <c r="K713" s="74">
        <f t="shared" si="110"/>
        <v>939.53994408358642</v>
      </c>
    </row>
    <row r="714" spans="1:11">
      <c r="A714" s="67">
        <v>699</v>
      </c>
      <c r="B714" s="69">
        <f t="shared" si="102"/>
        <v>939.53994408358642</v>
      </c>
      <c r="C714" s="68">
        <f t="shared" si="103"/>
        <v>58.25</v>
      </c>
      <c r="D714" s="72">
        <f t="shared" si="104"/>
        <v>940.91432379530875</v>
      </c>
      <c r="E714" s="69">
        <f t="shared" si="105"/>
        <v>940.91432379530875</v>
      </c>
      <c r="F714" s="70">
        <f t="shared" si="106"/>
        <v>424.00915986380056</v>
      </c>
      <c r="G714" s="70" cm="1">
        <f t="array" ref="G714">_xll.DCE_EC312_SpecificHeat_Ca(B714)</f>
        <v>650</v>
      </c>
      <c r="H714" s="69">
        <f t="shared" si="107"/>
        <v>0.21640186584588877</v>
      </c>
      <c r="I714" s="69">
        <f t="shared" si="108"/>
        <v>939.75634594943233</v>
      </c>
      <c r="J714" s="73">
        <f t="shared" si="109"/>
        <v>58.25</v>
      </c>
      <c r="K714" s="74">
        <f t="shared" si="110"/>
        <v>939.75634594943233</v>
      </c>
    </row>
    <row r="715" spans="1:11">
      <c r="A715" s="67">
        <v>700</v>
      </c>
      <c r="B715" s="69">
        <f t="shared" si="102"/>
        <v>939.75634594943233</v>
      </c>
      <c r="C715" s="68">
        <f t="shared" si="103"/>
        <v>58.333333333333336</v>
      </c>
      <c r="D715" s="72">
        <f t="shared" si="104"/>
        <v>941.12806362650065</v>
      </c>
      <c r="E715" s="69">
        <f t="shared" si="105"/>
        <v>941.12806362650065</v>
      </c>
      <c r="F715" s="70">
        <f t="shared" si="106"/>
        <v>423.39475331620088</v>
      </c>
      <c r="G715" s="70" cm="1">
        <f t="array" ref="G715">_xll.DCE_EC312_SpecificHeat_Ca(B715)</f>
        <v>650</v>
      </c>
      <c r="H715" s="69">
        <f t="shared" si="107"/>
        <v>0.21608829072564559</v>
      </c>
      <c r="I715" s="69">
        <f t="shared" si="108"/>
        <v>939.97243424015801</v>
      </c>
      <c r="J715" s="73">
        <f t="shared" si="109"/>
        <v>58.333333333333336</v>
      </c>
      <c r="K715" s="74">
        <f t="shared" si="110"/>
        <v>939.97243424015801</v>
      </c>
    </row>
    <row r="716" spans="1:11">
      <c r="A716" s="67">
        <v>701</v>
      </c>
      <c r="B716" s="69">
        <f t="shared" si="102"/>
        <v>939.97243424015801</v>
      </c>
      <c r="C716" s="68">
        <f t="shared" si="103"/>
        <v>58.416666666666664</v>
      </c>
      <c r="D716" s="72">
        <f t="shared" si="104"/>
        <v>941.34149898489557</v>
      </c>
      <c r="E716" s="69">
        <f t="shared" si="105"/>
        <v>941.34149898489557</v>
      </c>
      <c r="F716" s="70">
        <f t="shared" si="106"/>
        <v>422.78213118781423</v>
      </c>
      <c r="G716" s="70" cm="1">
        <f t="array" ref="G716">_xll.DCE_EC312_SpecificHeat_Ca(B716)</f>
        <v>650</v>
      </c>
      <c r="H716" s="69">
        <f t="shared" si="107"/>
        <v>0.21577562632074468</v>
      </c>
      <c r="I716" s="69">
        <f t="shared" si="108"/>
        <v>940.1882098664787</v>
      </c>
      <c r="J716" s="73">
        <f t="shared" si="109"/>
        <v>58.416666666666664</v>
      </c>
      <c r="K716" s="74">
        <f t="shared" si="110"/>
        <v>940.1882098664787</v>
      </c>
    </row>
    <row r="717" spans="1:11">
      <c r="A717" s="67">
        <v>702</v>
      </c>
      <c r="B717" s="69">
        <f t="shared" si="102"/>
        <v>940.1882098664787</v>
      </c>
      <c r="C717" s="68">
        <f t="shared" si="103"/>
        <v>58.5</v>
      </c>
      <c r="D717" s="72">
        <f t="shared" si="104"/>
        <v>941.55463073670376</v>
      </c>
      <c r="E717" s="69">
        <f t="shared" si="105"/>
        <v>941.55463073670376</v>
      </c>
      <c r="F717" s="70">
        <f t="shared" si="106"/>
        <v>422.17128569188463</v>
      </c>
      <c r="G717" s="70" cm="1">
        <f t="array" ref="G717">_xll.DCE_EC312_SpecificHeat_Ca(B717)</f>
        <v>650</v>
      </c>
      <c r="H717" s="69">
        <f t="shared" si="107"/>
        <v>0.21546386865705366</v>
      </c>
      <c r="I717" s="69">
        <f t="shared" si="108"/>
        <v>940.40367373513573</v>
      </c>
      <c r="J717" s="73">
        <f t="shared" si="109"/>
        <v>58.5</v>
      </c>
      <c r="K717" s="74">
        <f t="shared" si="110"/>
        <v>940.40367373513573</v>
      </c>
    </row>
    <row r="718" spans="1:11">
      <c r="A718" s="67">
        <v>703</v>
      </c>
      <c r="B718" s="69">
        <f t="shared" si="102"/>
        <v>940.40367373513573</v>
      </c>
      <c r="C718" s="68">
        <f t="shared" si="103"/>
        <v>58.583333333333336</v>
      </c>
      <c r="D718" s="72">
        <f t="shared" si="104"/>
        <v>941.76745974444441</v>
      </c>
      <c r="E718" s="69">
        <f t="shared" si="105"/>
        <v>941.76745974444441</v>
      </c>
      <c r="F718" s="70">
        <f t="shared" si="106"/>
        <v>421.56220908725476</v>
      </c>
      <c r="G718" s="70" cm="1">
        <f t="array" ref="G718">_xll.DCE_EC312_SpecificHeat_Ca(B718)</f>
        <v>650</v>
      </c>
      <c r="H718" s="69">
        <f t="shared" si="107"/>
        <v>0.21515301378371243</v>
      </c>
      <c r="I718" s="69">
        <f t="shared" si="108"/>
        <v>940.61882674891945</v>
      </c>
      <c r="J718" s="73">
        <f t="shared" si="109"/>
        <v>58.583333333333336</v>
      </c>
      <c r="K718" s="74">
        <f t="shared" si="110"/>
        <v>940.61882674891945</v>
      </c>
    </row>
    <row r="719" spans="1:11">
      <c r="A719" s="67">
        <v>704</v>
      </c>
      <c r="B719" s="69">
        <f t="shared" si="102"/>
        <v>940.61882674891945</v>
      </c>
      <c r="C719" s="68">
        <f t="shared" si="103"/>
        <v>58.666666666666664</v>
      </c>
      <c r="D719" s="72">
        <f t="shared" si="104"/>
        <v>941.97998686696644</v>
      </c>
      <c r="E719" s="69">
        <f t="shared" si="105"/>
        <v>941.97998686696644</v>
      </c>
      <c r="F719" s="70">
        <f t="shared" si="106"/>
        <v>420.95489367786598</v>
      </c>
      <c r="G719" s="70" cm="1">
        <f t="array" ref="G719">_xll.DCE_EC312_SpecificHeat_Ca(B719)</f>
        <v>650</v>
      </c>
      <c r="H719" s="69">
        <f t="shared" si="107"/>
        <v>0.21484305777287788</v>
      </c>
      <c r="I719" s="69">
        <f t="shared" si="108"/>
        <v>940.83366980669234</v>
      </c>
      <c r="J719" s="73">
        <f t="shared" si="109"/>
        <v>58.666666666666664</v>
      </c>
      <c r="K719" s="74">
        <f t="shared" si="110"/>
        <v>940.83366980669234</v>
      </c>
    </row>
    <row r="720" spans="1:11">
      <c r="A720" s="67">
        <v>705</v>
      </c>
      <c r="B720" s="69">
        <f t="shared" si="102"/>
        <v>940.83366980669234</v>
      </c>
      <c r="C720" s="68">
        <f t="shared" si="103"/>
        <v>58.75</v>
      </c>
      <c r="D720" s="72">
        <f t="shared" si="104"/>
        <v>942.1922129594692</v>
      </c>
      <c r="E720" s="69">
        <f t="shared" si="105"/>
        <v>942.1922129594692</v>
      </c>
      <c r="F720" s="70">
        <f t="shared" si="106"/>
        <v>420.34933181196243</v>
      </c>
      <c r="G720" s="70" cm="1">
        <f t="array" ref="G720">_xll.DCE_EC312_SpecificHeat_Ca(B720)</f>
        <v>650</v>
      </c>
      <c r="H720" s="69">
        <f t="shared" si="107"/>
        <v>0.21453399671931778</v>
      </c>
      <c r="I720" s="69">
        <f t="shared" si="108"/>
        <v>941.04820380341164</v>
      </c>
      <c r="J720" s="73">
        <f t="shared" si="109"/>
        <v>58.75</v>
      </c>
      <c r="K720" s="74">
        <f t="shared" si="110"/>
        <v>941.04820380341164</v>
      </c>
    </row>
    <row r="721" spans="1:11">
      <c r="A721" s="67">
        <v>706</v>
      </c>
      <c r="B721" s="69">
        <f t="shared" ref="B721:B784" si="111">IF(A721=1,20,I720)</f>
        <v>941.04820380341164</v>
      </c>
      <c r="C721" s="68">
        <f t="shared" ref="C721:C784" si="112">A721*5/60</f>
        <v>58.833333333333336</v>
      </c>
      <c r="D721" s="72">
        <f t="shared" ref="D721:D784" si="113">20 + 345 *LOG10(8 * C721 + 1)</f>
        <v>942.40413887352315</v>
      </c>
      <c r="E721" s="69">
        <f t="shared" ref="E721:E784" si="114">D721</f>
        <v>942.40413887352315</v>
      </c>
      <c r="F721" s="70">
        <f t="shared" ref="F721:F784" si="115">25 * (D721 - B721)+1 * 0.7 * 1 * 0.0000000567 * ((E721 + 273) ^ 4 - (B721 + 273) ^ 4)</f>
        <v>419.74551588279826</v>
      </c>
      <c r="G721" s="70" cm="1">
        <f t="array" ref="G721">_xll.DCE_EC312_SpecificHeat_Ca(B721)</f>
        <v>650</v>
      </c>
      <c r="H721" s="69">
        <f t="shared" ref="H721:H784" si="116">$G$10 * $G$9 / (G721 * 7850) * F721 * 5</f>
        <v>0.21422582674077165</v>
      </c>
      <c r="I721" s="69">
        <f t="shared" ref="I721:I784" si="117">B721+H721</f>
        <v>941.26242963015238</v>
      </c>
      <c r="J721" s="73">
        <f t="shared" si="109"/>
        <v>58.833333333333336</v>
      </c>
      <c r="K721" s="74">
        <f t="shared" si="110"/>
        <v>941.26242963015238</v>
      </c>
    </row>
    <row r="722" spans="1:11">
      <c r="A722" s="67">
        <v>707</v>
      </c>
      <c r="B722" s="69">
        <f t="shared" si="111"/>
        <v>941.26242963015238</v>
      </c>
      <c r="C722" s="68">
        <f t="shared" si="112"/>
        <v>58.916666666666664</v>
      </c>
      <c r="D722" s="72">
        <f t="shared" si="113"/>
        <v>942.61576545709033</v>
      </c>
      <c r="E722" s="69">
        <f t="shared" si="114"/>
        <v>942.61576545709033</v>
      </c>
      <c r="F722" s="70">
        <f t="shared" si="115"/>
        <v>419.14343832699313</v>
      </c>
      <c r="G722" s="70" cm="1">
        <f t="array" ref="G722">_xll.DCE_EC312_SpecificHeat_Ca(B722)</f>
        <v>650</v>
      </c>
      <c r="H722" s="69">
        <f t="shared" si="116"/>
        <v>0.21391854397711152</v>
      </c>
      <c r="I722" s="69">
        <f t="shared" si="117"/>
        <v>941.4763481741295</v>
      </c>
      <c r="J722" s="73">
        <f t="shared" si="109"/>
        <v>58.916666666666664</v>
      </c>
      <c r="K722" s="74">
        <f t="shared" si="110"/>
        <v>941.4763481741295</v>
      </c>
    </row>
    <row r="723" spans="1:11">
      <c r="A723" s="67">
        <v>708</v>
      </c>
      <c r="B723" s="69">
        <f t="shared" si="111"/>
        <v>941.4763481741295</v>
      </c>
      <c r="C723" s="68">
        <f t="shared" si="112"/>
        <v>59</v>
      </c>
      <c r="D723" s="72">
        <f t="shared" si="113"/>
        <v>942.82709355454494</v>
      </c>
      <c r="E723" s="69">
        <f t="shared" si="114"/>
        <v>942.82709355454494</v>
      </c>
      <c r="F723" s="70">
        <f t="shared" si="115"/>
        <v>418.54309162553182</v>
      </c>
      <c r="G723" s="70" cm="1">
        <f t="array" ref="G723">_xll.DCE_EC312_SpecificHeat_Ca(B723)</f>
        <v>650</v>
      </c>
      <c r="H723" s="69">
        <f t="shared" si="116"/>
        <v>0.21361214459085204</v>
      </c>
      <c r="I723" s="69">
        <f t="shared" si="117"/>
        <v>941.6899603187203</v>
      </c>
      <c r="J723" s="73">
        <f t="shared" si="109"/>
        <v>59</v>
      </c>
      <c r="K723" s="74">
        <f t="shared" si="110"/>
        <v>941.6899603187203</v>
      </c>
    </row>
    <row r="724" spans="1:11">
      <c r="A724" s="67">
        <v>709</v>
      </c>
      <c r="B724" s="69">
        <f t="shared" si="111"/>
        <v>941.6899603187203</v>
      </c>
      <c r="C724" s="68">
        <f t="shared" si="112"/>
        <v>59.083333333333336</v>
      </c>
      <c r="D724" s="72">
        <f t="shared" si="113"/>
        <v>943.03812400669358</v>
      </c>
      <c r="E724" s="69">
        <f t="shared" si="114"/>
        <v>943.03812400669358</v>
      </c>
      <c r="F724" s="70">
        <f t="shared" si="115"/>
        <v>417.94446830244772</v>
      </c>
      <c r="G724" s="70" cm="1">
        <f t="array" ref="G724">_xll.DCE_EC312_SpecificHeat_Ca(B724)</f>
        <v>650</v>
      </c>
      <c r="H724" s="69">
        <f t="shared" si="116"/>
        <v>0.21330662476647874</v>
      </c>
      <c r="I724" s="69">
        <f t="shared" si="117"/>
        <v>941.90326694348676</v>
      </c>
      <c r="J724" s="73">
        <f t="shared" si="109"/>
        <v>59.083333333333336</v>
      </c>
      <c r="K724" s="74">
        <f t="shared" si="110"/>
        <v>941.90326694348676</v>
      </c>
    </row>
    <row r="725" spans="1:11">
      <c r="A725" s="67">
        <v>710</v>
      </c>
      <c r="B725" s="69">
        <f t="shared" si="111"/>
        <v>941.90326694348676</v>
      </c>
      <c r="C725" s="68">
        <f t="shared" si="112"/>
        <v>59.166666666666664</v>
      </c>
      <c r="D725" s="72">
        <f t="shared" si="113"/>
        <v>943.24885765079455</v>
      </c>
      <c r="E725" s="69">
        <f t="shared" si="114"/>
        <v>943.24885765079455</v>
      </c>
      <c r="F725" s="70">
        <f t="shared" si="115"/>
        <v>417.34756092489454</v>
      </c>
      <c r="G725" s="70" cm="1">
        <f t="array" ref="G725">_xll.DCE_EC312_SpecificHeat_Ca(B725)</f>
        <v>650</v>
      </c>
      <c r="H725" s="69">
        <f t="shared" si="116"/>
        <v>0.21300198071048435</v>
      </c>
      <c r="I725" s="69">
        <f t="shared" si="117"/>
        <v>942.11626892419724</v>
      </c>
      <c r="J725" s="73">
        <f t="shared" si="109"/>
        <v>59.166666666666664</v>
      </c>
      <c r="K725" s="74">
        <f t="shared" si="110"/>
        <v>942.11626892419724</v>
      </c>
    </row>
    <row r="726" spans="1:11">
      <c r="A726" s="67">
        <v>711</v>
      </c>
      <c r="B726" s="69">
        <f t="shared" si="111"/>
        <v>942.11626892419724</v>
      </c>
      <c r="C726" s="68">
        <f t="shared" si="112"/>
        <v>59.25</v>
      </c>
      <c r="D726" s="72">
        <f t="shared" si="113"/>
        <v>943.45929532057892</v>
      </c>
      <c r="E726" s="69">
        <f t="shared" si="114"/>
        <v>943.45929532057892</v>
      </c>
      <c r="F726" s="70">
        <f t="shared" si="115"/>
        <v>416.75236210305138</v>
      </c>
      <c r="G726" s="70" cm="1">
        <f t="array" ref="G726">_xll.DCE_EC312_SpecificHeat_Ca(B726)</f>
        <v>650</v>
      </c>
      <c r="H726" s="69">
        <f t="shared" si="116"/>
        <v>0.21269820865132055</v>
      </c>
      <c r="I726" s="69">
        <f t="shared" si="117"/>
        <v>942.32896713284856</v>
      </c>
      <c r="J726" s="73">
        <f t="shared" si="109"/>
        <v>59.25</v>
      </c>
      <c r="K726" s="74">
        <f t="shared" si="110"/>
        <v>942.32896713284856</v>
      </c>
    </row>
    <row r="727" spans="1:11">
      <c r="A727" s="67">
        <v>712</v>
      </c>
      <c r="B727" s="69">
        <f t="shared" si="111"/>
        <v>942.32896713284856</v>
      </c>
      <c r="C727" s="68">
        <f t="shared" si="112"/>
        <v>59.333333333333336</v>
      </c>
      <c r="D727" s="72">
        <f t="shared" si="113"/>
        <v>943.6694378462696</v>
      </c>
      <c r="E727" s="69">
        <f t="shared" si="114"/>
        <v>943.6694378462696</v>
      </c>
      <c r="F727" s="70">
        <f t="shared" si="115"/>
        <v>416.15886448950641</v>
      </c>
      <c r="G727" s="70" cm="1">
        <f t="array" ref="G727">_xll.DCE_EC312_SpecificHeat_Ca(B727)</f>
        <v>650</v>
      </c>
      <c r="H727" s="69">
        <f t="shared" si="116"/>
        <v>0.21239530483908339</v>
      </c>
      <c r="I727" s="69">
        <f t="shared" si="117"/>
        <v>942.54136243768767</v>
      </c>
      <c r="J727" s="73">
        <f t="shared" si="109"/>
        <v>59.333333333333336</v>
      </c>
      <c r="K727" s="74">
        <f t="shared" si="110"/>
        <v>942.54136243768767</v>
      </c>
    </row>
    <row r="728" spans="1:11">
      <c r="A728" s="67">
        <v>713</v>
      </c>
      <c r="B728" s="69">
        <f t="shared" si="111"/>
        <v>942.54136243768767</v>
      </c>
      <c r="C728" s="68">
        <f t="shared" si="112"/>
        <v>59.416666666666664</v>
      </c>
      <c r="D728" s="72">
        <f t="shared" si="113"/>
        <v>943.87928605460115</v>
      </c>
      <c r="E728" s="69">
        <f t="shared" si="114"/>
        <v>943.87928605460115</v>
      </c>
      <c r="F728" s="70">
        <f t="shared" si="115"/>
        <v>415.56706077877243</v>
      </c>
      <c r="G728" s="70" cm="1">
        <f t="array" ref="G728">_xll.DCE_EC312_SpecificHeat_Ca(B728)</f>
        <v>650</v>
      </c>
      <c r="H728" s="69">
        <f t="shared" si="116"/>
        <v>0.21209326554526606</v>
      </c>
      <c r="I728" s="69">
        <f t="shared" si="117"/>
        <v>942.75345570323293</v>
      </c>
      <c r="J728" s="73">
        <f t="shared" si="109"/>
        <v>59.416666666666664</v>
      </c>
      <c r="K728" s="74">
        <f t="shared" si="110"/>
        <v>942.75345570323293</v>
      </c>
    </row>
    <row r="729" spans="1:11">
      <c r="A729" s="67">
        <v>714</v>
      </c>
      <c r="B729" s="69">
        <f t="shared" si="111"/>
        <v>942.75345570323293</v>
      </c>
      <c r="C729" s="68">
        <f t="shared" si="112"/>
        <v>59.5</v>
      </c>
      <c r="D729" s="72">
        <f t="shared" si="113"/>
        <v>944.0888407688393</v>
      </c>
      <c r="E729" s="69">
        <f t="shared" si="114"/>
        <v>944.0888407688393</v>
      </c>
      <c r="F729" s="70">
        <f t="shared" si="115"/>
        <v>414.9769437076514</v>
      </c>
      <c r="G729" s="70" cm="1">
        <f t="array" ref="G729">_xll.DCE_EC312_SpecificHeat_Ca(B729)</f>
        <v>650</v>
      </c>
      <c r="H729" s="69">
        <f t="shared" si="116"/>
        <v>0.21179208706294475</v>
      </c>
      <c r="I729" s="69">
        <f t="shared" si="117"/>
        <v>942.96524779029585</v>
      </c>
      <c r="J729" s="73">
        <f t="shared" si="109"/>
        <v>59.5</v>
      </c>
      <c r="K729" s="74">
        <f t="shared" si="110"/>
        <v>942.96524779029585</v>
      </c>
    </row>
    <row r="730" spans="1:11">
      <c r="A730" s="67">
        <v>715</v>
      </c>
      <c r="B730" s="69">
        <f t="shared" si="111"/>
        <v>942.96524779029585</v>
      </c>
      <c r="C730" s="68">
        <f t="shared" si="112"/>
        <v>59.583333333333336</v>
      </c>
      <c r="D730" s="72">
        <f t="shared" si="113"/>
        <v>944.29810280880019</v>
      </c>
      <c r="E730" s="69">
        <f t="shared" si="114"/>
        <v>944.29810280880019</v>
      </c>
      <c r="F730" s="70">
        <f t="shared" si="115"/>
        <v>414.38850605410562</v>
      </c>
      <c r="G730" s="70" cm="1">
        <f t="array" ref="G730">_xll.DCE_EC312_SpecificHeat_Ca(B730)</f>
        <v>650</v>
      </c>
      <c r="H730" s="69">
        <f t="shared" si="116"/>
        <v>0.2114917657062029</v>
      </c>
      <c r="I730" s="69">
        <f t="shared" si="117"/>
        <v>943.17673955600208</v>
      </c>
      <c r="J730" s="73">
        <f t="shared" si="109"/>
        <v>59.583333333333336</v>
      </c>
      <c r="K730" s="74">
        <f t="shared" si="110"/>
        <v>943.17673955600208</v>
      </c>
    </row>
    <row r="731" spans="1:11">
      <c r="A731" s="67">
        <v>716</v>
      </c>
      <c r="B731" s="69">
        <f t="shared" si="111"/>
        <v>943.17673955600208</v>
      </c>
      <c r="C731" s="68">
        <f t="shared" si="112"/>
        <v>59.666666666666664</v>
      </c>
      <c r="D731" s="72">
        <f t="shared" si="113"/>
        <v>944.50707299087026</v>
      </c>
      <c r="E731" s="69">
        <f t="shared" si="114"/>
        <v>944.50707299087026</v>
      </c>
      <c r="F731" s="70">
        <f t="shared" si="115"/>
        <v>413.80174063789838</v>
      </c>
      <c r="G731" s="70" cm="1">
        <f t="array" ref="G731">_xll.DCE_EC312_SpecificHeat_Ca(B731)</f>
        <v>650</v>
      </c>
      <c r="H731" s="69">
        <f t="shared" si="116"/>
        <v>0.21119229781045773</v>
      </c>
      <c r="I731" s="69">
        <f t="shared" si="117"/>
        <v>943.38793185381257</v>
      </c>
      <c r="J731" s="73">
        <f t="shared" si="109"/>
        <v>59.666666666666664</v>
      </c>
      <c r="K731" s="74">
        <f t="shared" si="110"/>
        <v>943.38793185381257</v>
      </c>
    </row>
    <row r="732" spans="1:11">
      <c r="A732" s="67">
        <v>717</v>
      </c>
      <c r="B732" s="69">
        <f t="shared" si="111"/>
        <v>943.38793185381257</v>
      </c>
      <c r="C732" s="68">
        <f t="shared" si="112"/>
        <v>59.75</v>
      </c>
      <c r="D732" s="72">
        <f t="shared" si="113"/>
        <v>944.71575212802429</v>
      </c>
      <c r="E732" s="69">
        <f t="shared" si="114"/>
        <v>944.71575212802429</v>
      </c>
      <c r="F732" s="70">
        <f t="shared" si="115"/>
        <v>413.21664031928617</v>
      </c>
      <c r="G732" s="70" cm="1">
        <f t="array" ref="G732">_xll.DCE_EC312_SpecificHeat_Ca(B732)</f>
        <v>650</v>
      </c>
      <c r="H732" s="69">
        <f t="shared" si="116"/>
        <v>0.21089367973179315</v>
      </c>
      <c r="I732" s="69">
        <f t="shared" si="117"/>
        <v>943.59882553354441</v>
      </c>
      <c r="J732" s="73">
        <f t="shared" si="109"/>
        <v>59.75</v>
      </c>
      <c r="K732" s="74">
        <f t="shared" si="110"/>
        <v>943.59882553354441</v>
      </c>
    </row>
    <row r="733" spans="1:11">
      <c r="A733" s="67">
        <v>718</v>
      </c>
      <c r="B733" s="69">
        <f t="shared" si="111"/>
        <v>943.59882553354441</v>
      </c>
      <c r="C733" s="68">
        <f t="shared" si="112"/>
        <v>59.833333333333336</v>
      </c>
      <c r="D733" s="72">
        <f t="shared" si="113"/>
        <v>944.92414102984515</v>
      </c>
      <c r="E733" s="69">
        <f t="shared" si="114"/>
        <v>944.92414102984515</v>
      </c>
      <c r="F733" s="70">
        <f t="shared" si="115"/>
        <v>412.63319799940734</v>
      </c>
      <c r="G733" s="70" cm="1">
        <f t="array" ref="G733">_xll.DCE_EC312_SpecificHeat_Ca(B733)</f>
        <v>650</v>
      </c>
      <c r="H733" s="69">
        <f t="shared" si="116"/>
        <v>0.21059590784715795</v>
      </c>
      <c r="I733" s="69">
        <f t="shared" si="117"/>
        <v>943.80942144139158</v>
      </c>
      <c r="J733" s="73">
        <f t="shared" si="109"/>
        <v>59.833333333333336</v>
      </c>
      <c r="K733" s="74">
        <f t="shared" si="110"/>
        <v>943.80942144139158</v>
      </c>
    </row>
    <row r="734" spans="1:11">
      <c r="A734" s="67">
        <v>719</v>
      </c>
      <c r="B734" s="69">
        <f t="shared" si="111"/>
        <v>943.80942144139158</v>
      </c>
      <c r="C734" s="68">
        <f t="shared" si="112"/>
        <v>59.916666666666664</v>
      </c>
      <c r="D734" s="72">
        <f t="shared" si="113"/>
        <v>945.13224050254269</v>
      </c>
      <c r="E734" s="69">
        <f t="shared" si="114"/>
        <v>945.13224050254269</v>
      </c>
      <c r="F734" s="70">
        <f t="shared" si="115"/>
        <v>412.05140662002304</v>
      </c>
      <c r="G734" s="70" cm="1">
        <f t="array" ref="G734">_xll.DCE_EC312_SpecificHeat_Ca(B734)</f>
        <v>650</v>
      </c>
      <c r="H734" s="69">
        <f t="shared" si="116"/>
        <v>0.21029897855423357</v>
      </c>
      <c r="I734" s="69">
        <f t="shared" si="117"/>
        <v>944.01972041994577</v>
      </c>
      <c r="J734" s="73">
        <f t="shared" si="109"/>
        <v>59.916666666666664</v>
      </c>
      <c r="K734" s="74">
        <f t="shared" si="110"/>
        <v>944.01972041994577</v>
      </c>
    </row>
    <row r="735" spans="1:11">
      <c r="A735" s="67">
        <v>720</v>
      </c>
      <c r="B735" s="69">
        <f t="shared" si="111"/>
        <v>944.01972041994577</v>
      </c>
      <c r="C735" s="68">
        <f t="shared" si="112"/>
        <v>60</v>
      </c>
      <c r="D735" s="72">
        <f t="shared" si="113"/>
        <v>945.340051348972</v>
      </c>
      <c r="E735" s="69">
        <f t="shared" si="114"/>
        <v>945.340051348972</v>
      </c>
      <c r="F735" s="70">
        <f t="shared" si="115"/>
        <v>411.4712591627158</v>
      </c>
      <c r="G735" s="70" cm="1">
        <f t="array" ref="G735">_xll.DCE_EC312_SpecificHeat_Ca(B735)</f>
        <v>650</v>
      </c>
      <c r="H735" s="69">
        <f t="shared" si="116"/>
        <v>0.21000288827102515</v>
      </c>
      <c r="I735" s="69">
        <f t="shared" si="117"/>
        <v>944.22972330821676</v>
      </c>
      <c r="J735" s="73">
        <f t="shared" si="109"/>
        <v>60</v>
      </c>
      <c r="K735" s="74">
        <f t="shared" si="110"/>
        <v>944.22972330821676</v>
      </c>
    </row>
    <row r="736" spans="1:11">
      <c r="A736" s="67">
        <v>721</v>
      </c>
      <c r="B736" s="69">
        <f t="shared" si="111"/>
        <v>944.22972330821676</v>
      </c>
      <c r="C736" s="68">
        <f t="shared" si="112"/>
        <v>60.083333333333336</v>
      </c>
      <c r="D736" s="72">
        <f t="shared" si="113"/>
        <v>945.54757436865202</v>
      </c>
      <c r="E736" s="69">
        <f t="shared" si="114"/>
        <v>945.54757436865202</v>
      </c>
      <c r="F736" s="70">
        <f t="shared" si="115"/>
        <v>410.89274864894344</v>
      </c>
      <c r="G736" s="70" cm="1">
        <f t="array" ref="G736">_xll.DCE_EC312_SpecificHeat_Ca(B736)</f>
        <v>650</v>
      </c>
      <c r="H736" s="69">
        <f t="shared" si="116"/>
        <v>0.209707633435889</v>
      </c>
      <c r="I736" s="69">
        <f t="shared" si="117"/>
        <v>944.43943094165263</v>
      </c>
      <c r="J736" s="73">
        <f t="shared" si="109"/>
        <v>60.083333333333336</v>
      </c>
      <c r="K736" s="74">
        <f t="shared" si="110"/>
        <v>944.43943094165263</v>
      </c>
    </row>
    <row r="737" spans="1:11">
      <c r="A737" s="67">
        <v>722</v>
      </c>
      <c r="B737" s="69">
        <f t="shared" si="111"/>
        <v>944.43943094165263</v>
      </c>
      <c r="C737" s="68">
        <f t="shared" si="112"/>
        <v>60.166666666666664</v>
      </c>
      <c r="D737" s="72">
        <f t="shared" si="113"/>
        <v>945.75481035778432</v>
      </c>
      <c r="E737" s="69">
        <f t="shared" si="114"/>
        <v>945.75481035778432</v>
      </c>
      <c r="F737" s="70">
        <f t="shared" si="115"/>
        <v>410.31586813969238</v>
      </c>
      <c r="G737" s="70" cm="1">
        <f t="array" ref="G737">_xll.DCE_EC312_SpecificHeat_Ca(B737)</f>
        <v>650</v>
      </c>
      <c r="H737" s="69">
        <f t="shared" si="116"/>
        <v>0.20941321050735567</v>
      </c>
      <c r="I737" s="69">
        <f t="shared" si="117"/>
        <v>944.64884415216</v>
      </c>
      <c r="J737" s="73">
        <f t="shared" si="109"/>
        <v>60.166666666666664</v>
      </c>
      <c r="K737" s="74">
        <f t="shared" si="110"/>
        <v>944.64884415216</v>
      </c>
    </row>
    <row r="738" spans="1:11">
      <c r="A738" s="67">
        <v>723</v>
      </c>
      <c r="B738" s="69">
        <f t="shared" si="111"/>
        <v>944.64884415216</v>
      </c>
      <c r="C738" s="68">
        <f t="shared" si="112"/>
        <v>60.25</v>
      </c>
      <c r="D738" s="72">
        <f t="shared" si="113"/>
        <v>945.96176010927172</v>
      </c>
      <c r="E738" s="69">
        <f t="shared" si="114"/>
        <v>945.96176010927172</v>
      </c>
      <c r="F738" s="70">
        <f t="shared" si="115"/>
        <v>409.74061073550536</v>
      </c>
      <c r="G738" s="70" cm="1">
        <f t="array" ref="G738">_xll.DCE_EC312_SpecificHeat_Ca(B738)</f>
        <v>650</v>
      </c>
      <c r="H738" s="69">
        <f t="shared" si="116"/>
        <v>0.20911961596414411</v>
      </c>
      <c r="I738" s="69">
        <f t="shared" si="117"/>
        <v>944.85796376812414</v>
      </c>
      <c r="J738" s="73">
        <f t="shared" si="109"/>
        <v>60.25</v>
      </c>
      <c r="K738" s="74">
        <f t="shared" si="110"/>
        <v>944.85796376812414</v>
      </c>
    </row>
    <row r="739" spans="1:11">
      <c r="A739" s="67">
        <v>724</v>
      </c>
      <c r="B739" s="69">
        <f t="shared" si="111"/>
        <v>944.85796376812414</v>
      </c>
      <c r="C739" s="68">
        <f t="shared" si="112"/>
        <v>60.333333333333336</v>
      </c>
      <c r="D739" s="72">
        <f t="shared" si="113"/>
        <v>946.16842441273536</v>
      </c>
      <c r="E739" s="69">
        <f t="shared" si="114"/>
        <v>946.16842441273536</v>
      </c>
      <c r="F739" s="70">
        <f t="shared" si="115"/>
        <v>409.16696957562971</v>
      </c>
      <c r="G739" s="70" cm="1">
        <f t="array" ref="G739">_xll.DCE_EC312_SpecificHeat_Ca(B739)</f>
        <v>650</v>
      </c>
      <c r="H739" s="69">
        <f t="shared" si="116"/>
        <v>0.20882684630472692</v>
      </c>
      <c r="I739" s="69">
        <f t="shared" si="117"/>
        <v>945.0667906144289</v>
      </c>
      <c r="J739" s="73">
        <f t="shared" si="109"/>
        <v>60.333333333333336</v>
      </c>
      <c r="K739" s="74">
        <f t="shared" si="110"/>
        <v>945.0667906144289</v>
      </c>
    </row>
    <row r="740" spans="1:11">
      <c r="A740" s="67">
        <v>725</v>
      </c>
      <c r="B740" s="69">
        <f t="shared" si="111"/>
        <v>945.0667906144289</v>
      </c>
      <c r="C740" s="68">
        <f t="shared" si="112"/>
        <v>60.416666666666664</v>
      </c>
      <c r="D740" s="72">
        <f t="shared" si="113"/>
        <v>946.37480405453391</v>
      </c>
      <c r="E740" s="69">
        <f t="shared" si="114"/>
        <v>946.37480405453391</v>
      </c>
      <c r="F740" s="70">
        <f t="shared" si="115"/>
        <v>408.59493783783557</v>
      </c>
      <c r="G740" s="70" cm="1">
        <f t="array" ref="G740">_xll.DCE_EC312_SpecificHeat_Ca(B740)</f>
        <v>650</v>
      </c>
      <c r="H740" s="69">
        <f t="shared" si="116"/>
        <v>0.20853489804723768</v>
      </c>
      <c r="I740" s="69">
        <f t="shared" si="117"/>
        <v>945.27532551247612</v>
      </c>
      <c r="J740" s="73">
        <f t="shared" si="109"/>
        <v>60.416666666666664</v>
      </c>
      <c r="K740" s="74">
        <f t="shared" si="110"/>
        <v>945.27532551247612</v>
      </c>
    </row>
    <row r="741" spans="1:11">
      <c r="A741" s="67">
        <v>726</v>
      </c>
      <c r="B741" s="69">
        <f t="shared" si="111"/>
        <v>945.27532551247612</v>
      </c>
      <c r="C741" s="68">
        <f t="shared" si="112"/>
        <v>60.5</v>
      </c>
      <c r="D741" s="72">
        <f t="shared" si="113"/>
        <v>946.58089981778096</v>
      </c>
      <c r="E741" s="69">
        <f t="shared" si="114"/>
        <v>946.58089981778096</v>
      </c>
      <c r="F741" s="70">
        <f t="shared" si="115"/>
        <v>408.02450873901387</v>
      </c>
      <c r="G741" s="70" cm="1">
        <f t="array" ref="G741">_xll.DCE_EC312_SpecificHeat_Ca(B741)</f>
        <v>650</v>
      </c>
      <c r="H741" s="69">
        <f t="shared" si="116"/>
        <v>0.20824376772977601</v>
      </c>
      <c r="I741" s="69">
        <f t="shared" si="117"/>
        <v>945.48356928020587</v>
      </c>
      <c r="J741" s="73">
        <f t="shared" si="109"/>
        <v>60.5</v>
      </c>
      <c r="K741" s="74">
        <f t="shared" si="110"/>
        <v>945.48356928020587</v>
      </c>
    </row>
    <row r="742" spans="1:11">
      <c r="A742" s="67">
        <v>727</v>
      </c>
      <c r="B742" s="69">
        <f t="shared" si="111"/>
        <v>945.48356928020587</v>
      </c>
      <c r="C742" s="68">
        <f t="shared" si="112"/>
        <v>60.583333333333336</v>
      </c>
      <c r="D742" s="72">
        <f t="shared" si="113"/>
        <v>946.78671248236299</v>
      </c>
      <c r="E742" s="69">
        <f t="shared" si="114"/>
        <v>946.78671248236299</v>
      </c>
      <c r="F742" s="70">
        <f t="shared" si="115"/>
        <v>407.45567553368539</v>
      </c>
      <c r="G742" s="70" cm="1">
        <f t="array" ref="G742">_xll.DCE_EC312_SpecificHeat_Ca(B742)</f>
        <v>650</v>
      </c>
      <c r="H742" s="69">
        <f t="shared" si="116"/>
        <v>0.20795345190964676</v>
      </c>
      <c r="I742" s="69">
        <f t="shared" si="117"/>
        <v>945.69152273211557</v>
      </c>
      <c r="J742" s="73">
        <f t="shared" si="109"/>
        <v>60.583333333333336</v>
      </c>
      <c r="K742" s="74">
        <f t="shared" si="110"/>
        <v>945.69152273211557</v>
      </c>
    </row>
    <row r="743" spans="1:11">
      <c r="A743" s="67">
        <v>728</v>
      </c>
      <c r="B743" s="69">
        <f t="shared" si="111"/>
        <v>945.69152273211557</v>
      </c>
      <c r="C743" s="68">
        <f t="shared" si="112"/>
        <v>60.666666666666664</v>
      </c>
      <c r="D743" s="72">
        <f t="shared" si="113"/>
        <v>946.99224282495732</v>
      </c>
      <c r="E743" s="69">
        <f t="shared" si="114"/>
        <v>946.99224282495732</v>
      </c>
      <c r="F743" s="70">
        <f t="shared" si="115"/>
        <v>406.88843151437931</v>
      </c>
      <c r="G743" s="70" cm="1">
        <f t="array" ref="G743">_xll.DCE_EC312_SpecificHeat_Ca(B743)</f>
        <v>650</v>
      </c>
      <c r="H743" s="69">
        <f t="shared" si="116"/>
        <v>0.20766394716355308</v>
      </c>
      <c r="I743" s="69">
        <f t="shared" si="117"/>
        <v>945.89918667927918</v>
      </c>
      <c r="J743" s="73">
        <f t="shared" ref="J743:J806" si="118">C743</f>
        <v>60.666666666666664</v>
      </c>
      <c r="K743" s="74">
        <f t="shared" ref="K743:K806" si="119">I743</f>
        <v>945.89918667927918</v>
      </c>
    </row>
    <row r="744" spans="1:11">
      <c r="A744" s="67">
        <v>729</v>
      </c>
      <c r="B744" s="69">
        <f t="shared" si="111"/>
        <v>945.89918667927918</v>
      </c>
      <c r="C744" s="68">
        <f t="shared" si="112"/>
        <v>60.75</v>
      </c>
      <c r="D744" s="72">
        <f t="shared" si="113"/>
        <v>947.19749161904895</v>
      </c>
      <c r="E744" s="69">
        <f t="shared" si="114"/>
        <v>947.19749161904895</v>
      </c>
      <c r="F744" s="70">
        <f t="shared" si="115"/>
        <v>406.3227700111085</v>
      </c>
      <c r="G744" s="70" cm="1">
        <f t="array" ref="G744">_xll.DCE_EC312_SpecificHeat_Ca(B744)</f>
        <v>650</v>
      </c>
      <c r="H744" s="69">
        <f t="shared" si="116"/>
        <v>0.20737525008732879</v>
      </c>
      <c r="I744" s="69">
        <f t="shared" si="117"/>
        <v>946.10656192936653</v>
      </c>
      <c r="J744" s="73">
        <f t="shared" si="118"/>
        <v>60.75</v>
      </c>
      <c r="K744" s="74">
        <f t="shared" si="119"/>
        <v>946.10656192936653</v>
      </c>
    </row>
    <row r="745" spans="1:11">
      <c r="A745" s="67">
        <v>730</v>
      </c>
      <c r="B745" s="69">
        <f t="shared" si="111"/>
        <v>946.10656192936653</v>
      </c>
      <c r="C745" s="68">
        <f t="shared" si="112"/>
        <v>60.833333333333336</v>
      </c>
      <c r="D745" s="72">
        <f t="shared" si="113"/>
        <v>947.40245963494874</v>
      </c>
      <c r="E745" s="69">
        <f t="shared" si="114"/>
        <v>947.40245963494874</v>
      </c>
      <c r="F745" s="70">
        <f t="shared" si="115"/>
        <v>405.75868439161235</v>
      </c>
      <c r="G745" s="70" cm="1">
        <f t="array" ref="G745">_xll.DCE_EC312_SpecificHeat_Ca(B745)</f>
        <v>650</v>
      </c>
      <c r="H745" s="69">
        <f t="shared" si="116"/>
        <v>0.20708735729606217</v>
      </c>
      <c r="I745" s="69">
        <f t="shared" si="117"/>
        <v>946.31364928666255</v>
      </c>
      <c r="J745" s="73">
        <f t="shared" si="118"/>
        <v>60.833333333333336</v>
      </c>
      <c r="K745" s="74">
        <f t="shared" si="119"/>
        <v>946.31364928666255</v>
      </c>
    </row>
    <row r="746" spans="1:11">
      <c r="A746" s="67">
        <v>731</v>
      </c>
      <c r="B746" s="69">
        <f t="shared" si="111"/>
        <v>946.31364928666255</v>
      </c>
      <c r="C746" s="68">
        <f t="shared" si="112"/>
        <v>60.916666666666664</v>
      </c>
      <c r="D746" s="72">
        <f t="shared" si="113"/>
        <v>947.60714763981071</v>
      </c>
      <c r="E746" s="69">
        <f t="shared" si="114"/>
        <v>947.60714763981071</v>
      </c>
      <c r="F746" s="70">
        <f t="shared" si="115"/>
        <v>405.19616806063004</v>
      </c>
      <c r="G746" s="70" cm="1">
        <f t="array" ref="G746">_xll.DCE_EC312_SpecificHeat_Ca(B746)</f>
        <v>650</v>
      </c>
      <c r="H746" s="69">
        <f t="shared" si="116"/>
        <v>0.20680026542372515</v>
      </c>
      <c r="I746" s="69">
        <f t="shared" si="117"/>
        <v>946.52044955208623</v>
      </c>
      <c r="J746" s="73">
        <f t="shared" si="118"/>
        <v>60.916666666666664</v>
      </c>
      <c r="K746" s="74">
        <f t="shared" si="119"/>
        <v>946.52044955208623</v>
      </c>
    </row>
    <row r="747" spans="1:11">
      <c r="A747" s="67">
        <v>732</v>
      </c>
      <c r="B747" s="69">
        <f t="shared" si="111"/>
        <v>946.52044955208623</v>
      </c>
      <c r="C747" s="68">
        <f t="shared" si="112"/>
        <v>61</v>
      </c>
      <c r="D747" s="72">
        <f t="shared" si="113"/>
        <v>947.81155639764904</v>
      </c>
      <c r="E747" s="69">
        <f t="shared" si="114"/>
        <v>947.81155639764904</v>
      </c>
      <c r="F747" s="70">
        <f t="shared" si="115"/>
        <v>404.63521445950363</v>
      </c>
      <c r="G747" s="70" cm="1">
        <f t="array" ref="G747">_xll.DCE_EC312_SpecificHeat_Ca(B747)</f>
        <v>650</v>
      </c>
      <c r="H747" s="69">
        <f t="shared" si="116"/>
        <v>0.2065139711229706</v>
      </c>
      <c r="I747" s="69">
        <f t="shared" si="117"/>
        <v>946.72696352320918</v>
      </c>
      <c r="J747" s="73">
        <f t="shared" si="118"/>
        <v>61</v>
      </c>
      <c r="K747" s="74">
        <f t="shared" si="119"/>
        <v>946.72696352320918</v>
      </c>
    </row>
    <row r="748" spans="1:11">
      <c r="A748" s="67">
        <v>733</v>
      </c>
      <c r="B748" s="69">
        <f t="shared" si="111"/>
        <v>946.72696352320918</v>
      </c>
      <c r="C748" s="68">
        <f t="shared" si="112"/>
        <v>61.083333333333336</v>
      </c>
      <c r="D748" s="72">
        <f t="shared" si="113"/>
        <v>948.01568666935498</v>
      </c>
      <c r="E748" s="69">
        <f t="shared" si="114"/>
        <v>948.01568666935498</v>
      </c>
      <c r="F748" s="70">
        <f t="shared" si="115"/>
        <v>404.07581706650348</v>
      </c>
      <c r="G748" s="70" cm="1">
        <f t="array" ref="G748">_xll.DCE_EC312_SpecificHeat_Ca(B748)</f>
        <v>650</v>
      </c>
      <c r="H748" s="69">
        <f t="shared" si="116"/>
        <v>0.20622847106529865</v>
      </c>
      <c r="I748" s="69">
        <f t="shared" si="117"/>
        <v>946.93319199427447</v>
      </c>
      <c r="J748" s="73">
        <f t="shared" si="118"/>
        <v>61.083333333333336</v>
      </c>
      <c r="K748" s="74">
        <f t="shared" si="119"/>
        <v>946.93319199427447</v>
      </c>
    </row>
    <row r="749" spans="1:11">
      <c r="A749" s="67">
        <v>734</v>
      </c>
      <c r="B749" s="69">
        <f t="shared" si="111"/>
        <v>946.93319199427447</v>
      </c>
      <c r="C749" s="68">
        <f t="shared" si="112"/>
        <v>61.166666666666664</v>
      </c>
      <c r="D749" s="72">
        <f t="shared" si="113"/>
        <v>948.21953921271438</v>
      </c>
      <c r="E749" s="69">
        <f t="shared" si="114"/>
        <v>948.21953921271438</v>
      </c>
      <c r="F749" s="70">
        <f t="shared" si="115"/>
        <v>403.51796939582806</v>
      </c>
      <c r="G749" s="70" cm="1">
        <f t="array" ref="G749">_xll.DCE_EC312_SpecificHeat_Ca(B749)</f>
        <v>650</v>
      </c>
      <c r="H749" s="69">
        <f t="shared" si="116"/>
        <v>0.20594376194054598</v>
      </c>
      <c r="I749" s="69">
        <f t="shared" si="117"/>
        <v>947.13913575621507</v>
      </c>
      <c r="J749" s="73">
        <f t="shared" si="118"/>
        <v>61.166666666666664</v>
      </c>
      <c r="K749" s="74">
        <f t="shared" si="119"/>
        <v>947.13913575621507</v>
      </c>
    </row>
    <row r="750" spans="1:11">
      <c r="A750" s="67">
        <v>735</v>
      </c>
      <c r="B750" s="69">
        <f t="shared" si="111"/>
        <v>947.13913575621507</v>
      </c>
      <c r="C750" s="68">
        <f t="shared" si="112"/>
        <v>61.25</v>
      </c>
      <c r="D750" s="72">
        <f t="shared" si="113"/>
        <v>948.42311478242414</v>
      </c>
      <c r="E750" s="69">
        <f t="shared" si="114"/>
        <v>948.42311478242414</v>
      </c>
      <c r="F750" s="70">
        <f t="shared" si="115"/>
        <v>402.96166499821152</v>
      </c>
      <c r="G750" s="70" cm="1">
        <f t="array" ref="G750">_xll.DCE_EC312_SpecificHeat_Ca(B750)</f>
        <v>650</v>
      </c>
      <c r="H750" s="69">
        <f t="shared" si="116"/>
        <v>0.20565984045719601</v>
      </c>
      <c r="I750" s="69">
        <f t="shared" si="117"/>
        <v>947.34479559667227</v>
      </c>
      <c r="J750" s="73">
        <f t="shared" si="118"/>
        <v>61.25</v>
      </c>
      <c r="K750" s="74">
        <f t="shared" si="119"/>
        <v>947.34479559667227</v>
      </c>
    </row>
    <row r="751" spans="1:11">
      <c r="A751" s="67">
        <v>736</v>
      </c>
      <c r="B751" s="69">
        <f t="shared" si="111"/>
        <v>947.34479559667227</v>
      </c>
      <c r="C751" s="68">
        <f t="shared" si="112"/>
        <v>61.333333333333336</v>
      </c>
      <c r="D751" s="72">
        <f t="shared" si="113"/>
        <v>948.6264141301092</v>
      </c>
      <c r="E751" s="69">
        <f t="shared" si="114"/>
        <v>948.6264141301092</v>
      </c>
      <c r="F751" s="70">
        <f t="shared" si="115"/>
        <v>402.40689746007592</v>
      </c>
      <c r="G751" s="70" cm="1">
        <f t="array" ref="G751">_xll.DCE_EC312_SpecificHeat_Ca(B751)</f>
        <v>650</v>
      </c>
      <c r="H751" s="69">
        <f t="shared" si="116"/>
        <v>0.20537670334194635</v>
      </c>
      <c r="I751" s="69">
        <f t="shared" si="117"/>
        <v>947.5501723000142</v>
      </c>
      <c r="J751" s="73">
        <f t="shared" si="118"/>
        <v>61.333333333333336</v>
      </c>
      <c r="K751" s="74">
        <f t="shared" si="119"/>
        <v>947.5501723000142</v>
      </c>
    </row>
    <row r="752" spans="1:11">
      <c r="A752" s="67">
        <v>737</v>
      </c>
      <c r="B752" s="69">
        <f t="shared" si="111"/>
        <v>947.5501723000142</v>
      </c>
      <c r="C752" s="68">
        <f t="shared" si="112"/>
        <v>61.416666666666664</v>
      </c>
      <c r="D752" s="72">
        <f t="shared" si="113"/>
        <v>948.82943800433895</v>
      </c>
      <c r="E752" s="69">
        <f t="shared" si="114"/>
        <v>948.82943800433895</v>
      </c>
      <c r="F752" s="70">
        <f t="shared" si="115"/>
        <v>401.85366040310896</v>
      </c>
      <c r="G752" s="70" cm="1">
        <f t="array" ref="G752">_xll.DCE_EC312_SpecificHeat_Ca(B752)</f>
        <v>650</v>
      </c>
      <c r="H752" s="69">
        <f t="shared" si="116"/>
        <v>0.205094347339493</v>
      </c>
      <c r="I752" s="69">
        <f t="shared" si="117"/>
        <v>947.75526664735366</v>
      </c>
      <c r="J752" s="73">
        <f t="shared" si="118"/>
        <v>61.416666666666664</v>
      </c>
      <c r="K752" s="74">
        <f t="shared" si="119"/>
        <v>947.75526664735366</v>
      </c>
    </row>
    <row r="753" spans="1:11">
      <c r="A753" s="67">
        <v>738</v>
      </c>
      <c r="B753" s="69">
        <f t="shared" si="111"/>
        <v>947.75526664735366</v>
      </c>
      <c r="C753" s="68">
        <f t="shared" si="112"/>
        <v>61.5</v>
      </c>
      <c r="D753" s="72">
        <f t="shared" si="113"/>
        <v>949.0321871506444</v>
      </c>
      <c r="E753" s="69">
        <f t="shared" si="114"/>
        <v>949.0321871506444</v>
      </c>
      <c r="F753" s="70">
        <f t="shared" si="115"/>
        <v>401.30194748494432</v>
      </c>
      <c r="G753" s="70" cm="1">
        <f t="array" ref="G753">_xll.DCE_EC312_SpecificHeat_Ca(B753)</f>
        <v>650</v>
      </c>
      <c r="H753" s="69">
        <f t="shared" si="116"/>
        <v>0.20481276921287786</v>
      </c>
      <c r="I753" s="69">
        <f t="shared" si="117"/>
        <v>947.96007941656649</v>
      </c>
      <c r="J753" s="73">
        <f t="shared" si="118"/>
        <v>61.5</v>
      </c>
      <c r="K753" s="74">
        <f t="shared" si="119"/>
        <v>947.96007941656649</v>
      </c>
    </row>
    <row r="754" spans="1:11">
      <c r="A754" s="67">
        <v>739</v>
      </c>
      <c r="B754" s="69">
        <f t="shared" si="111"/>
        <v>947.96007941656649</v>
      </c>
      <c r="C754" s="68">
        <f t="shared" si="112"/>
        <v>61.583333333333336</v>
      </c>
      <c r="D754" s="72">
        <f t="shared" si="113"/>
        <v>949.23466231153338</v>
      </c>
      <c r="E754" s="69">
        <f t="shared" si="114"/>
        <v>949.23466231153338</v>
      </c>
      <c r="F754" s="70">
        <f t="shared" si="115"/>
        <v>400.75175239759295</v>
      </c>
      <c r="G754" s="70" cm="1">
        <f t="array" ref="G754">_xll.DCE_EC312_SpecificHeat_Ca(B754)</f>
        <v>650</v>
      </c>
      <c r="H754" s="69">
        <f t="shared" si="116"/>
        <v>0.20453196574268792</v>
      </c>
      <c r="I754" s="69">
        <f t="shared" si="117"/>
        <v>948.1646113823092</v>
      </c>
      <c r="J754" s="73">
        <f t="shared" si="118"/>
        <v>61.583333333333336</v>
      </c>
      <c r="K754" s="74">
        <f t="shared" si="119"/>
        <v>948.1646113823092</v>
      </c>
    </row>
    <row r="755" spans="1:11">
      <c r="A755" s="67">
        <v>740</v>
      </c>
      <c r="B755" s="69">
        <f t="shared" si="111"/>
        <v>948.1646113823092</v>
      </c>
      <c r="C755" s="68">
        <f t="shared" si="112"/>
        <v>61.666666666666664</v>
      </c>
      <c r="D755" s="72">
        <f t="shared" si="113"/>
        <v>949.43686422650831</v>
      </c>
      <c r="E755" s="69">
        <f t="shared" si="114"/>
        <v>949.43686422650831</v>
      </c>
      <c r="F755" s="70">
        <f t="shared" si="115"/>
        <v>400.20306886843139</v>
      </c>
      <c r="G755" s="70" cm="1">
        <f t="array" ref="G755">_xll.DCE_EC312_SpecificHeat_Ca(B755)</f>
        <v>650</v>
      </c>
      <c r="H755" s="69">
        <f t="shared" si="116"/>
        <v>0.20425193372755973</v>
      </c>
      <c r="I755" s="69">
        <f t="shared" si="117"/>
        <v>948.36886331603671</v>
      </c>
      <c r="J755" s="73">
        <f t="shared" si="118"/>
        <v>61.666666666666664</v>
      </c>
      <c r="K755" s="74">
        <f t="shared" si="119"/>
        <v>948.36886331603671</v>
      </c>
    </row>
    <row r="756" spans="1:11">
      <c r="A756" s="67">
        <v>741</v>
      </c>
      <c r="B756" s="69">
        <f t="shared" si="111"/>
        <v>948.36886331603671</v>
      </c>
      <c r="C756" s="68">
        <f t="shared" si="112"/>
        <v>61.75</v>
      </c>
      <c r="D756" s="72">
        <f t="shared" si="113"/>
        <v>949.63879363208127</v>
      </c>
      <c r="E756" s="69">
        <f t="shared" si="114"/>
        <v>949.63879363208127</v>
      </c>
      <c r="F756" s="70">
        <f t="shared" si="115"/>
        <v>399.65589065926707</v>
      </c>
      <c r="G756" s="70" cm="1">
        <f t="array" ref="G756">_xll.DCE_EC312_SpecificHeat_Ca(B756)</f>
        <v>650</v>
      </c>
      <c r="H756" s="69">
        <f t="shared" si="116"/>
        <v>0.20397266998370239</v>
      </c>
      <c r="I756" s="69">
        <f t="shared" si="117"/>
        <v>948.57283598602044</v>
      </c>
      <c r="J756" s="73">
        <f t="shared" si="118"/>
        <v>61.75</v>
      </c>
      <c r="K756" s="74">
        <f t="shared" si="119"/>
        <v>948.57283598602044</v>
      </c>
    </row>
    <row r="757" spans="1:11">
      <c r="A757" s="67">
        <v>742</v>
      </c>
      <c r="B757" s="69">
        <f t="shared" si="111"/>
        <v>948.57283598602044</v>
      </c>
      <c r="C757" s="68">
        <f t="shared" si="112"/>
        <v>61.833333333333336</v>
      </c>
      <c r="D757" s="72">
        <f t="shared" si="113"/>
        <v>949.84045126179069</v>
      </c>
      <c r="E757" s="69">
        <f t="shared" si="114"/>
        <v>949.84045126179069</v>
      </c>
      <c r="F757" s="70">
        <f t="shared" si="115"/>
        <v>399.11021156639555</v>
      </c>
      <c r="G757" s="70" cm="1">
        <f t="array" ref="G757">_xll.DCE_EC312_SpecificHeat_Ca(B757)</f>
        <v>650</v>
      </c>
      <c r="H757" s="69">
        <f t="shared" si="116"/>
        <v>0.20369417134492671</v>
      </c>
      <c r="I757" s="69">
        <f t="shared" si="117"/>
        <v>948.77653015736541</v>
      </c>
      <c r="J757" s="73">
        <f t="shared" si="118"/>
        <v>61.833333333333336</v>
      </c>
      <c r="K757" s="74">
        <f t="shared" si="119"/>
        <v>948.77653015736541</v>
      </c>
    </row>
    <row r="758" spans="1:11">
      <c r="A758" s="67">
        <v>743</v>
      </c>
      <c r="B758" s="69">
        <f t="shared" si="111"/>
        <v>948.77653015736541</v>
      </c>
      <c r="C758" s="68">
        <f t="shared" si="112"/>
        <v>61.916666666666664</v>
      </c>
      <c r="D758" s="72">
        <f t="shared" si="113"/>
        <v>950.04183784621728</v>
      </c>
      <c r="E758" s="69">
        <f t="shared" si="114"/>
        <v>950.04183784621728</v>
      </c>
      <c r="F758" s="70">
        <f t="shared" si="115"/>
        <v>398.56602541991589</v>
      </c>
      <c r="G758" s="70" cm="1">
        <f t="array" ref="G758">_xll.DCE_EC312_SpecificHeat_Ca(B758)</f>
        <v>650</v>
      </c>
      <c r="H758" s="69">
        <f t="shared" si="116"/>
        <v>0.20341643466229581</v>
      </c>
      <c r="I758" s="69">
        <f t="shared" si="117"/>
        <v>948.97994659202766</v>
      </c>
      <c r="J758" s="73">
        <f t="shared" si="118"/>
        <v>61.916666666666664</v>
      </c>
      <c r="K758" s="74">
        <f t="shared" si="119"/>
        <v>948.97994659202766</v>
      </c>
    </row>
    <row r="759" spans="1:11">
      <c r="A759" s="67">
        <v>744</v>
      </c>
      <c r="B759" s="69">
        <f t="shared" si="111"/>
        <v>948.97994659202766</v>
      </c>
      <c r="C759" s="68">
        <f t="shared" si="112"/>
        <v>62</v>
      </c>
      <c r="D759" s="72">
        <f t="shared" si="113"/>
        <v>950.24295411299954</v>
      </c>
      <c r="E759" s="69">
        <f t="shared" si="114"/>
        <v>950.24295411299954</v>
      </c>
      <c r="F759" s="70">
        <f t="shared" si="115"/>
        <v>398.02332608414747</v>
      </c>
      <c r="G759" s="70" cm="1">
        <f t="array" ref="G759">_xll.DCE_EC312_SpecificHeat_Ca(B759)</f>
        <v>650</v>
      </c>
      <c r="H759" s="69">
        <f t="shared" si="116"/>
        <v>0.2031394568043379</v>
      </c>
      <c r="I759" s="69">
        <f t="shared" si="117"/>
        <v>949.18308604883202</v>
      </c>
      <c r="J759" s="73">
        <f t="shared" si="118"/>
        <v>62</v>
      </c>
      <c r="K759" s="74">
        <f t="shared" si="119"/>
        <v>949.18308604883202</v>
      </c>
    </row>
    <row r="760" spans="1:11">
      <c r="A760" s="67">
        <v>745</v>
      </c>
      <c r="B760" s="69">
        <f t="shared" si="111"/>
        <v>949.18308604883202</v>
      </c>
      <c r="C760" s="68">
        <f t="shared" si="112"/>
        <v>62.083333333333336</v>
      </c>
      <c r="D760" s="72">
        <f t="shared" si="113"/>
        <v>950.44380078685026</v>
      </c>
      <c r="E760" s="69">
        <f t="shared" si="114"/>
        <v>950.44380078685026</v>
      </c>
      <c r="F760" s="70">
        <f t="shared" si="115"/>
        <v>397.48210745709201</v>
      </c>
      <c r="G760" s="70" cm="1">
        <f t="array" ref="G760">_xll.DCE_EC312_SpecificHeat_Ca(B760)</f>
        <v>650</v>
      </c>
      <c r="H760" s="69">
        <f t="shared" si="116"/>
        <v>0.20286323465677161</v>
      </c>
      <c r="I760" s="69">
        <f t="shared" si="117"/>
        <v>949.3859492834888</v>
      </c>
      <c r="J760" s="73">
        <f t="shared" si="118"/>
        <v>62.083333333333336</v>
      </c>
      <c r="K760" s="74">
        <f t="shared" si="119"/>
        <v>949.3859492834888</v>
      </c>
    </row>
    <row r="761" spans="1:11">
      <c r="A761" s="67">
        <v>746</v>
      </c>
      <c r="B761" s="69">
        <f t="shared" si="111"/>
        <v>949.3859492834888</v>
      </c>
      <c r="C761" s="68">
        <f t="shared" si="112"/>
        <v>62.166666666666664</v>
      </c>
      <c r="D761" s="72">
        <f t="shared" si="113"/>
        <v>950.64437858957126</v>
      </c>
      <c r="E761" s="69">
        <f t="shared" si="114"/>
        <v>950.64437858957126</v>
      </c>
      <c r="F761" s="70">
        <f t="shared" si="115"/>
        <v>396.94236347000071</v>
      </c>
      <c r="G761" s="70" cm="1">
        <f t="array" ref="G761">_xll.DCE_EC312_SpecificHeat_Ca(B761)</f>
        <v>650</v>
      </c>
      <c r="H761" s="69">
        <f t="shared" si="116"/>
        <v>0.20258776512228521</v>
      </c>
      <c r="I761" s="69">
        <f t="shared" si="117"/>
        <v>949.5885370486111</v>
      </c>
      <c r="J761" s="73">
        <f t="shared" si="118"/>
        <v>62.166666666666664</v>
      </c>
      <c r="K761" s="74">
        <f t="shared" si="119"/>
        <v>949.5885370486111</v>
      </c>
    </row>
    <row r="762" spans="1:11">
      <c r="A762" s="67">
        <v>747</v>
      </c>
      <c r="B762" s="69">
        <f t="shared" si="111"/>
        <v>949.5885370486111</v>
      </c>
      <c r="C762" s="68">
        <f t="shared" si="112"/>
        <v>62.25</v>
      </c>
      <c r="D762" s="72">
        <f t="shared" si="113"/>
        <v>950.84468824006944</v>
      </c>
      <c r="E762" s="69">
        <f t="shared" si="114"/>
        <v>950.84468824006944</v>
      </c>
      <c r="F762" s="70">
        <f t="shared" si="115"/>
        <v>396.40408808718479</v>
      </c>
      <c r="G762" s="70" cm="1">
        <f t="array" ref="G762">_xll.DCE_EC312_SpecificHeat_Ca(B762)</f>
        <v>650</v>
      </c>
      <c r="H762" s="69">
        <f t="shared" si="116"/>
        <v>0.20231304512043974</v>
      </c>
      <c r="I762" s="69">
        <f t="shared" si="117"/>
        <v>949.79085009373159</v>
      </c>
      <c r="J762" s="73">
        <f t="shared" si="118"/>
        <v>62.25</v>
      </c>
      <c r="K762" s="74">
        <f t="shared" si="119"/>
        <v>949.79085009373159</v>
      </c>
    </row>
    <row r="763" spans="1:11">
      <c r="A763" s="67">
        <v>748</v>
      </c>
      <c r="B763" s="69">
        <f t="shared" si="111"/>
        <v>949.79085009373159</v>
      </c>
      <c r="C763" s="68">
        <f t="shared" si="112"/>
        <v>62.333333333333336</v>
      </c>
      <c r="D763" s="72">
        <f t="shared" si="113"/>
        <v>951.04473045437283</v>
      </c>
      <c r="E763" s="69">
        <f t="shared" si="114"/>
        <v>951.04473045437283</v>
      </c>
      <c r="F763" s="70">
        <f t="shared" si="115"/>
        <v>395.86727530644424</v>
      </c>
      <c r="G763" s="70" cm="1">
        <f t="array" ref="G763">_xll.DCE_EC312_SpecificHeat_Ca(B763)</f>
        <v>650</v>
      </c>
      <c r="H763" s="69">
        <f t="shared" si="116"/>
        <v>0.20203907158788803</v>
      </c>
      <c r="I763" s="69">
        <f t="shared" si="117"/>
        <v>949.99288916531953</v>
      </c>
      <c r="J763" s="73">
        <f t="shared" si="118"/>
        <v>62.333333333333336</v>
      </c>
      <c r="K763" s="74">
        <f t="shared" si="119"/>
        <v>949.99288916531953</v>
      </c>
    </row>
    <row r="764" spans="1:11">
      <c r="A764" s="67">
        <v>749</v>
      </c>
      <c r="B764" s="69">
        <f t="shared" si="111"/>
        <v>949.99288916531953</v>
      </c>
      <c r="C764" s="68">
        <f t="shared" si="112"/>
        <v>62.416666666666664</v>
      </c>
      <c r="D764" s="72">
        <f t="shared" si="113"/>
        <v>951.24450594564473</v>
      </c>
      <c r="E764" s="69">
        <f t="shared" si="114"/>
        <v>951.24450594564473</v>
      </c>
      <c r="F764" s="70">
        <f t="shared" si="115"/>
        <v>395.33191915789234</v>
      </c>
      <c r="G764" s="70" cm="1">
        <f t="array" ref="G764">_xll.DCE_EC312_SpecificHeat_Ca(B764)</f>
        <v>650</v>
      </c>
      <c r="H764" s="69">
        <f t="shared" si="116"/>
        <v>0.20176584147777457</v>
      </c>
      <c r="I764" s="69">
        <f t="shared" si="117"/>
        <v>950.19465500679735</v>
      </c>
      <c r="J764" s="73">
        <f t="shared" si="118"/>
        <v>62.416666666666664</v>
      </c>
      <c r="K764" s="74">
        <f t="shared" si="119"/>
        <v>950.19465500679735</v>
      </c>
    </row>
    <row r="765" spans="1:11">
      <c r="A765" s="67">
        <v>750</v>
      </c>
      <c r="B765" s="69">
        <f t="shared" si="111"/>
        <v>950.19465500679735</v>
      </c>
      <c r="C765" s="68">
        <f t="shared" si="112"/>
        <v>62.5</v>
      </c>
      <c r="D765" s="72">
        <f t="shared" si="113"/>
        <v>951.44401542419985</v>
      </c>
      <c r="E765" s="69">
        <f t="shared" si="114"/>
        <v>951.44401542419985</v>
      </c>
      <c r="F765" s="70">
        <f t="shared" si="115"/>
        <v>394.79801370419307</v>
      </c>
      <c r="G765" s="70" cm="1">
        <f t="array" ref="G765">_xll.DCE_EC312_SpecificHeat_Ca(B765)</f>
        <v>650</v>
      </c>
      <c r="H765" s="69">
        <f t="shared" si="116"/>
        <v>0.20149335175985686</v>
      </c>
      <c r="I765" s="69">
        <f t="shared" si="117"/>
        <v>950.39614835855718</v>
      </c>
      <c r="J765" s="73">
        <f t="shared" si="118"/>
        <v>62.5</v>
      </c>
      <c r="K765" s="74">
        <f t="shared" si="119"/>
        <v>950.39614835855718</v>
      </c>
    </row>
    <row r="766" spans="1:11">
      <c r="A766" s="67">
        <v>751</v>
      </c>
      <c r="B766" s="69">
        <f t="shared" si="111"/>
        <v>950.39614835855718</v>
      </c>
      <c r="C766" s="68">
        <f t="shared" si="112"/>
        <v>62.583333333333336</v>
      </c>
      <c r="D766" s="72">
        <f t="shared" si="113"/>
        <v>951.64325959751886</v>
      </c>
      <c r="E766" s="69">
        <f t="shared" si="114"/>
        <v>951.64325959751886</v>
      </c>
      <c r="F766" s="70">
        <f t="shared" si="115"/>
        <v>394.26555304055472</v>
      </c>
      <c r="G766" s="70" cm="1">
        <f t="array" ref="G766">_xll.DCE_EC312_SpecificHeat_Ca(B766)</f>
        <v>650</v>
      </c>
      <c r="H766" s="69">
        <f t="shared" si="116"/>
        <v>0.201221599420502</v>
      </c>
      <c r="I766" s="69">
        <f t="shared" si="117"/>
        <v>950.59736995797766</v>
      </c>
      <c r="J766" s="73">
        <f t="shared" si="118"/>
        <v>62.583333333333336</v>
      </c>
      <c r="K766" s="74">
        <f t="shared" si="119"/>
        <v>950.59736995797766</v>
      </c>
    </row>
    <row r="767" spans="1:11">
      <c r="A767" s="67">
        <v>752</v>
      </c>
      <c r="B767" s="69">
        <f t="shared" si="111"/>
        <v>950.59736995797766</v>
      </c>
      <c r="C767" s="68">
        <f t="shared" si="112"/>
        <v>62.666666666666664</v>
      </c>
      <c r="D767" s="72">
        <f t="shared" si="113"/>
        <v>951.84223917026441</v>
      </c>
      <c r="E767" s="69">
        <f t="shared" si="114"/>
        <v>951.84223917026441</v>
      </c>
      <c r="F767" s="70">
        <f t="shared" si="115"/>
        <v>393.73453129406727</v>
      </c>
      <c r="G767" s="70" cm="1">
        <f t="array" ref="G767">_xll.DCE_EC312_SpecificHeat_Ca(B767)</f>
        <v>650</v>
      </c>
      <c r="H767" s="69">
        <f t="shared" si="116"/>
        <v>0.20095058146234857</v>
      </c>
      <c r="I767" s="69">
        <f t="shared" si="117"/>
        <v>950.79832053944006</v>
      </c>
      <c r="J767" s="73">
        <f t="shared" si="118"/>
        <v>62.666666666666664</v>
      </c>
      <c r="K767" s="74">
        <f t="shared" si="119"/>
        <v>950.79832053944006</v>
      </c>
    </row>
    <row r="768" spans="1:11">
      <c r="A768" s="67">
        <v>753</v>
      </c>
      <c r="B768" s="69">
        <f t="shared" si="111"/>
        <v>950.79832053944006</v>
      </c>
      <c r="C768" s="68">
        <f t="shared" si="112"/>
        <v>62.75</v>
      </c>
      <c r="D768" s="72">
        <f t="shared" si="113"/>
        <v>952.0409548442949</v>
      </c>
      <c r="E768" s="69">
        <f t="shared" si="114"/>
        <v>952.0409548442949</v>
      </c>
      <c r="F768" s="70">
        <f t="shared" si="115"/>
        <v>393.20494262383966</v>
      </c>
      <c r="G768" s="70" cm="1">
        <f t="array" ref="G768">_xll.DCE_EC312_SpecificHeat_Ca(B768)</f>
        <v>650</v>
      </c>
      <c r="H768" s="69">
        <f t="shared" si="116"/>
        <v>0.20068029490437678</v>
      </c>
      <c r="I768" s="69">
        <f t="shared" si="117"/>
        <v>950.99900083434443</v>
      </c>
      <c r="J768" s="73">
        <f t="shared" si="118"/>
        <v>62.75</v>
      </c>
      <c r="K768" s="74">
        <f t="shared" si="119"/>
        <v>950.99900083434443</v>
      </c>
    </row>
    <row r="769" spans="1:11">
      <c r="A769" s="67">
        <v>754</v>
      </c>
      <c r="B769" s="69">
        <f t="shared" si="111"/>
        <v>950.99900083434443</v>
      </c>
      <c r="C769" s="68">
        <f t="shared" si="112"/>
        <v>62.833333333333336</v>
      </c>
      <c r="D769" s="72">
        <f t="shared" si="113"/>
        <v>952.23940731868026</v>
      </c>
      <c r="E769" s="69">
        <f t="shared" si="114"/>
        <v>952.23940731868026</v>
      </c>
      <c r="F769" s="70">
        <f t="shared" si="115"/>
        <v>392.67678122042622</v>
      </c>
      <c r="G769" s="70" cm="1">
        <f t="array" ref="G769">_xll.DCE_EC312_SpecificHeat_Ca(B769)</f>
        <v>650</v>
      </c>
      <c r="H769" s="69">
        <f t="shared" si="116"/>
        <v>0.20041073678161558</v>
      </c>
      <c r="I769" s="69">
        <f t="shared" si="117"/>
        <v>951.19941157112601</v>
      </c>
      <c r="J769" s="73">
        <f t="shared" si="118"/>
        <v>62.833333333333336</v>
      </c>
      <c r="K769" s="74">
        <f t="shared" si="119"/>
        <v>951.19941157112601</v>
      </c>
    </row>
    <row r="770" spans="1:11">
      <c r="A770" s="67">
        <v>755</v>
      </c>
      <c r="B770" s="69">
        <f t="shared" si="111"/>
        <v>951.19941157112601</v>
      </c>
      <c r="C770" s="68">
        <f t="shared" si="112"/>
        <v>62.916666666666664</v>
      </c>
      <c r="D770" s="72">
        <f t="shared" si="113"/>
        <v>952.43759728971588</v>
      </c>
      <c r="E770" s="69">
        <f t="shared" si="114"/>
        <v>952.43759728971588</v>
      </c>
      <c r="F770" s="70">
        <f t="shared" si="115"/>
        <v>392.15004130607707</v>
      </c>
      <c r="G770" s="70" cm="1">
        <f t="array" ref="G770">_xll.DCE_EC312_SpecificHeat_Ca(B770)</f>
        <v>650</v>
      </c>
      <c r="H770" s="69">
        <f t="shared" si="116"/>
        <v>0.20014190414527044</v>
      </c>
      <c r="I770" s="69">
        <f t="shared" si="117"/>
        <v>951.39955347527132</v>
      </c>
      <c r="J770" s="73">
        <f t="shared" si="118"/>
        <v>62.916666666666664</v>
      </c>
      <c r="K770" s="74">
        <f t="shared" si="119"/>
        <v>951.39955347527132</v>
      </c>
    </row>
    <row r="771" spans="1:11">
      <c r="A771" s="67">
        <v>756</v>
      </c>
      <c r="B771" s="69">
        <f t="shared" si="111"/>
        <v>951.39955347527132</v>
      </c>
      <c r="C771" s="68">
        <f t="shared" si="112"/>
        <v>63</v>
      </c>
      <c r="D771" s="72">
        <f t="shared" si="113"/>
        <v>952.63552545093819</v>
      </c>
      <c r="E771" s="69">
        <f t="shared" si="114"/>
        <v>952.63552545093819</v>
      </c>
      <c r="F771" s="70">
        <f t="shared" si="115"/>
        <v>391.62471713389073</v>
      </c>
      <c r="G771" s="70" cm="1">
        <f t="array" ref="G771">_xll.DCE_EC312_SpecificHeat_Ca(B771)</f>
        <v>650</v>
      </c>
      <c r="H771" s="69">
        <f t="shared" si="116"/>
        <v>0.19987379406229117</v>
      </c>
      <c r="I771" s="69">
        <f t="shared" si="117"/>
        <v>951.59942726933366</v>
      </c>
      <c r="J771" s="73">
        <f t="shared" si="118"/>
        <v>63</v>
      </c>
      <c r="K771" s="74">
        <f t="shared" si="119"/>
        <v>951.59942726933366</v>
      </c>
    </row>
    <row r="772" spans="1:11">
      <c r="A772" s="67">
        <v>757</v>
      </c>
      <c r="B772" s="69">
        <f t="shared" si="111"/>
        <v>951.59942726933366</v>
      </c>
      <c r="C772" s="68">
        <f t="shared" si="112"/>
        <v>63.083333333333336</v>
      </c>
      <c r="D772" s="72">
        <f t="shared" si="113"/>
        <v>952.83319249313854</v>
      </c>
      <c r="E772" s="69">
        <f t="shared" si="114"/>
        <v>952.83319249313854</v>
      </c>
      <c r="F772" s="70">
        <f t="shared" si="115"/>
        <v>391.10080298837488</v>
      </c>
      <c r="G772" s="70" cm="1">
        <f t="array" ref="G772">_xll.DCE_EC312_SpecificHeat_Ca(B772)</f>
        <v>650</v>
      </c>
      <c r="H772" s="69">
        <f t="shared" si="116"/>
        <v>0.19960640361565762</v>
      </c>
      <c r="I772" s="69">
        <f t="shared" si="117"/>
        <v>951.79903367294935</v>
      </c>
      <c r="J772" s="73">
        <f t="shared" si="118"/>
        <v>63.083333333333336</v>
      </c>
      <c r="K772" s="74">
        <f t="shared" si="119"/>
        <v>951.79903367294935</v>
      </c>
    </row>
    <row r="773" spans="1:11">
      <c r="A773" s="67">
        <v>758</v>
      </c>
      <c r="B773" s="69">
        <f t="shared" si="111"/>
        <v>951.79903367294935</v>
      </c>
      <c r="C773" s="68">
        <f t="shared" si="112"/>
        <v>63.166666666666664</v>
      </c>
      <c r="D773" s="72">
        <f t="shared" si="113"/>
        <v>953.03059910437776</v>
      </c>
      <c r="E773" s="69">
        <f t="shared" si="114"/>
        <v>953.03059910437776</v>
      </c>
      <c r="F773" s="70">
        <f t="shared" si="115"/>
        <v>390.57829318474501</v>
      </c>
      <c r="G773" s="70" cm="1">
        <f t="array" ref="G773">_xll.DCE_EC312_SpecificHeat_Ca(B773)</f>
        <v>650</v>
      </c>
      <c r="H773" s="69">
        <f t="shared" si="116"/>
        <v>0.19933972990402227</v>
      </c>
      <c r="I773" s="69">
        <f t="shared" si="117"/>
        <v>951.99837340285342</v>
      </c>
      <c r="J773" s="73">
        <f t="shared" si="118"/>
        <v>63.166666666666664</v>
      </c>
      <c r="K773" s="74">
        <f t="shared" si="119"/>
        <v>951.99837340285342</v>
      </c>
    </row>
    <row r="774" spans="1:11">
      <c r="A774" s="67">
        <v>759</v>
      </c>
      <c r="B774" s="69">
        <f t="shared" si="111"/>
        <v>951.99837340285342</v>
      </c>
      <c r="C774" s="68">
        <f t="shared" si="112"/>
        <v>63.25</v>
      </c>
      <c r="D774" s="72">
        <f t="shared" si="113"/>
        <v>953.22774597000091</v>
      </c>
      <c r="E774" s="69">
        <f t="shared" si="114"/>
        <v>953.22774597000091</v>
      </c>
      <c r="F774" s="70">
        <f t="shared" si="115"/>
        <v>390.05718206861076</v>
      </c>
      <c r="G774" s="70" cm="1">
        <f t="array" ref="G774">_xll.DCE_EC312_SpecificHeat_Ca(B774)</f>
        <v>650</v>
      </c>
      <c r="H774" s="69">
        <f t="shared" si="116"/>
        <v>0.19907377004154969</v>
      </c>
      <c r="I774" s="69">
        <f t="shared" si="117"/>
        <v>952.19744717289495</v>
      </c>
      <c r="J774" s="73">
        <f t="shared" si="118"/>
        <v>63.25</v>
      </c>
      <c r="K774" s="74">
        <f t="shared" si="119"/>
        <v>952.19744717289495</v>
      </c>
    </row>
    <row r="775" spans="1:11">
      <c r="A775" s="67">
        <v>760</v>
      </c>
      <c r="B775" s="69">
        <f t="shared" si="111"/>
        <v>952.19744717289495</v>
      </c>
      <c r="C775" s="68">
        <f t="shared" si="112"/>
        <v>63.333333333333336</v>
      </c>
      <c r="D775" s="72">
        <f t="shared" si="113"/>
        <v>953.42463377265119</v>
      </c>
      <c r="E775" s="69">
        <f t="shared" si="114"/>
        <v>953.42463377265119</v>
      </c>
      <c r="F775" s="70">
        <f t="shared" si="115"/>
        <v>389.53746401621055</v>
      </c>
      <c r="G775" s="70" cm="1">
        <f t="array" ref="G775">_xll.DCE_EC312_SpecificHeat_Ca(B775)</f>
        <v>650</v>
      </c>
      <c r="H775" s="69">
        <f t="shared" si="116"/>
        <v>0.1988085211580366</v>
      </c>
      <c r="I775" s="69">
        <f t="shared" si="117"/>
        <v>952.39625569405302</v>
      </c>
      <c r="J775" s="73">
        <f t="shared" si="118"/>
        <v>63.333333333333336</v>
      </c>
      <c r="K775" s="74">
        <f t="shared" si="119"/>
        <v>952.39625569405302</v>
      </c>
    </row>
    <row r="776" spans="1:11">
      <c r="A776" s="67">
        <v>761</v>
      </c>
      <c r="B776" s="69">
        <f t="shared" si="111"/>
        <v>952.39625569405302</v>
      </c>
      <c r="C776" s="68">
        <f t="shared" si="112"/>
        <v>63.416666666666664</v>
      </c>
      <c r="D776" s="72">
        <f t="shared" si="113"/>
        <v>953.621263192284</v>
      </c>
      <c r="E776" s="69">
        <f t="shared" si="114"/>
        <v>953.621263192284</v>
      </c>
      <c r="F776" s="70">
        <f t="shared" si="115"/>
        <v>389.0191334336489</v>
      </c>
      <c r="G776" s="70" cm="1">
        <f t="array" ref="G776">_xll.DCE_EC312_SpecificHeat_Ca(B776)</f>
        <v>650</v>
      </c>
      <c r="H776" s="69">
        <f t="shared" si="116"/>
        <v>0.19854398039852245</v>
      </c>
      <c r="I776" s="69">
        <f t="shared" si="117"/>
        <v>952.59479967445156</v>
      </c>
      <c r="J776" s="73">
        <f t="shared" si="118"/>
        <v>63.416666666666664</v>
      </c>
      <c r="K776" s="74">
        <f t="shared" si="119"/>
        <v>952.59479967445156</v>
      </c>
    </row>
    <row r="777" spans="1:11">
      <c r="A777" s="67">
        <v>762</v>
      </c>
      <c r="B777" s="69">
        <f t="shared" si="111"/>
        <v>952.59479967445156</v>
      </c>
      <c r="C777" s="68">
        <f t="shared" si="112"/>
        <v>63.5</v>
      </c>
      <c r="D777" s="72">
        <f t="shared" si="113"/>
        <v>953.81763490618175</v>
      </c>
      <c r="E777" s="69">
        <f t="shared" si="114"/>
        <v>953.81763490618175</v>
      </c>
      <c r="F777" s="70">
        <f t="shared" si="115"/>
        <v>388.5021847574169</v>
      </c>
      <c r="G777" s="70" cm="1">
        <f t="array" ref="G777">_xll.DCE_EC312_SpecificHeat_Ca(B777)</f>
        <v>650</v>
      </c>
      <c r="H777" s="69">
        <f t="shared" si="116"/>
        <v>0.19828014492355511</v>
      </c>
      <c r="I777" s="69">
        <f t="shared" si="117"/>
        <v>952.79307981937507</v>
      </c>
      <c r="J777" s="73">
        <f t="shared" si="118"/>
        <v>63.5</v>
      </c>
      <c r="K777" s="74">
        <f t="shared" si="119"/>
        <v>952.79307981937507</v>
      </c>
    </row>
    <row r="778" spans="1:11">
      <c r="A778" s="67">
        <v>763</v>
      </c>
      <c r="B778" s="69">
        <f t="shared" si="111"/>
        <v>952.79307981937507</v>
      </c>
      <c r="C778" s="68">
        <f t="shared" si="112"/>
        <v>63.583333333333336</v>
      </c>
      <c r="D778" s="72">
        <f t="shared" si="113"/>
        <v>954.0137495889669</v>
      </c>
      <c r="E778" s="69">
        <f t="shared" si="114"/>
        <v>954.0137495889669</v>
      </c>
      <c r="F778" s="70">
        <f t="shared" si="115"/>
        <v>387.98661245353213</v>
      </c>
      <c r="G778" s="70" cm="1">
        <f t="array" ref="G778">_xll.DCE_EC312_SpecificHeat_Ca(B778)</f>
        <v>650</v>
      </c>
      <c r="H778" s="69">
        <f t="shared" si="116"/>
        <v>0.19801701190875193</v>
      </c>
      <c r="I778" s="69">
        <f t="shared" si="117"/>
        <v>952.99109683128381</v>
      </c>
      <c r="J778" s="73">
        <f t="shared" si="118"/>
        <v>63.583333333333336</v>
      </c>
      <c r="K778" s="74">
        <f t="shared" si="119"/>
        <v>952.99109683128381</v>
      </c>
    </row>
    <row r="779" spans="1:11">
      <c r="A779" s="67">
        <v>764</v>
      </c>
      <c r="B779" s="69">
        <f t="shared" si="111"/>
        <v>952.99109683128381</v>
      </c>
      <c r="C779" s="68">
        <f t="shared" si="112"/>
        <v>63.666666666666664</v>
      </c>
      <c r="D779" s="72">
        <f t="shared" si="113"/>
        <v>954.20960791261655</v>
      </c>
      <c r="E779" s="69">
        <f t="shared" si="114"/>
        <v>954.20960791261655</v>
      </c>
      <c r="F779" s="70">
        <f t="shared" si="115"/>
        <v>387.47241101773506</v>
      </c>
      <c r="G779" s="70" cm="1">
        <f t="array" ref="G779">_xll.DCE_EC312_SpecificHeat_Ca(B779)</f>
        <v>650</v>
      </c>
      <c r="H779" s="69">
        <f t="shared" si="116"/>
        <v>0.19775457854489992</v>
      </c>
      <c r="I779" s="69">
        <f t="shared" si="117"/>
        <v>953.18885140982866</v>
      </c>
      <c r="J779" s="73">
        <f t="shared" si="118"/>
        <v>63.666666666666664</v>
      </c>
      <c r="K779" s="74">
        <f t="shared" si="119"/>
        <v>953.18885140982866</v>
      </c>
    </row>
    <row r="780" spans="1:11">
      <c r="A780" s="67">
        <v>765</v>
      </c>
      <c r="B780" s="69">
        <f t="shared" si="111"/>
        <v>953.18885140982866</v>
      </c>
      <c r="C780" s="68">
        <f t="shared" si="112"/>
        <v>63.75</v>
      </c>
      <c r="D780" s="72">
        <f t="shared" si="113"/>
        <v>954.40521054647593</v>
      </c>
      <c r="E780" s="69">
        <f t="shared" si="114"/>
        <v>954.40521054647593</v>
      </c>
      <c r="F780" s="70">
        <f t="shared" si="115"/>
        <v>386.95957497491474</v>
      </c>
      <c r="G780" s="70" cm="1">
        <f t="array" ref="G780">_xll.DCE_EC312_SpecificHeat_Ca(B780)</f>
        <v>650</v>
      </c>
      <c r="H780" s="69">
        <f t="shared" si="116"/>
        <v>0.19749284203766271</v>
      </c>
      <c r="I780" s="69">
        <f t="shared" si="117"/>
        <v>953.38634425186638</v>
      </c>
      <c r="J780" s="73">
        <f t="shared" si="118"/>
        <v>63.75</v>
      </c>
      <c r="K780" s="74">
        <f t="shared" si="119"/>
        <v>953.38634425186638</v>
      </c>
    </row>
    <row r="781" spans="1:11">
      <c r="A781" s="67">
        <v>766</v>
      </c>
      <c r="B781" s="69">
        <f t="shared" si="111"/>
        <v>953.38634425186638</v>
      </c>
      <c r="C781" s="68">
        <f t="shared" si="112"/>
        <v>63.833333333333336</v>
      </c>
      <c r="D781" s="72">
        <f t="shared" si="113"/>
        <v>954.60055815727219</v>
      </c>
      <c r="E781" s="69">
        <f t="shared" si="114"/>
        <v>954.60055815727219</v>
      </c>
      <c r="F781" s="70">
        <f t="shared" si="115"/>
        <v>386.44809887930211</v>
      </c>
      <c r="G781" s="70" cm="1">
        <f t="array" ref="G781">_xll.DCE_EC312_SpecificHeat_Ca(B781)</f>
        <v>650</v>
      </c>
      <c r="H781" s="69">
        <f t="shared" si="116"/>
        <v>0.19723179960767911</v>
      </c>
      <c r="I781" s="69">
        <f t="shared" si="117"/>
        <v>953.5835760514741</v>
      </c>
      <c r="J781" s="73">
        <f t="shared" si="118"/>
        <v>63.833333333333336</v>
      </c>
      <c r="K781" s="74">
        <f t="shared" si="119"/>
        <v>953.5835760514741</v>
      </c>
    </row>
    <row r="782" spans="1:11">
      <c r="A782" s="67">
        <v>767</v>
      </c>
      <c r="B782" s="69">
        <f t="shared" si="111"/>
        <v>953.5835760514741</v>
      </c>
      <c r="C782" s="68">
        <f t="shared" si="112"/>
        <v>63.916666666666664</v>
      </c>
      <c r="D782" s="72">
        <f t="shared" si="113"/>
        <v>954.79565140912848</v>
      </c>
      <c r="E782" s="69">
        <f t="shared" si="114"/>
        <v>954.79565140912848</v>
      </c>
      <c r="F782" s="70">
        <f t="shared" si="115"/>
        <v>385.93797731418965</v>
      </c>
      <c r="G782" s="70" cm="1">
        <f t="array" ref="G782">_xll.DCE_EC312_SpecificHeat_Ca(B782)</f>
        <v>650</v>
      </c>
      <c r="H782" s="69">
        <f t="shared" si="116"/>
        <v>0.19697144849042017</v>
      </c>
      <c r="I782" s="69">
        <f t="shared" si="117"/>
        <v>953.78054749996454</v>
      </c>
      <c r="J782" s="73">
        <f t="shared" si="118"/>
        <v>63.916666666666664</v>
      </c>
      <c r="K782" s="74">
        <f t="shared" si="119"/>
        <v>953.78054749996454</v>
      </c>
    </row>
    <row r="783" spans="1:11">
      <c r="A783" s="67">
        <v>768</v>
      </c>
      <c r="B783" s="69">
        <f t="shared" si="111"/>
        <v>953.78054749996454</v>
      </c>
      <c r="C783" s="68">
        <f t="shared" si="112"/>
        <v>64</v>
      </c>
      <c r="D783" s="72">
        <f t="shared" si="113"/>
        <v>954.99049096357658</v>
      </c>
      <c r="E783" s="69">
        <f t="shared" si="114"/>
        <v>954.99049096357658</v>
      </c>
      <c r="F783" s="70">
        <f t="shared" si="115"/>
        <v>385.42920489165306</v>
      </c>
      <c r="G783" s="70" cm="1">
        <f t="array" ref="G783">_xll.DCE_EC312_SpecificHeat_Ca(B783)</f>
        <v>650</v>
      </c>
      <c r="H783" s="69">
        <f t="shared" si="116"/>
        <v>0.19671178593604702</v>
      </c>
      <c r="I783" s="69">
        <f t="shared" si="117"/>
        <v>953.97725928590057</v>
      </c>
      <c r="J783" s="73">
        <f t="shared" si="118"/>
        <v>64</v>
      </c>
      <c r="K783" s="74">
        <f t="shared" si="119"/>
        <v>953.97725928590057</v>
      </c>
    </row>
    <row r="784" spans="1:11">
      <c r="A784" s="67">
        <v>769</v>
      </c>
      <c r="B784" s="69">
        <f t="shared" si="111"/>
        <v>953.97725928590057</v>
      </c>
      <c r="C784" s="68">
        <f t="shared" si="112"/>
        <v>64.083333333333329</v>
      </c>
      <c r="D784" s="72">
        <f t="shared" si="113"/>
        <v>955.18507747957108</v>
      </c>
      <c r="E784" s="69">
        <f t="shared" si="114"/>
        <v>955.18507747957108</v>
      </c>
      <c r="F784" s="70">
        <f t="shared" si="115"/>
        <v>384.92177625223263</v>
      </c>
      <c r="G784" s="70" cm="1">
        <f t="array" ref="G784">_xll.DCE_EC312_SpecificHeat_Ca(B784)</f>
        <v>650</v>
      </c>
      <c r="H784" s="69">
        <f t="shared" si="116"/>
        <v>0.19645280920924826</v>
      </c>
      <c r="I784" s="69">
        <f t="shared" si="117"/>
        <v>954.17371209510986</v>
      </c>
      <c r="J784" s="73">
        <f t="shared" si="118"/>
        <v>64.083333333333329</v>
      </c>
      <c r="K784" s="74">
        <f t="shared" si="119"/>
        <v>954.17371209510986</v>
      </c>
    </row>
    <row r="785" spans="1:11">
      <c r="A785" s="67">
        <v>770</v>
      </c>
      <c r="B785" s="69">
        <f t="shared" ref="B785:B848" si="120">IF(A785=1,20,I784)</f>
        <v>954.17371209510986</v>
      </c>
      <c r="C785" s="68">
        <f t="shared" ref="C785:C848" si="121">A785*5/60</f>
        <v>64.166666666666671</v>
      </c>
      <c r="D785" s="72">
        <f t="shared" ref="D785:D848" si="122">20 + 345 *LOG10(8 * C785 + 1)</f>
        <v>955.37941161350261</v>
      </c>
      <c r="E785" s="69">
        <f t="shared" ref="E785:E848" si="123">D785</f>
        <v>955.37941161350261</v>
      </c>
      <c r="F785" s="70">
        <f t="shared" ref="F785:F848" si="124">25 * (D785 - B785)+1 * 0.7 * 1 * 0.0000000567 * ((E785 + 273) ^ 4 - (B785 + 273) ^ 4)</f>
        <v>384.4156860649739</v>
      </c>
      <c r="G785" s="70" cm="1">
        <f t="array" ref="G785">_xll.DCE_EC312_SpecificHeat_Ca(B785)</f>
        <v>650</v>
      </c>
      <c r="H785" s="69">
        <f t="shared" ref="H785:H848" si="125">$G$10 * $G$9 / (G785 * 7850) * F785 * 5</f>
        <v>0.19619451558926077</v>
      </c>
      <c r="I785" s="69">
        <f t="shared" ref="I785:I848" si="126">B785+H785</f>
        <v>954.3699066106991</v>
      </c>
      <c r="J785" s="73">
        <f t="shared" si="118"/>
        <v>64.166666666666671</v>
      </c>
      <c r="K785" s="74">
        <f t="shared" si="119"/>
        <v>954.3699066106991</v>
      </c>
    </row>
    <row r="786" spans="1:11">
      <c r="A786" s="67">
        <v>771</v>
      </c>
      <c r="B786" s="69">
        <f t="shared" si="120"/>
        <v>954.3699066106991</v>
      </c>
      <c r="C786" s="68">
        <f t="shared" si="121"/>
        <v>64.25</v>
      </c>
      <c r="D786" s="72">
        <f t="shared" si="122"/>
        <v>955.57349401921101</v>
      </c>
      <c r="E786" s="69">
        <f t="shared" si="123"/>
        <v>955.57349401921101</v>
      </c>
      <c r="F786" s="70">
        <f t="shared" si="124"/>
        <v>383.91092902703372</v>
      </c>
      <c r="G786" s="70" cm="1">
        <f t="array" ref="G786">_xll.DCE_EC312_SpecificHeat_Ca(B786)</f>
        <v>650</v>
      </c>
      <c r="H786" s="69">
        <f t="shared" si="125"/>
        <v>0.19593690236966854</v>
      </c>
      <c r="I786" s="69">
        <f t="shared" si="126"/>
        <v>954.56584351306878</v>
      </c>
      <c r="J786" s="73">
        <f t="shared" si="118"/>
        <v>64.25</v>
      </c>
      <c r="K786" s="74">
        <f t="shared" si="119"/>
        <v>954.56584351306878</v>
      </c>
    </row>
    <row r="787" spans="1:11">
      <c r="A787" s="67">
        <v>772</v>
      </c>
      <c r="B787" s="69">
        <f t="shared" si="120"/>
        <v>954.56584351306878</v>
      </c>
      <c r="C787" s="68">
        <f t="shared" si="121"/>
        <v>64.333333333333329</v>
      </c>
      <c r="D787" s="72">
        <f t="shared" si="122"/>
        <v>955.76732534799817</v>
      </c>
      <c r="E787" s="69">
        <f t="shared" si="123"/>
        <v>955.76732534799817</v>
      </c>
      <c r="F787" s="70">
        <f t="shared" si="124"/>
        <v>383.4074998639033</v>
      </c>
      <c r="G787" s="70" cm="1">
        <f t="array" ref="G787">_xll.DCE_EC312_SpecificHeat_Ca(B787)</f>
        <v>650</v>
      </c>
      <c r="H787" s="69">
        <f t="shared" si="125"/>
        <v>0.19567996685851674</v>
      </c>
      <c r="I787" s="69">
        <f t="shared" si="126"/>
        <v>954.76152347992729</v>
      </c>
      <c r="J787" s="73">
        <f t="shared" si="118"/>
        <v>64.333333333333329</v>
      </c>
      <c r="K787" s="74">
        <f t="shared" si="119"/>
        <v>954.76152347992729</v>
      </c>
    </row>
    <row r="788" spans="1:11">
      <c r="A788" s="67">
        <v>773</v>
      </c>
      <c r="B788" s="69">
        <f t="shared" si="120"/>
        <v>954.76152347992729</v>
      </c>
      <c r="C788" s="68">
        <f t="shared" si="121"/>
        <v>64.416666666666671</v>
      </c>
      <c r="D788" s="72">
        <f t="shared" si="122"/>
        <v>955.96090624864257</v>
      </c>
      <c r="E788" s="69">
        <f t="shared" si="123"/>
        <v>955.96090624864257</v>
      </c>
      <c r="F788" s="70">
        <f t="shared" si="124"/>
        <v>382.90539332870247</v>
      </c>
      <c r="G788" s="70" cm="1">
        <f t="array" ref="G788">_xll.DCE_EC312_SpecificHeat_Ca(B788)</f>
        <v>650</v>
      </c>
      <c r="H788" s="69">
        <f t="shared" si="125"/>
        <v>0.19542370637795123</v>
      </c>
      <c r="I788" s="69">
        <f t="shared" si="126"/>
        <v>954.95694718630523</v>
      </c>
      <c r="J788" s="73">
        <f t="shared" si="118"/>
        <v>64.416666666666671</v>
      </c>
      <c r="K788" s="74">
        <f t="shared" si="119"/>
        <v>954.95694718630523</v>
      </c>
    </row>
    <row r="789" spans="1:11">
      <c r="A789" s="67">
        <v>774</v>
      </c>
      <c r="B789" s="69">
        <f t="shared" si="120"/>
        <v>954.95694718630523</v>
      </c>
      <c r="C789" s="68">
        <f t="shared" si="121"/>
        <v>64.5</v>
      </c>
      <c r="D789" s="72">
        <f t="shared" si="122"/>
        <v>956.15423736741013</v>
      </c>
      <c r="E789" s="69">
        <f t="shared" si="123"/>
        <v>956.15423736741013</v>
      </c>
      <c r="F789" s="70">
        <f t="shared" si="124"/>
        <v>382.40460420230494</v>
      </c>
      <c r="G789" s="70" cm="1">
        <f t="array" ref="G789">_xll.DCE_EC312_SpecificHeat_Ca(B789)</f>
        <v>650</v>
      </c>
      <c r="H789" s="69">
        <f t="shared" si="125"/>
        <v>0.19516811826428271</v>
      </c>
      <c r="I789" s="69">
        <f t="shared" si="126"/>
        <v>955.15211530456952</v>
      </c>
      <c r="J789" s="73">
        <f t="shared" si="118"/>
        <v>64.5</v>
      </c>
      <c r="K789" s="74">
        <f t="shared" si="119"/>
        <v>955.15211530456952</v>
      </c>
    </row>
    <row r="790" spans="1:11">
      <c r="A790" s="67">
        <v>775</v>
      </c>
      <c r="B790" s="69">
        <f t="shared" si="120"/>
        <v>955.15211530456952</v>
      </c>
      <c r="C790" s="68">
        <f t="shared" si="121"/>
        <v>64.583333333333329</v>
      </c>
      <c r="D790" s="72">
        <f t="shared" si="122"/>
        <v>956.34731934806916</v>
      </c>
      <c r="E790" s="69">
        <f t="shared" si="123"/>
        <v>956.34731934806916</v>
      </c>
      <c r="F790" s="70">
        <f t="shared" si="124"/>
        <v>381.90512729281818</v>
      </c>
      <c r="G790" s="70" cm="1">
        <f t="array" ref="G790">_xll.DCE_EC312_SpecificHeat_Ca(B790)</f>
        <v>650</v>
      </c>
      <c r="H790" s="69">
        <f t="shared" si="125"/>
        <v>0.19491319986772121</v>
      </c>
      <c r="I790" s="69">
        <f t="shared" si="126"/>
        <v>955.34702850443728</v>
      </c>
      <c r="J790" s="73">
        <f t="shared" si="118"/>
        <v>64.583333333333329</v>
      </c>
      <c r="K790" s="74">
        <f t="shared" si="119"/>
        <v>955.34702850443728</v>
      </c>
    </row>
    <row r="791" spans="1:11">
      <c r="A791" s="67">
        <v>776</v>
      </c>
      <c r="B791" s="69">
        <f t="shared" si="120"/>
        <v>955.34702850443728</v>
      </c>
      <c r="C791" s="68">
        <f t="shared" si="121"/>
        <v>64.666666666666671</v>
      </c>
      <c r="D791" s="72">
        <f t="shared" si="122"/>
        <v>956.54015283190199</v>
      </c>
      <c r="E791" s="69">
        <f t="shared" si="123"/>
        <v>956.54015283190199</v>
      </c>
      <c r="F791" s="70">
        <f t="shared" si="124"/>
        <v>381.40695743634063</v>
      </c>
      <c r="G791" s="70" cm="1">
        <f t="array" ref="G791">_xll.DCE_EC312_SpecificHeat_Ca(B791)</f>
        <v>650</v>
      </c>
      <c r="H791" s="69">
        <f t="shared" si="125"/>
        <v>0.19465894855276247</v>
      </c>
      <c r="I791" s="69">
        <f t="shared" si="126"/>
        <v>955.54168745299</v>
      </c>
      <c r="J791" s="73">
        <f t="shared" si="118"/>
        <v>64.666666666666671</v>
      </c>
      <c r="K791" s="74">
        <f t="shared" si="119"/>
        <v>955.54168745299</v>
      </c>
    </row>
    <row r="792" spans="1:11">
      <c r="A792" s="67">
        <v>777</v>
      </c>
      <c r="B792" s="69">
        <f t="shared" si="120"/>
        <v>955.54168745299</v>
      </c>
      <c r="C792" s="68">
        <f t="shared" si="121"/>
        <v>64.75</v>
      </c>
      <c r="D792" s="72">
        <f t="shared" si="122"/>
        <v>956.73273845771791</v>
      </c>
      <c r="E792" s="69">
        <f t="shared" si="123"/>
        <v>956.73273845771791</v>
      </c>
      <c r="F792" s="70">
        <f t="shared" si="124"/>
        <v>380.91008949507005</v>
      </c>
      <c r="G792" s="70" cm="1">
        <f t="array" ref="G792">_xll.DCE_EC312_SpecificHeat_Ca(B792)</f>
        <v>650</v>
      </c>
      <c r="H792" s="69">
        <f t="shared" si="125"/>
        <v>0.19440536169722261</v>
      </c>
      <c r="I792" s="69">
        <f t="shared" si="126"/>
        <v>955.73609281468725</v>
      </c>
      <c r="J792" s="73">
        <f t="shared" si="118"/>
        <v>64.75</v>
      </c>
      <c r="K792" s="74">
        <f t="shared" si="119"/>
        <v>955.73609281468725</v>
      </c>
    </row>
    <row r="793" spans="1:11">
      <c r="A793" s="67">
        <v>778</v>
      </c>
      <c r="B793" s="69">
        <f t="shared" si="120"/>
        <v>955.73609281468725</v>
      </c>
      <c r="C793" s="68">
        <f t="shared" si="121"/>
        <v>64.833333333333329</v>
      </c>
      <c r="D793" s="72">
        <f t="shared" si="122"/>
        <v>956.92507686186684</v>
      </c>
      <c r="E793" s="69">
        <f t="shared" si="123"/>
        <v>956.92507686186684</v>
      </c>
      <c r="F793" s="70">
        <f t="shared" si="124"/>
        <v>380.41451835914444</v>
      </c>
      <c r="G793" s="70" cm="1">
        <f t="array" ref="G793">_xll.DCE_EC312_SpecificHeat_Ca(B793)</f>
        <v>650</v>
      </c>
      <c r="H793" s="69">
        <f t="shared" si="125"/>
        <v>0.19415243669317761</v>
      </c>
      <c r="I793" s="69">
        <f t="shared" si="126"/>
        <v>955.93024525138048</v>
      </c>
      <c r="J793" s="73">
        <f t="shared" si="118"/>
        <v>64.833333333333329</v>
      </c>
      <c r="K793" s="74">
        <f t="shared" si="119"/>
        <v>955.93024525138048</v>
      </c>
    </row>
    <row r="794" spans="1:11">
      <c r="A794" s="67">
        <v>779</v>
      </c>
      <c r="B794" s="69">
        <f t="shared" si="120"/>
        <v>955.93024525138048</v>
      </c>
      <c r="C794" s="68">
        <f t="shared" si="121"/>
        <v>64.916666666666671</v>
      </c>
      <c r="D794" s="72">
        <f t="shared" si="122"/>
        <v>957.11716867825044</v>
      </c>
      <c r="E794" s="69">
        <f t="shared" si="123"/>
        <v>957.11716867825044</v>
      </c>
      <c r="F794" s="70">
        <f t="shared" si="124"/>
        <v>379.92023894492655</v>
      </c>
      <c r="G794" s="70" cm="1">
        <f t="array" ref="G794">_xll.DCE_EC312_SpecificHeat_Ca(B794)</f>
        <v>650</v>
      </c>
      <c r="H794" s="69">
        <f t="shared" si="125"/>
        <v>0.1939001709460878</v>
      </c>
      <c r="I794" s="69">
        <f t="shared" si="126"/>
        <v>956.12414542232659</v>
      </c>
      <c r="J794" s="73">
        <f t="shared" si="118"/>
        <v>64.916666666666671</v>
      </c>
      <c r="K794" s="74">
        <f t="shared" si="119"/>
        <v>956.12414542232659</v>
      </c>
    </row>
    <row r="795" spans="1:11">
      <c r="A795" s="67">
        <v>780</v>
      </c>
      <c r="B795" s="69">
        <f t="shared" si="120"/>
        <v>956.12414542232659</v>
      </c>
      <c r="C795" s="68">
        <f t="shared" si="121"/>
        <v>65</v>
      </c>
      <c r="D795" s="72">
        <f t="shared" si="122"/>
        <v>957.30901453833599</v>
      </c>
      <c r="E795" s="69">
        <f t="shared" si="123"/>
        <v>957.30901453833599</v>
      </c>
      <c r="F795" s="70">
        <f t="shared" si="124"/>
        <v>379.42724619547778</v>
      </c>
      <c r="G795" s="70" cm="1">
        <f t="array" ref="G795">_xll.DCE_EC312_SpecificHeat_Ca(B795)</f>
        <v>650</v>
      </c>
      <c r="H795" s="69">
        <f t="shared" si="125"/>
        <v>0.1936485618750397</v>
      </c>
      <c r="I795" s="69">
        <f t="shared" si="126"/>
        <v>956.31779398420167</v>
      </c>
      <c r="J795" s="73">
        <f t="shared" si="118"/>
        <v>65</v>
      </c>
      <c r="K795" s="74">
        <f t="shared" si="119"/>
        <v>956.31779398420167</v>
      </c>
    </row>
    <row r="796" spans="1:11">
      <c r="A796" s="67">
        <v>781</v>
      </c>
      <c r="B796" s="69">
        <f t="shared" si="120"/>
        <v>956.31779398420167</v>
      </c>
      <c r="C796" s="68">
        <f t="shared" si="121"/>
        <v>65.083333333333329</v>
      </c>
      <c r="D796" s="72">
        <f t="shared" si="122"/>
        <v>957.50061507116766</v>
      </c>
      <c r="E796" s="69">
        <f t="shared" si="123"/>
        <v>957.50061507116766</v>
      </c>
      <c r="F796" s="70">
        <f t="shared" si="124"/>
        <v>378.93553508034023</v>
      </c>
      <c r="G796" s="70" cm="1">
        <f t="array" ref="G796">_xll.DCE_EC312_SpecificHeat_Ca(B796)</f>
        <v>650</v>
      </c>
      <c r="H796" s="69">
        <f t="shared" si="125"/>
        <v>0.19339760691263488</v>
      </c>
      <c r="I796" s="69">
        <f t="shared" si="126"/>
        <v>956.51119159111431</v>
      </c>
      <c r="J796" s="73">
        <f t="shared" si="118"/>
        <v>65.083333333333329</v>
      </c>
      <c r="K796" s="74">
        <f t="shared" si="119"/>
        <v>956.51119159111431</v>
      </c>
    </row>
    <row r="797" spans="1:11">
      <c r="A797" s="67">
        <v>782</v>
      </c>
      <c r="B797" s="69">
        <f t="shared" si="120"/>
        <v>956.51119159111431</v>
      </c>
      <c r="C797" s="68">
        <f t="shared" si="121"/>
        <v>65.166666666666671</v>
      </c>
      <c r="D797" s="72">
        <f t="shared" si="122"/>
        <v>957.69197090338002</v>
      </c>
      <c r="E797" s="69">
        <f t="shared" si="123"/>
        <v>957.69197090338002</v>
      </c>
      <c r="F797" s="70">
        <f t="shared" si="124"/>
        <v>378.44510059523259</v>
      </c>
      <c r="G797" s="70" cm="1">
        <f t="array" ref="G797">_xll.DCE_EC312_SpecificHeat_Ca(B797)</f>
        <v>650</v>
      </c>
      <c r="H797" s="69">
        <f t="shared" si="125"/>
        <v>0.19314730350483456</v>
      </c>
      <c r="I797" s="69">
        <f t="shared" si="126"/>
        <v>956.70433889461913</v>
      </c>
      <c r="J797" s="73">
        <f t="shared" si="118"/>
        <v>65.166666666666671</v>
      </c>
      <c r="K797" s="74">
        <f t="shared" si="119"/>
        <v>956.70433889461913</v>
      </c>
    </row>
    <row r="798" spans="1:11">
      <c r="A798" s="67">
        <v>783</v>
      </c>
      <c r="B798" s="69">
        <f t="shared" si="120"/>
        <v>956.70433889461913</v>
      </c>
      <c r="C798" s="68">
        <f t="shared" si="121"/>
        <v>65.25</v>
      </c>
      <c r="D798" s="72">
        <f t="shared" si="122"/>
        <v>957.88308265920955</v>
      </c>
      <c r="E798" s="69">
        <f t="shared" si="123"/>
        <v>957.88308265920955</v>
      </c>
      <c r="F798" s="70">
        <f t="shared" si="124"/>
        <v>377.95593776215401</v>
      </c>
      <c r="G798" s="70" cm="1">
        <f t="array" ref="G798">_xll.DCE_EC312_SpecificHeat_Ca(B798)</f>
        <v>650</v>
      </c>
      <c r="H798" s="69">
        <f t="shared" si="125"/>
        <v>0.19289764911101281</v>
      </c>
      <c r="I798" s="69">
        <f t="shared" si="126"/>
        <v>956.89723654373017</v>
      </c>
      <c r="J798" s="73">
        <f t="shared" si="118"/>
        <v>65.25</v>
      </c>
      <c r="K798" s="74">
        <f t="shared" si="119"/>
        <v>956.89723654373017</v>
      </c>
    </row>
    <row r="799" spans="1:11">
      <c r="A799" s="67">
        <v>784</v>
      </c>
      <c r="B799" s="69">
        <f t="shared" si="120"/>
        <v>956.89723654373017</v>
      </c>
      <c r="C799" s="68">
        <f t="shared" si="121"/>
        <v>65.333333333333329</v>
      </c>
      <c r="D799" s="72">
        <f t="shared" si="122"/>
        <v>958.0739509605072</v>
      </c>
      <c r="E799" s="69">
        <f t="shared" si="123"/>
        <v>958.0739509605072</v>
      </c>
      <c r="F799" s="70">
        <f t="shared" si="124"/>
        <v>377.46804162858882</v>
      </c>
      <c r="G799" s="70" cm="1">
        <f t="array" ref="G799">_xll.DCE_EC312_SpecificHeat_Ca(B799)</f>
        <v>650</v>
      </c>
      <c r="H799" s="69">
        <f t="shared" si="125"/>
        <v>0.19264864120355057</v>
      </c>
      <c r="I799" s="69">
        <f t="shared" si="126"/>
        <v>957.08988518493368</v>
      </c>
      <c r="J799" s="73">
        <f t="shared" si="118"/>
        <v>65.333333333333329</v>
      </c>
      <c r="K799" s="74">
        <f t="shared" si="119"/>
        <v>957.08988518493368</v>
      </c>
    </row>
    <row r="800" spans="1:11">
      <c r="A800" s="67">
        <v>785</v>
      </c>
      <c r="B800" s="69">
        <f t="shared" si="120"/>
        <v>957.08988518493368</v>
      </c>
      <c r="C800" s="68">
        <f t="shared" si="121"/>
        <v>65.416666666666671</v>
      </c>
      <c r="D800" s="72">
        <f t="shared" si="122"/>
        <v>958.26457642675052</v>
      </c>
      <c r="E800" s="69">
        <f t="shared" si="123"/>
        <v>958.26457642675052</v>
      </c>
      <c r="F800" s="70">
        <f t="shared" si="124"/>
        <v>376.98140726826477</v>
      </c>
      <c r="G800" s="70" cm="1">
        <f t="array" ref="G800">_xll.DCE_EC312_SpecificHeat_Ca(B800)</f>
        <v>650</v>
      </c>
      <c r="H800" s="69">
        <f t="shared" si="125"/>
        <v>0.19240027726822267</v>
      </c>
      <c r="I800" s="69">
        <f t="shared" si="126"/>
        <v>957.28228546220191</v>
      </c>
      <c r="J800" s="73">
        <f t="shared" si="118"/>
        <v>65.416666666666671</v>
      </c>
      <c r="K800" s="74">
        <f t="shared" si="119"/>
        <v>957.28228546220191</v>
      </c>
    </row>
    <row r="801" spans="1:11">
      <c r="A801" s="67">
        <v>786</v>
      </c>
      <c r="B801" s="69">
        <f t="shared" si="120"/>
        <v>957.28228546220191</v>
      </c>
      <c r="C801" s="68">
        <f t="shared" si="121"/>
        <v>65.5</v>
      </c>
      <c r="D801" s="72">
        <f t="shared" si="122"/>
        <v>958.45495967505519</v>
      </c>
      <c r="E801" s="69">
        <f t="shared" si="123"/>
        <v>958.45495967505519</v>
      </c>
      <c r="F801" s="70">
        <f t="shared" si="124"/>
        <v>376.49602978026292</v>
      </c>
      <c r="G801" s="70" cm="1">
        <f t="array" ref="G801">_xll.DCE_EC312_SpecificHeat_Ca(B801)</f>
        <v>650</v>
      </c>
      <c r="H801" s="69">
        <f t="shared" si="125"/>
        <v>0.19215255480374355</v>
      </c>
      <c r="I801" s="69">
        <f t="shared" si="126"/>
        <v>957.4744380170057</v>
      </c>
      <c r="J801" s="73">
        <f t="shared" si="118"/>
        <v>65.5</v>
      </c>
      <c r="K801" s="74">
        <f t="shared" si="119"/>
        <v>957.4744380170057</v>
      </c>
    </row>
    <row r="802" spans="1:11">
      <c r="A802" s="67">
        <v>787</v>
      </c>
      <c r="B802" s="69">
        <f t="shared" si="120"/>
        <v>957.4744380170057</v>
      </c>
      <c r="C802" s="68">
        <f t="shared" si="121"/>
        <v>65.583333333333329</v>
      </c>
      <c r="D802" s="72">
        <f t="shared" si="122"/>
        <v>958.64510132018791</v>
      </c>
      <c r="E802" s="69">
        <f t="shared" si="123"/>
        <v>958.64510132018791</v>
      </c>
      <c r="F802" s="70">
        <f t="shared" si="124"/>
        <v>376.01190428875481</v>
      </c>
      <c r="G802" s="70" cm="1">
        <f t="array" ref="G802">_xll.DCE_EC312_SpecificHeat_Ca(B802)</f>
        <v>650</v>
      </c>
      <c r="H802" s="69">
        <f t="shared" si="125"/>
        <v>0.19190547132163299</v>
      </c>
      <c r="I802" s="69">
        <f t="shared" si="126"/>
        <v>957.66634348832736</v>
      </c>
      <c r="J802" s="73">
        <f t="shared" si="118"/>
        <v>65.583333333333329</v>
      </c>
      <c r="K802" s="74">
        <f t="shared" si="119"/>
        <v>957.66634348832736</v>
      </c>
    </row>
    <row r="803" spans="1:11">
      <c r="A803" s="67">
        <v>788</v>
      </c>
      <c r="B803" s="69">
        <f t="shared" si="120"/>
        <v>957.66634348832736</v>
      </c>
      <c r="C803" s="68">
        <f t="shared" si="121"/>
        <v>65.666666666666671</v>
      </c>
      <c r="D803" s="72">
        <f t="shared" si="122"/>
        <v>958.83500197457795</v>
      </c>
      <c r="E803" s="69">
        <f t="shared" si="123"/>
        <v>958.83500197457795</v>
      </c>
      <c r="F803" s="70">
        <f t="shared" si="124"/>
        <v>375.52902594387911</v>
      </c>
      <c r="G803" s="70" cm="1">
        <f t="array" ref="G803">_xll.DCE_EC312_SpecificHeat_Ca(B803)</f>
        <v>650</v>
      </c>
      <c r="H803" s="69">
        <f t="shared" si="125"/>
        <v>0.19165902434666376</v>
      </c>
      <c r="I803" s="69">
        <f t="shared" si="126"/>
        <v>957.85800251267403</v>
      </c>
      <c r="J803" s="73">
        <f t="shared" si="118"/>
        <v>65.666666666666671</v>
      </c>
      <c r="K803" s="74">
        <f t="shared" si="119"/>
        <v>957.85800251267403</v>
      </c>
    </row>
    <row r="804" spans="1:11">
      <c r="A804" s="67">
        <v>789</v>
      </c>
      <c r="B804" s="69">
        <f t="shared" si="120"/>
        <v>957.85800251267403</v>
      </c>
      <c r="C804" s="68">
        <f t="shared" si="121"/>
        <v>65.75</v>
      </c>
      <c r="D804" s="72">
        <f t="shared" si="122"/>
        <v>959.02466224832858</v>
      </c>
      <c r="E804" s="69">
        <f t="shared" si="123"/>
        <v>959.02466224832858</v>
      </c>
      <c r="F804" s="70">
        <f t="shared" si="124"/>
        <v>375.04738992016252</v>
      </c>
      <c r="G804" s="70" cm="1">
        <f t="array" ref="G804">_xll.DCE_EC312_SpecificHeat_Ca(B804)</f>
        <v>650</v>
      </c>
      <c r="H804" s="69">
        <f t="shared" si="125"/>
        <v>0.19141321141605552</v>
      </c>
      <c r="I804" s="69">
        <f t="shared" si="126"/>
        <v>958.04941572409007</v>
      </c>
      <c r="J804" s="73">
        <f t="shared" si="118"/>
        <v>65.75</v>
      </c>
      <c r="K804" s="74">
        <f t="shared" si="119"/>
        <v>958.04941572409007</v>
      </c>
    </row>
    <row r="805" spans="1:11">
      <c r="A805" s="67">
        <v>790</v>
      </c>
      <c r="B805" s="69">
        <f t="shared" si="120"/>
        <v>958.04941572409007</v>
      </c>
      <c r="C805" s="68">
        <f t="shared" si="121"/>
        <v>65.833333333333329</v>
      </c>
      <c r="D805" s="72">
        <f t="shared" si="122"/>
        <v>959.21408274922919</v>
      </c>
      <c r="E805" s="69">
        <f t="shared" si="123"/>
        <v>959.21408274922919</v>
      </c>
      <c r="F805" s="70">
        <f t="shared" si="124"/>
        <v>374.56699141728893</v>
      </c>
      <c r="G805" s="70" cm="1">
        <f t="array" ref="G805">_xll.DCE_EC312_SpecificHeat_Ca(B805)</f>
        <v>650</v>
      </c>
      <c r="H805" s="69">
        <f t="shared" si="125"/>
        <v>0.19116803007986738</v>
      </c>
      <c r="I805" s="69">
        <f t="shared" si="126"/>
        <v>958.24058375416996</v>
      </c>
      <c r="J805" s="73">
        <f t="shared" si="118"/>
        <v>65.833333333333329</v>
      </c>
      <c r="K805" s="74">
        <f t="shared" si="119"/>
        <v>958.24058375416996</v>
      </c>
    </row>
    <row r="806" spans="1:11">
      <c r="A806" s="67">
        <v>791</v>
      </c>
      <c r="B806" s="69">
        <f t="shared" si="120"/>
        <v>958.24058375416996</v>
      </c>
      <c r="C806" s="68">
        <f t="shared" si="121"/>
        <v>65.916666666666671</v>
      </c>
      <c r="D806" s="72">
        <f t="shared" si="122"/>
        <v>959.40326408276724</v>
      </c>
      <c r="E806" s="69">
        <f t="shared" si="123"/>
        <v>959.40326408276724</v>
      </c>
      <c r="F806" s="70">
        <f t="shared" si="124"/>
        <v>374.08782565993852</v>
      </c>
      <c r="G806" s="70" cm="1">
        <f t="array" ref="G806">_xll.DCE_EC312_SpecificHeat_Ca(B806)</f>
        <v>650</v>
      </c>
      <c r="H806" s="69">
        <f t="shared" si="125"/>
        <v>0.19092347790091588</v>
      </c>
      <c r="I806" s="69">
        <f t="shared" si="126"/>
        <v>958.43150723207089</v>
      </c>
      <c r="J806" s="73">
        <f t="shared" si="118"/>
        <v>65.916666666666671</v>
      </c>
      <c r="K806" s="74">
        <f t="shared" si="119"/>
        <v>958.43150723207089</v>
      </c>
    </row>
    <row r="807" spans="1:11">
      <c r="A807" s="67">
        <v>792</v>
      </c>
      <c r="B807" s="69">
        <f t="shared" si="120"/>
        <v>958.43150723207089</v>
      </c>
      <c r="C807" s="68">
        <f t="shared" si="121"/>
        <v>66</v>
      </c>
      <c r="D807" s="72">
        <f t="shared" si="122"/>
        <v>959.59220685213904</v>
      </c>
      <c r="E807" s="69">
        <f t="shared" si="123"/>
        <v>959.59220685213904</v>
      </c>
      <c r="F807" s="70">
        <f t="shared" si="124"/>
        <v>373.60988789702793</v>
      </c>
      <c r="G807" s="70" cm="1">
        <f t="array" ref="G807">_xll.DCE_EC312_SpecificHeat_Ca(B807)</f>
        <v>650</v>
      </c>
      <c r="H807" s="69">
        <f t="shared" si="125"/>
        <v>0.19067955245438711</v>
      </c>
      <c r="I807" s="69">
        <f t="shared" si="126"/>
        <v>958.6221867845253</v>
      </c>
      <c r="J807" s="73">
        <f t="shared" ref="J807:J870" si="127">C807</f>
        <v>66</v>
      </c>
      <c r="K807" s="74">
        <f t="shared" ref="K807:K870" si="128">I807</f>
        <v>958.6221867845253</v>
      </c>
    </row>
    <row r="808" spans="1:11">
      <c r="A808" s="67">
        <v>793</v>
      </c>
      <c r="B808" s="69">
        <f t="shared" si="120"/>
        <v>958.6221867845253</v>
      </c>
      <c r="C808" s="68">
        <f t="shared" si="121"/>
        <v>66.083333333333329</v>
      </c>
      <c r="D808" s="72">
        <f t="shared" si="122"/>
        <v>959.78091165826243</v>
      </c>
      <c r="E808" s="69">
        <f t="shared" si="123"/>
        <v>959.78091165826243</v>
      </c>
      <c r="F808" s="70">
        <f t="shared" si="124"/>
        <v>373.13317340229167</v>
      </c>
      <c r="G808" s="70" cm="1">
        <f t="array" ref="G808">_xll.DCE_EC312_SpecificHeat_Ca(B808)</f>
        <v>650</v>
      </c>
      <c r="H808" s="69">
        <f t="shared" si="125"/>
        <v>0.19043625132813352</v>
      </c>
      <c r="I808" s="69">
        <f t="shared" si="126"/>
        <v>958.81262303585345</v>
      </c>
      <c r="J808" s="73">
        <f t="shared" si="127"/>
        <v>66.083333333333329</v>
      </c>
      <c r="K808" s="74">
        <f t="shared" si="128"/>
        <v>958.81262303585345</v>
      </c>
    </row>
    <row r="809" spans="1:11">
      <c r="A809" s="67">
        <v>794</v>
      </c>
      <c r="B809" s="69">
        <f t="shared" si="120"/>
        <v>958.81262303585345</v>
      </c>
      <c r="C809" s="68">
        <f t="shared" si="121"/>
        <v>66.166666666666671</v>
      </c>
      <c r="D809" s="72">
        <f t="shared" si="122"/>
        <v>959.96937909978703</v>
      </c>
      <c r="E809" s="69">
        <f t="shared" si="123"/>
        <v>959.96937909978703</v>
      </c>
      <c r="F809" s="70">
        <f t="shared" si="124"/>
        <v>372.657677473104</v>
      </c>
      <c r="G809" s="70" cm="1">
        <f t="array" ref="G809">_xll.DCE_EC312_SpecificHeat_Ca(B809)</f>
        <v>650</v>
      </c>
      <c r="H809" s="69">
        <f t="shared" si="125"/>
        <v>0.19019357212207252</v>
      </c>
      <c r="I809" s="69">
        <f t="shared" si="126"/>
        <v>959.00281660797555</v>
      </c>
      <c r="J809" s="73">
        <f t="shared" si="127"/>
        <v>66.166666666666671</v>
      </c>
      <c r="K809" s="74">
        <f t="shared" si="128"/>
        <v>959.00281660797555</v>
      </c>
    </row>
    <row r="810" spans="1:11">
      <c r="A810" s="67">
        <v>795</v>
      </c>
      <c r="B810" s="69">
        <f t="shared" si="120"/>
        <v>959.00281660797555</v>
      </c>
      <c r="C810" s="68">
        <f t="shared" si="121"/>
        <v>66.25</v>
      </c>
      <c r="D810" s="72">
        <f t="shared" si="122"/>
        <v>960.15760977310686</v>
      </c>
      <c r="E810" s="69">
        <f t="shared" si="123"/>
        <v>960.15760977310686</v>
      </c>
      <c r="F810" s="70">
        <f t="shared" si="124"/>
        <v>372.18339543163108</v>
      </c>
      <c r="G810" s="70" cm="1">
        <f t="array" ref="G810">_xll.DCE_EC312_SpecificHeat_Ca(B810)</f>
        <v>650</v>
      </c>
      <c r="H810" s="69">
        <f t="shared" si="125"/>
        <v>0.18995151244877467</v>
      </c>
      <c r="I810" s="69">
        <f t="shared" si="126"/>
        <v>959.19276812042438</v>
      </c>
      <c r="J810" s="73">
        <f t="shared" si="127"/>
        <v>66.25</v>
      </c>
      <c r="K810" s="74">
        <f t="shared" si="128"/>
        <v>959.19276812042438</v>
      </c>
    </row>
    <row r="811" spans="1:11">
      <c r="A811" s="67">
        <v>796</v>
      </c>
      <c r="B811" s="69">
        <f t="shared" si="120"/>
        <v>959.19276812042438</v>
      </c>
      <c r="C811" s="68">
        <f t="shared" si="121"/>
        <v>66.333333333333329</v>
      </c>
      <c r="D811" s="72">
        <f t="shared" si="122"/>
        <v>960.34560427237045</v>
      </c>
      <c r="E811" s="69">
        <f t="shared" si="123"/>
        <v>960.34560427237045</v>
      </c>
      <c r="F811" s="70">
        <f t="shared" si="124"/>
        <v>371.71032262387951</v>
      </c>
      <c r="G811" s="70" cm="1">
        <f t="array" ref="G811">_xll.DCE_EC312_SpecificHeat_Ca(B811)</f>
        <v>650</v>
      </c>
      <c r="H811" s="69">
        <f t="shared" si="125"/>
        <v>0.1897100699329779</v>
      </c>
      <c r="I811" s="69">
        <f t="shared" si="126"/>
        <v>959.38247819035735</v>
      </c>
      <c r="J811" s="73">
        <f t="shared" si="127"/>
        <v>66.333333333333329</v>
      </c>
      <c r="K811" s="74">
        <f t="shared" si="128"/>
        <v>959.38247819035735</v>
      </c>
    </row>
    <row r="812" spans="1:11">
      <c r="A812" s="67">
        <v>797</v>
      </c>
      <c r="B812" s="69">
        <f t="shared" si="120"/>
        <v>959.38247819035735</v>
      </c>
      <c r="C812" s="68">
        <f t="shared" si="121"/>
        <v>66.416666666666671</v>
      </c>
      <c r="D812" s="72">
        <f t="shared" si="122"/>
        <v>960.533363189493</v>
      </c>
      <c r="E812" s="69">
        <f t="shared" si="123"/>
        <v>960.533363189493</v>
      </c>
      <c r="F812" s="70">
        <f t="shared" si="124"/>
        <v>371.2384544192509</v>
      </c>
      <c r="G812" s="70" cm="1">
        <f t="array" ref="G812">_xll.DCE_EC312_SpecificHeat_Ca(B812)</f>
        <v>650</v>
      </c>
      <c r="H812" s="69">
        <f t="shared" si="125"/>
        <v>0.1894692422113603</v>
      </c>
      <c r="I812" s="69">
        <f t="shared" si="126"/>
        <v>959.57194743256866</v>
      </c>
      <c r="J812" s="73">
        <f t="shared" si="127"/>
        <v>66.416666666666671</v>
      </c>
      <c r="K812" s="74">
        <f t="shared" si="128"/>
        <v>959.57194743256866</v>
      </c>
    </row>
    <row r="813" spans="1:11">
      <c r="A813" s="67">
        <v>798</v>
      </c>
      <c r="B813" s="69">
        <f t="shared" si="120"/>
        <v>959.57194743256866</v>
      </c>
      <c r="C813" s="68">
        <f t="shared" si="121"/>
        <v>66.5</v>
      </c>
      <c r="D813" s="72">
        <f t="shared" si="122"/>
        <v>960.72088711416745</v>
      </c>
      <c r="E813" s="69">
        <f t="shared" si="123"/>
        <v>960.72088711416745</v>
      </c>
      <c r="F813" s="70">
        <f t="shared" si="124"/>
        <v>370.76778621125254</v>
      </c>
      <c r="G813" s="70" cm="1">
        <f t="array" ref="G813">_xll.DCE_EC312_SpecificHeat_Ca(B813)</f>
        <v>650</v>
      </c>
      <c r="H813" s="69">
        <f t="shared" si="125"/>
        <v>0.18922902693290289</v>
      </c>
      <c r="I813" s="69">
        <f t="shared" si="126"/>
        <v>959.7611764595016</v>
      </c>
      <c r="J813" s="73">
        <f t="shared" si="127"/>
        <v>66.5</v>
      </c>
      <c r="K813" s="74">
        <f t="shared" si="128"/>
        <v>959.7611764595016</v>
      </c>
    </row>
    <row r="814" spans="1:11">
      <c r="A814" s="67">
        <v>799</v>
      </c>
      <c r="B814" s="69">
        <f t="shared" si="120"/>
        <v>959.7611764595016</v>
      </c>
      <c r="C814" s="68">
        <f t="shared" si="121"/>
        <v>66.583333333333329</v>
      </c>
      <c r="D814" s="72">
        <f t="shared" si="122"/>
        <v>960.90817663387486</v>
      </c>
      <c r="E814" s="69">
        <f t="shared" si="123"/>
        <v>960.90817663387486</v>
      </c>
      <c r="F814" s="70">
        <f t="shared" si="124"/>
        <v>370.29831341680961</v>
      </c>
      <c r="G814" s="70" cm="1">
        <f t="array" ref="G814">_xll.DCE_EC312_SpecificHeat_Ca(B814)</f>
        <v>650</v>
      </c>
      <c r="H814" s="69">
        <f t="shared" si="125"/>
        <v>0.18898942175853833</v>
      </c>
      <c r="I814" s="69">
        <f t="shared" si="126"/>
        <v>959.95016588126009</v>
      </c>
      <c r="J814" s="73">
        <f t="shared" si="127"/>
        <v>66.583333333333329</v>
      </c>
      <c r="K814" s="74">
        <f t="shared" si="128"/>
        <v>959.95016588126009</v>
      </c>
    </row>
    <row r="815" spans="1:11">
      <c r="A815" s="67">
        <v>800</v>
      </c>
      <c r="B815" s="69">
        <f t="shared" si="120"/>
        <v>959.95016588126009</v>
      </c>
      <c r="C815" s="68">
        <f t="shared" si="121"/>
        <v>66.666666666666671</v>
      </c>
      <c r="D815" s="72">
        <f t="shared" si="122"/>
        <v>961.09523233389643</v>
      </c>
      <c r="E815" s="69">
        <f t="shared" si="123"/>
        <v>961.09523233389643</v>
      </c>
      <c r="F815" s="70">
        <f t="shared" si="124"/>
        <v>369.83003147614079</v>
      </c>
      <c r="G815" s="70" cm="1">
        <f t="array" ref="G815">_xll.DCE_EC312_SpecificHeat_Ca(B815)</f>
        <v>650</v>
      </c>
      <c r="H815" s="69">
        <f t="shared" si="125"/>
        <v>0.18875042436108772</v>
      </c>
      <c r="I815" s="69">
        <f t="shared" si="126"/>
        <v>960.13891630562114</v>
      </c>
      <c r="J815" s="73">
        <f t="shared" si="127"/>
        <v>66.666666666666671</v>
      </c>
      <c r="K815" s="74">
        <f t="shared" si="128"/>
        <v>960.13891630562114</v>
      </c>
    </row>
    <row r="816" spans="1:11">
      <c r="A816" s="67">
        <v>801</v>
      </c>
      <c r="B816" s="69">
        <f t="shared" si="120"/>
        <v>960.13891630562114</v>
      </c>
      <c r="C816" s="68">
        <f t="shared" si="121"/>
        <v>66.75</v>
      </c>
      <c r="D816" s="72">
        <f t="shared" si="122"/>
        <v>961.28205479732378</v>
      </c>
      <c r="E816" s="69">
        <f t="shared" si="123"/>
        <v>961.28205479732378</v>
      </c>
      <c r="F816" s="70">
        <f t="shared" si="124"/>
        <v>369.362935852627</v>
      </c>
      <c r="G816" s="70" cm="1">
        <f t="array" ref="G816">_xll.DCE_EC312_SpecificHeat_Ca(B816)</f>
        <v>650</v>
      </c>
      <c r="H816" s="69">
        <f t="shared" si="125"/>
        <v>0.18851203242519346</v>
      </c>
      <c r="I816" s="69">
        <f t="shared" si="126"/>
        <v>960.32742833804627</v>
      </c>
      <c r="J816" s="73">
        <f t="shared" si="127"/>
        <v>66.75</v>
      </c>
      <c r="K816" s="74">
        <f t="shared" si="128"/>
        <v>960.32742833804627</v>
      </c>
    </row>
    <row r="817" spans="1:11">
      <c r="A817" s="67">
        <v>802</v>
      </c>
      <c r="B817" s="69">
        <f t="shared" si="120"/>
        <v>960.32742833804627</v>
      </c>
      <c r="C817" s="68">
        <f t="shared" si="121"/>
        <v>66.833333333333329</v>
      </c>
      <c r="D817" s="72">
        <f t="shared" si="122"/>
        <v>961.46864460507038</v>
      </c>
      <c r="E817" s="69">
        <f t="shared" si="123"/>
        <v>961.46864460507038</v>
      </c>
      <c r="F817" s="70">
        <f t="shared" si="124"/>
        <v>368.89702203283042</v>
      </c>
      <c r="G817" s="70" cm="1">
        <f t="array" ref="G817">_xll.DCE_EC312_SpecificHeat_Ca(B817)</f>
        <v>650</v>
      </c>
      <c r="H817" s="69">
        <f t="shared" si="125"/>
        <v>0.18827424364732895</v>
      </c>
      <c r="I817" s="69">
        <f t="shared" si="126"/>
        <v>960.51570258169363</v>
      </c>
      <c r="J817" s="73">
        <f t="shared" si="127"/>
        <v>66.833333333333329</v>
      </c>
      <c r="K817" s="74">
        <f t="shared" si="128"/>
        <v>960.51570258169363</v>
      </c>
    </row>
    <row r="818" spans="1:11">
      <c r="A818" s="67">
        <v>803</v>
      </c>
      <c r="B818" s="69">
        <f t="shared" si="120"/>
        <v>960.51570258169363</v>
      </c>
      <c r="C818" s="68">
        <f t="shared" si="121"/>
        <v>66.916666666666671</v>
      </c>
      <c r="D818" s="72">
        <f t="shared" si="122"/>
        <v>961.6550023358817</v>
      </c>
      <c r="E818" s="69">
        <f t="shared" si="123"/>
        <v>961.6550023358817</v>
      </c>
      <c r="F818" s="70">
        <f t="shared" si="124"/>
        <v>368.43228552613641</v>
      </c>
      <c r="G818" s="70" cm="1">
        <f t="array" ref="G818">_xll.DCE_EC312_SpecificHeat_Ca(B818)</f>
        <v>650</v>
      </c>
      <c r="H818" s="69">
        <f t="shared" si="125"/>
        <v>0.18803705573561594</v>
      </c>
      <c r="I818" s="69">
        <f t="shared" si="126"/>
        <v>960.70373963742929</v>
      </c>
      <c r="J818" s="73">
        <f t="shared" si="127"/>
        <v>66.916666666666671</v>
      </c>
      <c r="K818" s="74">
        <f t="shared" si="128"/>
        <v>960.70373963742929</v>
      </c>
    </row>
    <row r="819" spans="1:11">
      <c r="A819" s="67">
        <v>804</v>
      </c>
      <c r="B819" s="69">
        <f t="shared" si="120"/>
        <v>960.70373963742929</v>
      </c>
      <c r="C819" s="68">
        <f t="shared" si="121"/>
        <v>67</v>
      </c>
      <c r="D819" s="72">
        <f t="shared" si="122"/>
        <v>961.84112856634658</v>
      </c>
      <c r="E819" s="69">
        <f t="shared" si="123"/>
        <v>961.84112856634658</v>
      </c>
      <c r="F819" s="70">
        <f t="shared" si="124"/>
        <v>367.9687218645401</v>
      </c>
      <c r="G819" s="70" cm="1">
        <f t="array" ref="G819">_xll.DCE_EC312_SpecificHeat_Ca(B819)</f>
        <v>650</v>
      </c>
      <c r="H819" s="69">
        <f t="shared" si="125"/>
        <v>0.18780046640971548</v>
      </c>
      <c r="I819" s="69">
        <f t="shared" si="126"/>
        <v>960.89154010383902</v>
      </c>
      <c r="J819" s="73">
        <f t="shared" si="127"/>
        <v>67</v>
      </c>
      <c r="K819" s="74">
        <f t="shared" si="128"/>
        <v>960.89154010383902</v>
      </c>
    </row>
    <row r="820" spans="1:11">
      <c r="A820" s="67">
        <v>805</v>
      </c>
      <c r="B820" s="69">
        <f t="shared" si="120"/>
        <v>960.89154010383902</v>
      </c>
      <c r="C820" s="68">
        <f t="shared" si="121"/>
        <v>67.083333333333329</v>
      </c>
      <c r="D820" s="72">
        <f t="shared" si="122"/>
        <v>962.02702387090812</v>
      </c>
      <c r="E820" s="69">
        <f t="shared" si="123"/>
        <v>962.02702387090812</v>
      </c>
      <c r="F820" s="70">
        <f t="shared" si="124"/>
        <v>367.50632660345991</v>
      </c>
      <c r="G820" s="70" cm="1">
        <f t="array" ref="G820">_xll.DCE_EC312_SpecificHeat_Ca(B820)</f>
        <v>650</v>
      </c>
      <c r="H820" s="69">
        <f t="shared" si="125"/>
        <v>0.18756447340124324</v>
      </c>
      <c r="I820" s="69">
        <f t="shared" si="126"/>
        <v>961.07910457724029</v>
      </c>
      <c r="J820" s="73">
        <f t="shared" si="127"/>
        <v>67.083333333333329</v>
      </c>
      <c r="K820" s="74">
        <f t="shared" si="128"/>
        <v>961.07910457724029</v>
      </c>
    </row>
    <row r="821" spans="1:11">
      <c r="A821" s="67">
        <v>806</v>
      </c>
      <c r="B821" s="69">
        <f t="shared" si="120"/>
        <v>961.07910457724029</v>
      </c>
      <c r="C821" s="68">
        <f t="shared" si="121"/>
        <v>67.166666666666671</v>
      </c>
      <c r="D821" s="72">
        <f t="shared" si="122"/>
        <v>962.21268882187337</v>
      </c>
      <c r="E821" s="69">
        <f t="shared" si="123"/>
        <v>962.21268882187337</v>
      </c>
      <c r="F821" s="70">
        <f t="shared" si="124"/>
        <v>367.04509531968199</v>
      </c>
      <c r="G821" s="70" cm="1">
        <f t="array" ref="G821">_xll.DCE_EC312_SpecificHeat_Ca(B821)</f>
        <v>650</v>
      </c>
      <c r="H821" s="69">
        <f t="shared" si="125"/>
        <v>0.18732907445272029</v>
      </c>
      <c r="I821" s="69">
        <f t="shared" si="126"/>
        <v>961.26643365169298</v>
      </c>
      <c r="J821" s="73">
        <f t="shared" si="127"/>
        <v>67.166666666666671</v>
      </c>
      <c r="K821" s="74">
        <f t="shared" si="128"/>
        <v>961.26643365169298</v>
      </c>
    </row>
    <row r="822" spans="1:11">
      <c r="A822" s="67">
        <v>807</v>
      </c>
      <c r="B822" s="69">
        <f t="shared" si="120"/>
        <v>961.26643365169298</v>
      </c>
      <c r="C822" s="68">
        <f t="shared" si="121"/>
        <v>67.25</v>
      </c>
      <c r="D822" s="72">
        <f t="shared" si="122"/>
        <v>962.3981239894249</v>
      </c>
      <c r="E822" s="69">
        <f t="shared" si="123"/>
        <v>962.3981239894249</v>
      </c>
      <c r="F822" s="70">
        <f t="shared" si="124"/>
        <v>366.58502361318472</v>
      </c>
      <c r="G822" s="70" cm="1">
        <f t="array" ref="G822">_xll.DCE_EC312_SpecificHeat_Ca(B822)</f>
        <v>650</v>
      </c>
      <c r="H822" s="69">
        <f t="shared" si="125"/>
        <v>0.1870942673185044</v>
      </c>
      <c r="I822" s="69">
        <f t="shared" si="126"/>
        <v>961.45352791901144</v>
      </c>
      <c r="J822" s="73">
        <f t="shared" si="127"/>
        <v>67.25</v>
      </c>
      <c r="K822" s="74">
        <f t="shared" si="128"/>
        <v>961.45352791901144</v>
      </c>
    </row>
    <row r="823" spans="1:11">
      <c r="A823" s="67">
        <v>808</v>
      </c>
      <c r="B823" s="69">
        <f t="shared" si="120"/>
        <v>961.45352791901144</v>
      </c>
      <c r="C823" s="68">
        <f t="shared" si="121"/>
        <v>67.333333333333329</v>
      </c>
      <c r="D823" s="72">
        <f t="shared" si="122"/>
        <v>962.5833299416305</v>
      </c>
      <c r="E823" s="69">
        <f t="shared" si="123"/>
        <v>962.5833299416305</v>
      </c>
      <c r="F823" s="70">
        <f t="shared" si="124"/>
        <v>366.12610710564547</v>
      </c>
      <c r="G823" s="70" cm="1">
        <f t="array" ref="G823">_xll.DCE_EC312_SpecificHeat_Ca(B823)</f>
        <v>650</v>
      </c>
      <c r="H823" s="69">
        <f t="shared" si="125"/>
        <v>0.18686004976402781</v>
      </c>
      <c r="I823" s="69">
        <f t="shared" si="126"/>
        <v>961.64038796877549</v>
      </c>
      <c r="J823" s="73">
        <f t="shared" si="127"/>
        <v>67.333333333333329</v>
      </c>
      <c r="K823" s="74">
        <f t="shared" si="128"/>
        <v>961.64038796877549</v>
      </c>
    </row>
    <row r="824" spans="1:11">
      <c r="A824" s="67">
        <v>809</v>
      </c>
      <c r="B824" s="69">
        <f t="shared" si="120"/>
        <v>961.64038796877549</v>
      </c>
      <c r="C824" s="68">
        <f t="shared" si="121"/>
        <v>67.416666666666671</v>
      </c>
      <c r="D824" s="72">
        <f t="shared" si="122"/>
        <v>962.76830724445415</v>
      </c>
      <c r="E824" s="69">
        <f t="shared" si="123"/>
        <v>962.76830724445415</v>
      </c>
      <c r="F824" s="70">
        <f t="shared" si="124"/>
        <v>365.66834144100233</v>
      </c>
      <c r="G824" s="70" cm="1">
        <f t="array" ref="G824">_xll.DCE_EC312_SpecificHeat_Ca(B824)</f>
        <v>650</v>
      </c>
      <c r="H824" s="69">
        <f t="shared" si="125"/>
        <v>0.186626419566084</v>
      </c>
      <c r="I824" s="69">
        <f t="shared" si="126"/>
        <v>961.82701438834158</v>
      </c>
      <c r="J824" s="73">
        <f t="shared" si="127"/>
        <v>67.416666666666671</v>
      </c>
      <c r="K824" s="74">
        <f t="shared" si="128"/>
        <v>961.82701438834158</v>
      </c>
    </row>
    <row r="825" spans="1:11">
      <c r="A825" s="67">
        <v>810</v>
      </c>
      <c r="B825" s="69">
        <f t="shared" si="120"/>
        <v>961.82701438834158</v>
      </c>
      <c r="C825" s="68">
        <f t="shared" si="121"/>
        <v>67.5</v>
      </c>
      <c r="D825" s="72">
        <f t="shared" si="122"/>
        <v>962.95305646176644</v>
      </c>
      <c r="E825" s="69">
        <f t="shared" si="123"/>
        <v>962.95305646176644</v>
      </c>
      <c r="F825" s="70">
        <f t="shared" si="124"/>
        <v>365.21172228512421</v>
      </c>
      <c r="G825" s="70" cm="1">
        <f t="array" ref="G825">_xll.DCE_EC312_SpecificHeat_Ca(B825)</f>
        <v>650</v>
      </c>
      <c r="H825" s="69">
        <f t="shared" si="125"/>
        <v>0.18639337451265936</v>
      </c>
      <c r="I825" s="69">
        <f t="shared" si="126"/>
        <v>962.01340776285429</v>
      </c>
      <c r="J825" s="73">
        <f t="shared" si="127"/>
        <v>67.5</v>
      </c>
      <c r="K825" s="74">
        <f t="shared" si="128"/>
        <v>962.01340776285429</v>
      </c>
    </row>
    <row r="826" spans="1:11">
      <c r="A826" s="67">
        <v>811</v>
      </c>
      <c r="B826" s="69">
        <f t="shared" si="120"/>
        <v>962.01340776285429</v>
      </c>
      <c r="C826" s="68">
        <f t="shared" si="121"/>
        <v>67.583333333333329</v>
      </c>
      <c r="D826" s="72">
        <f t="shared" si="122"/>
        <v>963.1375781553545</v>
      </c>
      <c r="E826" s="69">
        <f t="shared" si="123"/>
        <v>963.1375781553545</v>
      </c>
      <c r="F826" s="70">
        <f t="shared" si="124"/>
        <v>364.75624532563813</v>
      </c>
      <c r="G826" s="70" cm="1">
        <f t="array" ref="G826">_xll.DCE_EC312_SpecificHeat_Ca(B826)</f>
        <v>650</v>
      </c>
      <c r="H826" s="69">
        <f t="shared" si="125"/>
        <v>0.18616091240284488</v>
      </c>
      <c r="I826" s="69">
        <f t="shared" si="126"/>
        <v>962.19956867525718</v>
      </c>
      <c r="J826" s="73">
        <f t="shared" si="127"/>
        <v>67.583333333333329</v>
      </c>
      <c r="K826" s="74">
        <f t="shared" si="128"/>
        <v>962.19956867525718</v>
      </c>
    </row>
    <row r="827" spans="1:11">
      <c r="A827" s="67">
        <v>812</v>
      </c>
      <c r="B827" s="69">
        <f t="shared" si="120"/>
        <v>962.19956867525718</v>
      </c>
      <c r="C827" s="68">
        <f t="shared" si="121"/>
        <v>67.666666666666671</v>
      </c>
      <c r="D827" s="72">
        <f t="shared" si="122"/>
        <v>963.32187288493287</v>
      </c>
      <c r="E827" s="69">
        <f t="shared" si="123"/>
        <v>963.32187288493287</v>
      </c>
      <c r="F827" s="70">
        <f t="shared" si="124"/>
        <v>364.30190627200415</v>
      </c>
      <c r="G827" s="70" cm="1">
        <f t="array" ref="G827">_xll.DCE_EC312_SpecificHeat_Ca(B827)</f>
        <v>650</v>
      </c>
      <c r="H827" s="69">
        <f t="shared" si="125"/>
        <v>0.18592903104687458</v>
      </c>
      <c r="I827" s="69">
        <f t="shared" si="126"/>
        <v>962.38549770630402</v>
      </c>
      <c r="J827" s="73">
        <f t="shared" si="127"/>
        <v>67.666666666666671</v>
      </c>
      <c r="K827" s="74">
        <f t="shared" si="128"/>
        <v>962.38549770630402</v>
      </c>
    </row>
    <row r="828" spans="1:11">
      <c r="A828" s="67">
        <v>813</v>
      </c>
      <c r="B828" s="69">
        <f t="shared" si="120"/>
        <v>962.38549770630402</v>
      </c>
      <c r="C828" s="68">
        <f t="shared" si="121"/>
        <v>67.75</v>
      </c>
      <c r="D828" s="72">
        <f t="shared" si="122"/>
        <v>963.50594120815231</v>
      </c>
      <c r="E828" s="69">
        <f t="shared" si="123"/>
        <v>963.50594120815231</v>
      </c>
      <c r="F828" s="70">
        <f t="shared" si="124"/>
        <v>363.84870085470243</v>
      </c>
      <c r="G828" s="70" cm="1">
        <f t="array" ref="G828">_xll.DCE_EC312_SpecificHeat_Ca(B828)</f>
        <v>650</v>
      </c>
      <c r="H828" s="69">
        <f t="shared" si="125"/>
        <v>0.18569772826571046</v>
      </c>
      <c r="I828" s="69">
        <f t="shared" si="126"/>
        <v>962.57119543456974</v>
      </c>
      <c r="J828" s="73">
        <f t="shared" si="127"/>
        <v>67.75</v>
      </c>
      <c r="K828" s="74">
        <f t="shared" si="128"/>
        <v>962.57119543456974</v>
      </c>
    </row>
    <row r="829" spans="1:11">
      <c r="A829" s="67">
        <v>814</v>
      </c>
      <c r="B829" s="69">
        <f t="shared" si="120"/>
        <v>962.57119543456974</v>
      </c>
      <c r="C829" s="68">
        <f t="shared" si="121"/>
        <v>67.833333333333329</v>
      </c>
      <c r="D829" s="72">
        <f t="shared" si="122"/>
        <v>963.68978368061153</v>
      </c>
      <c r="E829" s="69">
        <f t="shared" si="123"/>
        <v>963.68978368061153</v>
      </c>
      <c r="F829" s="70">
        <f t="shared" si="124"/>
        <v>363.39662482598686</v>
      </c>
      <c r="G829" s="70" cm="1">
        <f t="array" ref="G829">_xll.DCE_EC312_SpecificHeat_Ca(B829)</f>
        <v>650</v>
      </c>
      <c r="H829" s="69">
        <f t="shared" si="125"/>
        <v>0.18546700189142726</v>
      </c>
      <c r="I829" s="69">
        <f t="shared" si="126"/>
        <v>962.75666243646117</v>
      </c>
      <c r="J829" s="73">
        <f t="shared" si="127"/>
        <v>67.833333333333329</v>
      </c>
      <c r="K829" s="74">
        <f t="shared" si="128"/>
        <v>962.75666243646117</v>
      </c>
    </row>
    <row r="830" spans="1:11">
      <c r="A830" s="67">
        <v>815</v>
      </c>
      <c r="B830" s="69">
        <f t="shared" si="120"/>
        <v>962.75666243646117</v>
      </c>
      <c r="C830" s="68">
        <f t="shared" si="121"/>
        <v>67.916666666666671</v>
      </c>
      <c r="D830" s="72">
        <f t="shared" si="122"/>
        <v>963.87340085586709</v>
      </c>
      <c r="E830" s="69">
        <f t="shared" si="123"/>
        <v>963.87340085586709</v>
      </c>
      <c r="F830" s="70">
        <f t="shared" si="124"/>
        <v>362.94567395953578</v>
      </c>
      <c r="G830" s="70" cm="1">
        <f t="array" ref="G830">_xll.DCE_EC312_SpecificHeat_Ca(B830)</f>
        <v>650</v>
      </c>
      <c r="H830" s="69">
        <f t="shared" si="125"/>
        <v>0.18523684976703403</v>
      </c>
      <c r="I830" s="69">
        <f t="shared" si="126"/>
        <v>962.94189928622825</v>
      </c>
      <c r="J830" s="73">
        <f t="shared" si="127"/>
        <v>67.916666666666671</v>
      </c>
      <c r="K830" s="74">
        <f t="shared" si="128"/>
        <v>962.94189928622825</v>
      </c>
    </row>
    <row r="831" spans="1:11">
      <c r="A831" s="67">
        <v>816</v>
      </c>
      <c r="B831" s="69">
        <f t="shared" si="120"/>
        <v>962.94189928622825</v>
      </c>
      <c r="C831" s="68">
        <f t="shared" si="121"/>
        <v>68</v>
      </c>
      <c r="D831" s="72">
        <f t="shared" si="122"/>
        <v>964.0567932854417</v>
      </c>
      <c r="E831" s="69">
        <f t="shared" si="123"/>
        <v>964.0567932854417</v>
      </c>
      <c r="F831" s="70">
        <f t="shared" si="124"/>
        <v>362.49584404946694</v>
      </c>
      <c r="G831" s="70" cm="1">
        <f t="array" ref="G831">_xll.DCE_EC312_SpecificHeat_Ca(B831)</f>
        <v>650</v>
      </c>
      <c r="H831" s="69">
        <f t="shared" si="125"/>
        <v>0.18500726974597162</v>
      </c>
      <c r="I831" s="69">
        <f t="shared" si="126"/>
        <v>963.12690655597419</v>
      </c>
      <c r="J831" s="73">
        <f t="shared" si="127"/>
        <v>68</v>
      </c>
      <c r="K831" s="74">
        <f t="shared" si="128"/>
        <v>963.12690655597419</v>
      </c>
    </row>
    <row r="832" spans="1:11">
      <c r="A832" s="67">
        <v>817</v>
      </c>
      <c r="B832" s="69">
        <f t="shared" si="120"/>
        <v>963.12690655597419</v>
      </c>
      <c r="C832" s="68">
        <f t="shared" si="121"/>
        <v>68.083333333333329</v>
      </c>
      <c r="D832" s="72">
        <f t="shared" si="122"/>
        <v>964.23996151883614</v>
      </c>
      <c r="E832" s="69">
        <f t="shared" si="123"/>
        <v>964.23996151883614</v>
      </c>
      <c r="F832" s="70">
        <f t="shared" si="124"/>
        <v>362.04713091156549</v>
      </c>
      <c r="G832" s="70" cm="1">
        <f t="array" ref="G832">_xll.DCE_EC312_SpecificHeat_Ca(B832)</f>
        <v>650</v>
      </c>
      <c r="H832" s="69">
        <f t="shared" si="125"/>
        <v>0.1847782596927392</v>
      </c>
      <c r="I832" s="69">
        <f t="shared" si="126"/>
        <v>963.31168481566692</v>
      </c>
      <c r="J832" s="73">
        <f t="shared" si="127"/>
        <v>68.083333333333329</v>
      </c>
      <c r="K832" s="74">
        <f t="shared" si="128"/>
        <v>963.31168481566692</v>
      </c>
    </row>
    <row r="833" spans="1:11">
      <c r="A833" s="67">
        <v>818</v>
      </c>
      <c r="B833" s="69">
        <f t="shared" si="120"/>
        <v>963.31168481566692</v>
      </c>
      <c r="C833" s="68">
        <f t="shared" si="121"/>
        <v>68.166666666666671</v>
      </c>
      <c r="D833" s="72">
        <f t="shared" si="122"/>
        <v>964.42290610353871</v>
      </c>
      <c r="E833" s="69">
        <f t="shared" si="123"/>
        <v>964.42290610353871</v>
      </c>
      <c r="F833" s="70">
        <f t="shared" si="124"/>
        <v>361.59953038214735</v>
      </c>
      <c r="G833" s="70" cm="1">
        <f t="array" ref="G833">_xll.DCE_EC312_SpecificHeat_Ca(B833)</f>
        <v>650</v>
      </c>
      <c r="H833" s="69">
        <f t="shared" si="125"/>
        <v>0.18454981748231433</v>
      </c>
      <c r="I833" s="69">
        <f t="shared" si="126"/>
        <v>963.49623463314924</v>
      </c>
      <c r="J833" s="73">
        <f t="shared" si="127"/>
        <v>68.166666666666671</v>
      </c>
      <c r="K833" s="74">
        <f t="shared" si="128"/>
        <v>963.49623463314924</v>
      </c>
    </row>
    <row r="834" spans="1:11">
      <c r="A834" s="67">
        <v>819</v>
      </c>
      <c r="B834" s="69">
        <f t="shared" si="120"/>
        <v>963.49623463314924</v>
      </c>
      <c r="C834" s="68">
        <f t="shared" si="121"/>
        <v>68.25</v>
      </c>
      <c r="D834" s="72">
        <f t="shared" si="122"/>
        <v>964.60562758503363</v>
      </c>
      <c r="E834" s="69">
        <f t="shared" si="123"/>
        <v>964.60562758503363</v>
      </c>
      <c r="F834" s="70">
        <f t="shared" si="124"/>
        <v>361.15303831819108</v>
      </c>
      <c r="G834" s="70" cm="1">
        <f t="array" ref="G834">_xll.DCE_EC312_SpecificHeat_Ca(B834)</f>
        <v>650</v>
      </c>
      <c r="H834" s="69">
        <f t="shared" si="125"/>
        <v>0.18432194100022004</v>
      </c>
      <c r="I834" s="69">
        <f t="shared" si="126"/>
        <v>963.68055657414948</v>
      </c>
      <c r="J834" s="73">
        <f t="shared" si="127"/>
        <v>68.25</v>
      </c>
      <c r="K834" s="74">
        <f t="shared" si="128"/>
        <v>963.68055657414948</v>
      </c>
    </row>
    <row r="835" spans="1:11">
      <c r="A835" s="67">
        <v>820</v>
      </c>
      <c r="B835" s="69">
        <f t="shared" si="120"/>
        <v>963.68055657414948</v>
      </c>
      <c r="C835" s="68">
        <f t="shared" si="121"/>
        <v>68.333333333333329</v>
      </c>
      <c r="D835" s="72">
        <f t="shared" si="122"/>
        <v>964.78812650681277</v>
      </c>
      <c r="E835" s="69">
        <f t="shared" si="123"/>
        <v>964.78812650681277</v>
      </c>
      <c r="F835" s="70">
        <f t="shared" si="124"/>
        <v>360.70765059720839</v>
      </c>
      <c r="G835" s="70" cm="1">
        <f t="array" ref="G835">_xll.DCE_EC312_SpecificHeat_Ca(B835)</f>
        <v>650</v>
      </c>
      <c r="H835" s="69">
        <f t="shared" si="125"/>
        <v>0.18409462814245897</v>
      </c>
      <c r="I835" s="69">
        <f t="shared" si="126"/>
        <v>963.86465120229195</v>
      </c>
      <c r="J835" s="73">
        <f t="shared" si="127"/>
        <v>68.333333333333329</v>
      </c>
      <c r="K835" s="74">
        <f t="shared" si="128"/>
        <v>963.86465120229195</v>
      </c>
    </row>
    <row r="836" spans="1:11">
      <c r="A836" s="67">
        <v>821</v>
      </c>
      <c r="B836" s="69">
        <f t="shared" si="120"/>
        <v>963.86465120229195</v>
      </c>
      <c r="C836" s="68">
        <f t="shared" si="121"/>
        <v>68.416666666666671</v>
      </c>
      <c r="D836" s="72">
        <f t="shared" si="122"/>
        <v>964.97040341038405</v>
      </c>
      <c r="E836" s="69">
        <f t="shared" si="123"/>
        <v>964.97040341038405</v>
      </c>
      <c r="F836" s="70">
        <f t="shared" si="124"/>
        <v>360.26336311758052</v>
      </c>
      <c r="G836" s="70" cm="1">
        <f t="array" ref="G836">_xll.DCE_EC312_SpecificHeat_Ca(B836)</f>
        <v>650</v>
      </c>
      <c r="H836" s="69">
        <f t="shared" si="125"/>
        <v>0.18386787681568501</v>
      </c>
      <c r="I836" s="69">
        <f t="shared" si="126"/>
        <v>964.04851907910768</v>
      </c>
      <c r="J836" s="73">
        <f t="shared" si="127"/>
        <v>68.416666666666671</v>
      </c>
      <c r="K836" s="74">
        <f t="shared" si="128"/>
        <v>964.04851907910768</v>
      </c>
    </row>
    <row r="837" spans="1:11">
      <c r="A837" s="67">
        <v>822</v>
      </c>
      <c r="B837" s="69">
        <f t="shared" si="120"/>
        <v>964.04851907910768</v>
      </c>
      <c r="C837" s="68">
        <f t="shared" si="121"/>
        <v>68.5</v>
      </c>
      <c r="D837" s="72">
        <f t="shared" si="122"/>
        <v>965.15245883528166</v>
      </c>
      <c r="E837" s="69">
        <f t="shared" si="123"/>
        <v>965.15245883528166</v>
      </c>
      <c r="F837" s="70">
        <f t="shared" si="124"/>
        <v>359.82017179761669</v>
      </c>
      <c r="G837" s="70" cm="1">
        <f t="array" ref="G837">_xll.DCE_EC312_SpecificHeat_Ca(B837)</f>
        <v>650</v>
      </c>
      <c r="H837" s="69">
        <f t="shared" si="125"/>
        <v>0.18364168493672256</v>
      </c>
      <c r="I837" s="69">
        <f t="shared" si="126"/>
        <v>964.23216076404435</v>
      </c>
      <c r="J837" s="73">
        <f t="shared" si="127"/>
        <v>68.5</v>
      </c>
      <c r="K837" s="74">
        <f t="shared" si="128"/>
        <v>964.23216076404435</v>
      </c>
    </row>
    <row r="838" spans="1:11">
      <c r="A838" s="67">
        <v>823</v>
      </c>
      <c r="B838" s="69">
        <f t="shared" si="120"/>
        <v>964.23216076404435</v>
      </c>
      <c r="C838" s="68">
        <f t="shared" si="121"/>
        <v>68.583333333333329</v>
      </c>
      <c r="D838" s="72">
        <f t="shared" si="122"/>
        <v>965.33429331907541</v>
      </c>
      <c r="E838" s="69">
        <f t="shared" si="123"/>
        <v>965.33429331907541</v>
      </c>
      <c r="F838" s="70">
        <f t="shared" si="124"/>
        <v>359.37807257604095</v>
      </c>
      <c r="G838" s="70" cm="1">
        <f t="array" ref="G838">_xll.DCE_EC312_SpecificHeat_Ca(B838)</f>
        <v>650</v>
      </c>
      <c r="H838" s="69">
        <f t="shared" si="125"/>
        <v>0.18341605043281531</v>
      </c>
      <c r="I838" s="69">
        <f t="shared" si="126"/>
        <v>964.41557681447716</v>
      </c>
      <c r="J838" s="73">
        <f t="shared" si="127"/>
        <v>68.583333333333329</v>
      </c>
      <c r="K838" s="74">
        <f t="shared" si="128"/>
        <v>964.41557681447716</v>
      </c>
    </row>
    <row r="839" spans="1:11">
      <c r="A839" s="67">
        <v>824</v>
      </c>
      <c r="B839" s="69">
        <f t="shared" si="120"/>
        <v>964.41557681447716</v>
      </c>
      <c r="C839" s="68">
        <f t="shared" si="121"/>
        <v>68.666666666666671</v>
      </c>
      <c r="D839" s="72">
        <f t="shared" si="122"/>
        <v>965.51590739738026</v>
      </c>
      <c r="E839" s="69">
        <f t="shared" si="123"/>
        <v>965.51590739738026</v>
      </c>
      <c r="F839" s="70">
        <f t="shared" si="124"/>
        <v>358.93706141145714</v>
      </c>
      <c r="G839" s="70" cm="1">
        <f t="array" ref="G839">_xll.DCE_EC312_SpecificHeat_Ca(B839)</f>
        <v>650</v>
      </c>
      <c r="H839" s="69">
        <f t="shared" si="125"/>
        <v>0.18319097124135289</v>
      </c>
      <c r="I839" s="69">
        <f t="shared" si="126"/>
        <v>964.59876778571856</v>
      </c>
      <c r="J839" s="73">
        <f t="shared" si="127"/>
        <v>68.666666666666671</v>
      </c>
      <c r="K839" s="74">
        <f t="shared" si="128"/>
        <v>964.59876778571856</v>
      </c>
    </row>
    <row r="840" spans="1:11">
      <c r="A840" s="67">
        <v>825</v>
      </c>
      <c r="B840" s="69">
        <f t="shared" si="120"/>
        <v>964.59876778571856</v>
      </c>
      <c r="C840" s="68">
        <f t="shared" si="121"/>
        <v>68.75</v>
      </c>
      <c r="D840" s="72">
        <f t="shared" si="122"/>
        <v>965.69730160386575</v>
      </c>
      <c r="E840" s="69">
        <f t="shared" si="123"/>
        <v>965.69730160386575</v>
      </c>
      <c r="F840" s="70">
        <f t="shared" si="124"/>
        <v>358.4971342825919</v>
      </c>
      <c r="G840" s="70" cm="1">
        <f t="array" ref="G840">_xll.DCE_EC312_SpecificHeat_Ca(B840)</f>
        <v>650</v>
      </c>
      <c r="H840" s="69">
        <f t="shared" si="125"/>
        <v>0.18296644530999506</v>
      </c>
      <c r="I840" s="69">
        <f t="shared" si="126"/>
        <v>964.78173423102851</v>
      </c>
      <c r="J840" s="73">
        <f t="shared" si="127"/>
        <v>68.75</v>
      </c>
      <c r="K840" s="74">
        <f t="shared" si="128"/>
        <v>964.78173423102851</v>
      </c>
    </row>
    <row r="841" spans="1:11">
      <c r="A841" s="67">
        <v>826</v>
      </c>
      <c r="B841" s="69">
        <f t="shared" si="120"/>
        <v>964.78173423102851</v>
      </c>
      <c r="C841" s="68">
        <f t="shared" si="121"/>
        <v>68.833333333333329</v>
      </c>
      <c r="D841" s="72">
        <f t="shared" si="122"/>
        <v>965.87847647026592</v>
      </c>
      <c r="E841" s="69">
        <f t="shared" si="123"/>
        <v>965.87847647026592</v>
      </c>
      <c r="F841" s="70">
        <f t="shared" si="124"/>
        <v>358.05828718809283</v>
      </c>
      <c r="G841" s="70" cm="1">
        <f t="array" ref="G841">_xll.DCE_EC312_SpecificHeat_Ca(B841)</f>
        <v>650</v>
      </c>
      <c r="H841" s="69">
        <f t="shared" si="125"/>
        <v>0.1827424705965687</v>
      </c>
      <c r="I841" s="69">
        <f t="shared" si="126"/>
        <v>964.96447670162513</v>
      </c>
      <c r="J841" s="73">
        <f t="shared" si="127"/>
        <v>68.833333333333329</v>
      </c>
      <c r="K841" s="74">
        <f t="shared" si="128"/>
        <v>964.96447670162513</v>
      </c>
    </row>
    <row r="842" spans="1:11">
      <c r="A842" s="67">
        <v>827</v>
      </c>
      <c r="B842" s="69">
        <f t="shared" si="120"/>
        <v>964.96447670162513</v>
      </c>
      <c r="C842" s="68">
        <f t="shared" si="121"/>
        <v>68.916666666666671</v>
      </c>
      <c r="D842" s="72">
        <f t="shared" si="122"/>
        <v>966.05943252638758</v>
      </c>
      <c r="E842" s="69">
        <f t="shared" si="123"/>
        <v>966.05943252638758</v>
      </c>
      <c r="F842" s="70">
        <f t="shared" si="124"/>
        <v>357.62051614600347</v>
      </c>
      <c r="G842" s="70" cm="1">
        <f t="array" ref="G842">_xll.DCE_EC312_SpecificHeat_Ca(B842)</f>
        <v>650</v>
      </c>
      <c r="H842" s="69">
        <f t="shared" si="125"/>
        <v>0.18251904506879973</v>
      </c>
      <c r="I842" s="69">
        <f t="shared" si="126"/>
        <v>965.14699574669396</v>
      </c>
      <c r="J842" s="73">
        <f t="shared" si="127"/>
        <v>68.916666666666671</v>
      </c>
      <c r="K842" s="74">
        <f t="shared" si="128"/>
        <v>965.14699574669396</v>
      </c>
    </row>
    <row r="843" spans="1:11">
      <c r="A843" s="67">
        <v>828</v>
      </c>
      <c r="B843" s="69">
        <f t="shared" si="120"/>
        <v>965.14699574669396</v>
      </c>
      <c r="C843" s="68">
        <f t="shared" si="121"/>
        <v>69</v>
      </c>
      <c r="D843" s="72">
        <f t="shared" si="122"/>
        <v>966.24017030012089</v>
      </c>
      <c r="E843" s="69">
        <f t="shared" si="123"/>
        <v>966.24017030012089</v>
      </c>
      <c r="F843" s="70">
        <f t="shared" si="124"/>
        <v>357.18381719441749</v>
      </c>
      <c r="G843" s="70" cm="1">
        <f t="array" ref="G843">_xll.DCE_EC312_SpecificHeat_Ca(B843)</f>
        <v>650</v>
      </c>
      <c r="H843" s="69">
        <f t="shared" si="125"/>
        <v>0.18229616670464718</v>
      </c>
      <c r="I843" s="69">
        <f t="shared" si="126"/>
        <v>965.32929191339861</v>
      </c>
      <c r="J843" s="73">
        <f t="shared" si="127"/>
        <v>69</v>
      </c>
      <c r="K843" s="74">
        <f t="shared" si="128"/>
        <v>965.32929191339861</v>
      </c>
    </row>
    <row r="844" spans="1:11">
      <c r="A844" s="67">
        <v>829</v>
      </c>
      <c r="B844" s="69">
        <f t="shared" si="120"/>
        <v>965.32929191339861</v>
      </c>
      <c r="C844" s="68">
        <f t="shared" si="121"/>
        <v>69.083333333333329</v>
      </c>
      <c r="D844" s="72">
        <f t="shared" si="122"/>
        <v>966.42069031744757</v>
      </c>
      <c r="E844" s="69">
        <f t="shared" si="123"/>
        <v>966.42069031744757</v>
      </c>
      <c r="F844" s="70">
        <f t="shared" si="124"/>
        <v>356.74818639025347</v>
      </c>
      <c r="G844" s="70" cm="1">
        <f t="array" ref="G844">_xll.DCE_EC312_SpecificHeat_Ca(B844)</f>
        <v>650</v>
      </c>
      <c r="H844" s="69">
        <f t="shared" si="125"/>
        <v>0.18207383349167766</v>
      </c>
      <c r="I844" s="69">
        <f t="shared" si="126"/>
        <v>965.51136574689031</v>
      </c>
      <c r="J844" s="73">
        <f t="shared" si="127"/>
        <v>69.083333333333329</v>
      </c>
      <c r="K844" s="74">
        <f t="shared" si="128"/>
        <v>965.51136574689031</v>
      </c>
    </row>
    <row r="845" spans="1:11">
      <c r="A845" s="67">
        <v>830</v>
      </c>
      <c r="B845" s="69">
        <f t="shared" si="120"/>
        <v>965.51136574689031</v>
      </c>
      <c r="C845" s="68">
        <f t="shared" si="121"/>
        <v>69.166666666666671</v>
      </c>
      <c r="D845" s="72">
        <f t="shared" si="122"/>
        <v>966.60099310245062</v>
      </c>
      <c r="E845" s="69">
        <f t="shared" si="123"/>
        <v>966.60099310245062</v>
      </c>
      <c r="F845" s="70">
        <f t="shared" si="124"/>
        <v>356.31361981044279</v>
      </c>
      <c r="G845" s="70" cm="1">
        <f t="array" ref="G845">_xll.DCE_EC312_SpecificHeat_Ca(B845)</f>
        <v>650</v>
      </c>
      <c r="H845" s="69">
        <f t="shared" si="125"/>
        <v>0.18185204342767169</v>
      </c>
      <c r="I845" s="69">
        <f t="shared" si="126"/>
        <v>965.69321779031793</v>
      </c>
      <c r="J845" s="73">
        <f t="shared" si="127"/>
        <v>69.166666666666671</v>
      </c>
      <c r="K845" s="74">
        <f t="shared" si="128"/>
        <v>965.69321779031793</v>
      </c>
    </row>
    <row r="846" spans="1:11">
      <c r="A846" s="67">
        <v>831</v>
      </c>
      <c r="B846" s="69">
        <f t="shared" si="120"/>
        <v>965.69321779031793</v>
      </c>
      <c r="C846" s="68">
        <f t="shared" si="121"/>
        <v>69.25</v>
      </c>
      <c r="D846" s="72">
        <f t="shared" si="122"/>
        <v>966.78107917732336</v>
      </c>
      <c r="E846" s="69">
        <f t="shared" si="123"/>
        <v>966.78107917732336</v>
      </c>
      <c r="F846" s="70">
        <f t="shared" si="124"/>
        <v>355.88011355089617</v>
      </c>
      <c r="G846" s="70" cm="1">
        <f t="array" ref="G846">_xll.DCE_EC312_SpecificHeat_Ca(B846)</f>
        <v>650</v>
      </c>
      <c r="H846" s="69">
        <f t="shared" si="125"/>
        <v>0.18163079452009648</v>
      </c>
      <c r="I846" s="69">
        <f t="shared" si="126"/>
        <v>965.87484858483799</v>
      </c>
      <c r="J846" s="73">
        <f t="shared" si="127"/>
        <v>69.25</v>
      </c>
      <c r="K846" s="74">
        <f t="shared" si="128"/>
        <v>965.87484858483799</v>
      </c>
    </row>
    <row r="847" spans="1:11">
      <c r="A847" s="67">
        <v>832</v>
      </c>
      <c r="B847" s="69">
        <f t="shared" si="120"/>
        <v>965.87484858483799</v>
      </c>
      <c r="C847" s="68">
        <f t="shared" si="121"/>
        <v>69.333333333333329</v>
      </c>
      <c r="D847" s="72">
        <f t="shared" si="122"/>
        <v>966.96094906237818</v>
      </c>
      <c r="E847" s="69">
        <f t="shared" si="123"/>
        <v>966.96094906237818</v>
      </c>
      <c r="F847" s="70">
        <f t="shared" si="124"/>
        <v>355.44766372627873</v>
      </c>
      <c r="G847" s="70" cm="1">
        <f t="array" ref="G847">_xll.DCE_EC312_SpecificHeat_Ca(B847)</f>
        <v>650</v>
      </c>
      <c r="H847" s="69">
        <f t="shared" si="125"/>
        <v>0.18141008478599069</v>
      </c>
      <c r="I847" s="69">
        <f t="shared" si="126"/>
        <v>966.05625866962396</v>
      </c>
      <c r="J847" s="73">
        <f t="shared" si="127"/>
        <v>69.333333333333329</v>
      </c>
      <c r="K847" s="74">
        <f t="shared" si="128"/>
        <v>966.05625866962396</v>
      </c>
    </row>
    <row r="848" spans="1:11">
      <c r="A848" s="67">
        <v>833</v>
      </c>
      <c r="B848" s="69">
        <f t="shared" si="120"/>
        <v>966.05625866962396</v>
      </c>
      <c r="C848" s="68">
        <f t="shared" si="121"/>
        <v>69.416666666666671</v>
      </c>
      <c r="D848" s="72">
        <f t="shared" si="122"/>
        <v>967.14060327605659</v>
      </c>
      <c r="E848" s="69">
        <f t="shared" si="123"/>
        <v>967.14060327605659</v>
      </c>
      <c r="F848" s="70">
        <f t="shared" si="124"/>
        <v>355.01626647097942</v>
      </c>
      <c r="G848" s="70" cm="1">
        <f t="array" ref="G848">_xll.DCE_EC312_SpecificHeat_Ca(B848)</f>
        <v>650</v>
      </c>
      <c r="H848" s="69">
        <f t="shared" si="125"/>
        <v>0.18118991225245973</v>
      </c>
      <c r="I848" s="69">
        <f t="shared" si="126"/>
        <v>966.23744858187638</v>
      </c>
      <c r="J848" s="73">
        <f t="shared" si="127"/>
        <v>69.416666666666671</v>
      </c>
      <c r="K848" s="74">
        <f t="shared" si="128"/>
        <v>966.23744858187638</v>
      </c>
    </row>
    <row r="849" spans="1:11">
      <c r="A849" s="67">
        <v>834</v>
      </c>
      <c r="B849" s="69">
        <f t="shared" ref="B849:B912" si="129">IF(A849=1,20,I848)</f>
        <v>966.23744858187638</v>
      </c>
      <c r="C849" s="68">
        <f t="shared" ref="C849:C912" si="130">A849*5/60</f>
        <v>69.5</v>
      </c>
      <c r="D849" s="72">
        <f t="shared" ref="D849:D912" si="131">20 + 345 *LOG10(8 * C849 + 1)</f>
        <v>967.32004233493649</v>
      </c>
      <c r="E849" s="69">
        <f t="shared" ref="E849:E912" si="132">D849</f>
        <v>967.32004233493649</v>
      </c>
      <c r="F849" s="70">
        <f t="shared" ref="F849:F912" si="133">25 * (D849 - B849)+1 * 0.7 * 1 * 0.0000000567 * ((E849 + 273) ^ 4 - (B849 + 273) ^ 4)</f>
        <v>354.58591793764185</v>
      </c>
      <c r="G849" s="70" cm="1">
        <f t="array" ref="G849">_xll.DCE_EC312_SpecificHeat_Ca(B849)</f>
        <v>650</v>
      </c>
      <c r="H849" s="69">
        <f t="shared" ref="H849:H912" si="134">$G$10 * $G$9 / (G849 * 7850) * F849 * 5</f>
        <v>0.18097027495592533</v>
      </c>
      <c r="I849" s="69">
        <f t="shared" ref="I849:I912" si="135">B849+H849</f>
        <v>966.41841885683232</v>
      </c>
      <c r="J849" s="73">
        <f t="shared" si="127"/>
        <v>69.5</v>
      </c>
      <c r="K849" s="74">
        <f t="shared" si="128"/>
        <v>966.41841885683232</v>
      </c>
    </row>
    <row r="850" spans="1:11">
      <c r="A850" s="67">
        <v>835</v>
      </c>
      <c r="B850" s="69">
        <f t="shared" si="129"/>
        <v>966.41841885683232</v>
      </c>
      <c r="C850" s="68">
        <f t="shared" si="130"/>
        <v>69.583333333333329</v>
      </c>
      <c r="D850" s="72">
        <f t="shared" si="131"/>
        <v>967.49926675374252</v>
      </c>
      <c r="E850" s="69">
        <f t="shared" si="132"/>
        <v>967.49926675374252</v>
      </c>
      <c r="F850" s="70">
        <f t="shared" si="133"/>
        <v>354.15661429784871</v>
      </c>
      <c r="G850" s="70" cm="1">
        <f t="array" ref="G850">_xll.DCE_EC312_SpecificHeat_Ca(B850)</f>
        <v>650</v>
      </c>
      <c r="H850" s="69">
        <f t="shared" si="134"/>
        <v>0.1807511709424755</v>
      </c>
      <c r="I850" s="69">
        <f t="shared" si="135"/>
        <v>966.59917002777479</v>
      </c>
      <c r="J850" s="73">
        <f t="shared" si="127"/>
        <v>69.583333333333329</v>
      </c>
      <c r="K850" s="74">
        <f t="shared" si="128"/>
        <v>966.59917002777479</v>
      </c>
    </row>
    <row r="851" spans="1:11">
      <c r="A851" s="67">
        <v>836</v>
      </c>
      <c r="B851" s="69">
        <f t="shared" si="129"/>
        <v>966.59917002777479</v>
      </c>
      <c r="C851" s="68">
        <f t="shared" si="130"/>
        <v>69.666666666666671</v>
      </c>
      <c r="D851" s="72">
        <f t="shared" si="131"/>
        <v>967.67827704535466</v>
      </c>
      <c r="E851" s="69">
        <f t="shared" si="132"/>
        <v>967.67827704535466</v>
      </c>
      <c r="F851" s="70">
        <f t="shared" si="133"/>
        <v>353.7283517420409</v>
      </c>
      <c r="G851" s="70" cm="1">
        <f t="array" ref="G851">_xll.DCE_EC312_SpecificHeat_Ca(B851)</f>
        <v>650</v>
      </c>
      <c r="H851" s="69">
        <f t="shared" si="134"/>
        <v>0.18053259826782264</v>
      </c>
      <c r="I851" s="69">
        <f t="shared" si="135"/>
        <v>966.77970262604265</v>
      </c>
      <c r="J851" s="73">
        <f t="shared" si="127"/>
        <v>69.666666666666671</v>
      </c>
      <c r="K851" s="74">
        <f t="shared" si="128"/>
        <v>966.77970262604265</v>
      </c>
    </row>
    <row r="852" spans="1:11">
      <c r="A852" s="67">
        <v>837</v>
      </c>
      <c r="B852" s="69">
        <f t="shared" si="129"/>
        <v>966.77970262604265</v>
      </c>
      <c r="C852" s="68">
        <f t="shared" si="130"/>
        <v>69.75</v>
      </c>
      <c r="D852" s="72">
        <f t="shared" si="131"/>
        <v>967.85707372081595</v>
      </c>
      <c r="E852" s="69">
        <f t="shared" si="132"/>
        <v>967.85707372081595</v>
      </c>
      <c r="F852" s="70">
        <f t="shared" si="133"/>
        <v>353.30112647886284</v>
      </c>
      <c r="G852" s="70" cm="1">
        <f t="array" ref="G852">_xll.DCE_EC312_SpecificHeat_Ca(B852)</f>
        <v>650</v>
      </c>
      <c r="H852" s="69">
        <f t="shared" si="134"/>
        <v>0.18031455499696986</v>
      </c>
      <c r="I852" s="69">
        <f t="shared" si="135"/>
        <v>966.96001718103958</v>
      </c>
      <c r="J852" s="73">
        <f t="shared" si="127"/>
        <v>69.75</v>
      </c>
      <c r="K852" s="74">
        <f t="shared" si="128"/>
        <v>966.96001718103958</v>
      </c>
    </row>
    <row r="853" spans="1:11">
      <c r="A853" s="67">
        <v>838</v>
      </c>
      <c r="B853" s="69">
        <f t="shared" si="129"/>
        <v>966.96001718103958</v>
      </c>
      <c r="C853" s="68">
        <f t="shared" si="130"/>
        <v>69.833333333333329</v>
      </c>
      <c r="D853" s="72">
        <f t="shared" si="131"/>
        <v>968.03565728934325</v>
      </c>
      <c r="E853" s="69">
        <f t="shared" si="132"/>
        <v>968.03565728934325</v>
      </c>
      <c r="F853" s="70">
        <f t="shared" si="133"/>
        <v>352.87493473578917</v>
      </c>
      <c r="G853" s="70" cm="1">
        <f t="array" ref="G853">_xll.DCE_EC312_SpecificHeat_Ca(B853)</f>
        <v>650</v>
      </c>
      <c r="H853" s="69">
        <f t="shared" si="134"/>
        <v>0.18009703920453066</v>
      </c>
      <c r="I853" s="69">
        <f t="shared" si="135"/>
        <v>967.14011422024407</v>
      </c>
      <c r="J853" s="73">
        <f t="shared" si="127"/>
        <v>69.833333333333329</v>
      </c>
      <c r="K853" s="74">
        <f t="shared" si="128"/>
        <v>967.14011422024407</v>
      </c>
    </row>
    <row r="854" spans="1:11">
      <c r="A854" s="67">
        <v>839</v>
      </c>
      <c r="B854" s="69">
        <f t="shared" si="129"/>
        <v>967.14011422024407</v>
      </c>
      <c r="C854" s="68">
        <f t="shared" si="130"/>
        <v>69.916666666666671</v>
      </c>
      <c r="D854" s="72">
        <f t="shared" si="131"/>
        <v>968.214028258334</v>
      </c>
      <c r="E854" s="69">
        <f t="shared" si="132"/>
        <v>968.214028258334</v>
      </c>
      <c r="F854" s="70">
        <f t="shared" si="133"/>
        <v>352.44977275822851</v>
      </c>
      <c r="G854" s="70" cm="1">
        <f t="array" ref="G854">_xll.DCE_EC312_SpecificHeat_Ca(B854)</f>
        <v>650</v>
      </c>
      <c r="H854" s="69">
        <f t="shared" si="134"/>
        <v>0.17988004897427148</v>
      </c>
      <c r="I854" s="69">
        <f t="shared" si="135"/>
        <v>967.31999426921834</v>
      </c>
      <c r="J854" s="73">
        <f t="shared" si="127"/>
        <v>69.916666666666671</v>
      </c>
      <c r="K854" s="74">
        <f t="shared" si="128"/>
        <v>967.31999426921834</v>
      </c>
    </row>
    <row r="855" spans="1:11">
      <c r="A855" s="67">
        <v>840</v>
      </c>
      <c r="B855" s="69">
        <f t="shared" si="129"/>
        <v>967.31999426921834</v>
      </c>
      <c r="C855" s="68">
        <f t="shared" si="130"/>
        <v>70</v>
      </c>
      <c r="D855" s="72">
        <f t="shared" si="131"/>
        <v>968.39218713337573</v>
      </c>
      <c r="E855" s="69">
        <f t="shared" si="132"/>
        <v>968.39218713337573</v>
      </c>
      <c r="F855" s="70">
        <f t="shared" si="133"/>
        <v>352.02563680983127</v>
      </c>
      <c r="G855" s="70" cm="1">
        <f t="array" ref="G855">_xll.DCE_EC312_SpecificHeat_Ca(B855)</f>
        <v>650</v>
      </c>
      <c r="H855" s="69">
        <f t="shared" si="134"/>
        <v>0.17966358239926877</v>
      </c>
      <c r="I855" s="69">
        <f t="shared" si="135"/>
        <v>967.4996578516176</v>
      </c>
      <c r="J855" s="73">
        <f t="shared" si="127"/>
        <v>70</v>
      </c>
      <c r="K855" s="74">
        <f t="shared" si="128"/>
        <v>967.4996578516176</v>
      </c>
    </row>
    <row r="856" spans="1:11">
      <c r="A856" s="67">
        <v>841</v>
      </c>
      <c r="B856" s="69">
        <f t="shared" si="129"/>
        <v>967.4996578516176</v>
      </c>
      <c r="C856" s="68">
        <f t="shared" si="130"/>
        <v>70.083333333333329</v>
      </c>
      <c r="D856" s="72">
        <f t="shared" si="131"/>
        <v>968.57013441825484</v>
      </c>
      <c r="E856" s="69">
        <f t="shared" si="132"/>
        <v>968.57013441825484</v>
      </c>
      <c r="F856" s="70">
        <f t="shared" si="133"/>
        <v>351.60252317264963</v>
      </c>
      <c r="G856" s="70" cm="1">
        <f t="array" ref="G856">_xll.DCE_EC312_SpecificHeat_Ca(B856)</f>
        <v>650</v>
      </c>
      <c r="H856" s="69">
        <f t="shared" si="134"/>
        <v>0.17944763758199089</v>
      </c>
      <c r="I856" s="69">
        <f t="shared" si="135"/>
        <v>967.67910548919963</v>
      </c>
      <c r="J856" s="73">
        <f t="shared" si="127"/>
        <v>70.083333333333329</v>
      </c>
      <c r="K856" s="74">
        <f t="shared" si="128"/>
        <v>967.67910548919963</v>
      </c>
    </row>
    <row r="857" spans="1:11">
      <c r="A857" s="67">
        <v>842</v>
      </c>
      <c r="B857" s="69">
        <f t="shared" si="129"/>
        <v>967.67910548919963</v>
      </c>
      <c r="C857" s="68">
        <f t="shared" si="130"/>
        <v>70.166666666666671</v>
      </c>
      <c r="D857" s="72">
        <f t="shared" si="131"/>
        <v>968.74787061496465</v>
      </c>
      <c r="E857" s="69">
        <f t="shared" si="132"/>
        <v>968.74787061496465</v>
      </c>
      <c r="F857" s="70">
        <f t="shared" si="133"/>
        <v>351.18042814628694</v>
      </c>
      <c r="G857" s="70" cm="1">
        <f t="array" ref="G857">_xll.DCE_EC312_SpecificHeat_Ca(B857)</f>
        <v>650</v>
      </c>
      <c r="H857" s="69">
        <f t="shared" si="134"/>
        <v>0.1792322126338636</v>
      </c>
      <c r="I857" s="69">
        <f t="shared" si="135"/>
        <v>967.85833770183353</v>
      </c>
      <c r="J857" s="73">
        <f t="shared" si="127"/>
        <v>70.166666666666671</v>
      </c>
      <c r="K857" s="74">
        <f t="shared" si="128"/>
        <v>967.85833770183353</v>
      </c>
    </row>
    <row r="858" spans="1:11">
      <c r="A858" s="67">
        <v>843</v>
      </c>
      <c r="B858" s="69">
        <f t="shared" si="129"/>
        <v>967.85833770183353</v>
      </c>
      <c r="C858" s="68">
        <f t="shared" si="130"/>
        <v>70.25</v>
      </c>
      <c r="D858" s="72">
        <f t="shared" si="131"/>
        <v>968.92539622371442</v>
      </c>
      <c r="E858" s="69">
        <f t="shared" si="132"/>
        <v>968.92539622371442</v>
      </c>
      <c r="F858" s="70">
        <f t="shared" si="133"/>
        <v>350.75934804873634</v>
      </c>
      <c r="G858" s="70" cm="1">
        <f t="array" ref="G858">_xll.DCE_EC312_SpecificHeat_Ca(B858)</f>
        <v>650</v>
      </c>
      <c r="H858" s="69">
        <f t="shared" si="134"/>
        <v>0.1790173056756984</v>
      </c>
      <c r="I858" s="69">
        <f t="shared" si="135"/>
        <v>968.03735500750918</v>
      </c>
      <c r="J858" s="73">
        <f t="shared" si="127"/>
        <v>70.25</v>
      </c>
      <c r="K858" s="74">
        <f t="shared" si="128"/>
        <v>968.03735500750918</v>
      </c>
    </row>
    <row r="859" spans="1:11">
      <c r="A859" s="67">
        <v>844</v>
      </c>
      <c r="B859" s="69">
        <f t="shared" si="129"/>
        <v>968.03735500750918</v>
      </c>
      <c r="C859" s="68">
        <f t="shared" si="130"/>
        <v>70.333333333333329</v>
      </c>
      <c r="D859" s="72">
        <f t="shared" si="131"/>
        <v>969.10271174293723</v>
      </c>
      <c r="E859" s="69">
        <f t="shared" si="132"/>
        <v>969.10271174293723</v>
      </c>
      <c r="F859" s="70">
        <f t="shared" si="133"/>
        <v>350.33927921523963</v>
      </c>
      <c r="G859" s="70" cm="1">
        <f t="array" ref="G859">_xll.DCE_EC312_SpecificHeat_Ca(B859)</f>
        <v>650</v>
      </c>
      <c r="H859" s="69">
        <f t="shared" si="134"/>
        <v>0.17880291483710992</v>
      </c>
      <c r="I859" s="69">
        <f t="shared" si="135"/>
        <v>968.21615792234627</v>
      </c>
      <c r="J859" s="73">
        <f t="shared" si="127"/>
        <v>70.333333333333329</v>
      </c>
      <c r="K859" s="74">
        <f t="shared" si="128"/>
        <v>968.21615792234627</v>
      </c>
    </row>
    <row r="860" spans="1:11">
      <c r="A860" s="67">
        <v>845</v>
      </c>
      <c r="B860" s="69">
        <f t="shared" si="129"/>
        <v>968.21615792234627</v>
      </c>
      <c r="C860" s="68">
        <f t="shared" si="130"/>
        <v>70.416666666666671</v>
      </c>
      <c r="D860" s="72">
        <f t="shared" si="131"/>
        <v>969.27981766929906</v>
      </c>
      <c r="E860" s="69">
        <f t="shared" si="132"/>
        <v>969.27981766929906</v>
      </c>
      <c r="F860" s="70">
        <f t="shared" si="133"/>
        <v>349.92021799909799</v>
      </c>
      <c r="G860" s="70" cm="1">
        <f t="array" ref="G860">_xll.DCE_EC312_SpecificHeat_Ca(B860)</f>
        <v>650</v>
      </c>
      <c r="H860" s="69">
        <f t="shared" si="134"/>
        <v>0.17858903825692982</v>
      </c>
      <c r="I860" s="69">
        <f t="shared" si="135"/>
        <v>968.39474696060324</v>
      </c>
      <c r="J860" s="73">
        <f t="shared" si="127"/>
        <v>70.416666666666671</v>
      </c>
      <c r="K860" s="74">
        <f t="shared" si="128"/>
        <v>968.39474696060324</v>
      </c>
    </row>
    <row r="861" spans="1:11">
      <c r="A861" s="67">
        <v>846</v>
      </c>
      <c r="B861" s="69">
        <f t="shared" si="129"/>
        <v>968.39474696060324</v>
      </c>
      <c r="C861" s="68">
        <f t="shared" si="130"/>
        <v>70.5</v>
      </c>
      <c r="D861" s="72">
        <f t="shared" si="131"/>
        <v>969.45671449770634</v>
      </c>
      <c r="E861" s="69">
        <f t="shared" si="132"/>
        <v>969.45671449770634</v>
      </c>
      <c r="F861" s="70">
        <f t="shared" si="133"/>
        <v>349.50216077073009</v>
      </c>
      <c r="G861" s="70" cm="1">
        <f t="array" ref="G861">_xll.DCE_EC312_SpecificHeat_Ca(B861)</f>
        <v>650</v>
      </c>
      <c r="H861" s="69">
        <f t="shared" si="134"/>
        <v>0.17837567408272606</v>
      </c>
      <c r="I861" s="69">
        <f t="shared" si="135"/>
        <v>968.573122634686</v>
      </c>
      <c r="J861" s="73">
        <f t="shared" si="127"/>
        <v>70.5</v>
      </c>
      <c r="K861" s="74">
        <f t="shared" si="128"/>
        <v>968.573122634686</v>
      </c>
    </row>
    <row r="862" spans="1:11">
      <c r="A862" s="67">
        <v>847</v>
      </c>
      <c r="B862" s="69">
        <f t="shared" si="129"/>
        <v>968.573122634686</v>
      </c>
      <c r="C862" s="68">
        <f t="shared" si="130"/>
        <v>70.583333333333329</v>
      </c>
      <c r="D862" s="72">
        <f t="shared" si="131"/>
        <v>969.63340272131461</v>
      </c>
      <c r="E862" s="69">
        <f t="shared" si="132"/>
        <v>969.63340272131461</v>
      </c>
      <c r="F862" s="70">
        <f t="shared" si="133"/>
        <v>349.08510391840554</v>
      </c>
      <c r="G862" s="70" cm="1">
        <f t="array" ref="G862">_xll.DCE_EC312_SpecificHeat_Ca(B862)</f>
        <v>650</v>
      </c>
      <c r="H862" s="69">
        <f t="shared" si="134"/>
        <v>0.17816282047117712</v>
      </c>
      <c r="I862" s="69">
        <f t="shared" si="135"/>
        <v>968.75128545515713</v>
      </c>
      <c r="J862" s="73">
        <f t="shared" si="127"/>
        <v>70.583333333333329</v>
      </c>
      <c r="K862" s="74">
        <f t="shared" si="128"/>
        <v>968.75128545515713</v>
      </c>
    </row>
    <row r="863" spans="1:11">
      <c r="A863" s="67">
        <v>848</v>
      </c>
      <c r="B863" s="69">
        <f t="shared" si="129"/>
        <v>968.75128545515713</v>
      </c>
      <c r="C863" s="68">
        <f t="shared" si="130"/>
        <v>70.666666666666671</v>
      </c>
      <c r="D863" s="72">
        <f t="shared" si="131"/>
        <v>969.80988283153715</v>
      </c>
      <c r="E863" s="69">
        <f t="shared" si="132"/>
        <v>969.80988283153715</v>
      </c>
      <c r="F863" s="70">
        <f t="shared" si="133"/>
        <v>348.66904384761062</v>
      </c>
      <c r="G863" s="70" cm="1">
        <f t="array" ref="G863">_xll.DCE_EC312_SpecificHeat_Ca(B863)</f>
        <v>650</v>
      </c>
      <c r="H863" s="69">
        <f t="shared" si="134"/>
        <v>0.17795047558774837</v>
      </c>
      <c r="I863" s="69">
        <f t="shared" si="135"/>
        <v>968.92923593074488</v>
      </c>
      <c r="J863" s="73">
        <f t="shared" si="127"/>
        <v>70.666666666666671</v>
      </c>
      <c r="K863" s="74">
        <f t="shared" si="128"/>
        <v>968.92923593074488</v>
      </c>
    </row>
    <row r="864" spans="1:11">
      <c r="A864" s="67">
        <v>849</v>
      </c>
      <c r="B864" s="69">
        <f t="shared" si="129"/>
        <v>968.92923593074488</v>
      </c>
      <c r="C864" s="68">
        <f t="shared" si="130"/>
        <v>70.75</v>
      </c>
      <c r="D864" s="72">
        <f t="shared" si="131"/>
        <v>969.98615531805274</v>
      </c>
      <c r="E864" s="69">
        <f t="shared" si="132"/>
        <v>969.98615531805274</v>
      </c>
      <c r="F864" s="70">
        <f t="shared" si="133"/>
        <v>348.25397698090075</v>
      </c>
      <c r="G864" s="70" cm="1">
        <f t="array" ref="G864">_xll.DCE_EC312_SpecificHeat_Ca(B864)</f>
        <v>650</v>
      </c>
      <c r="H864" s="69">
        <f t="shared" si="134"/>
        <v>0.17773863760661684</v>
      </c>
      <c r="I864" s="69">
        <f t="shared" si="135"/>
        <v>969.10697456835146</v>
      </c>
      <c r="J864" s="73">
        <f t="shared" si="127"/>
        <v>70.75</v>
      </c>
      <c r="K864" s="74">
        <f t="shared" si="128"/>
        <v>969.10697456835146</v>
      </c>
    </row>
    <row r="865" spans="1:11">
      <c r="A865" s="67">
        <v>850</v>
      </c>
      <c r="B865" s="69">
        <f t="shared" si="129"/>
        <v>969.10697456835146</v>
      </c>
      <c r="C865" s="68">
        <f t="shared" si="130"/>
        <v>70.833333333333329</v>
      </c>
      <c r="D865" s="72">
        <f t="shared" si="131"/>
        <v>970.16222066881392</v>
      </c>
      <c r="E865" s="69">
        <f t="shared" si="132"/>
        <v>970.16222066881392</v>
      </c>
      <c r="F865" s="70">
        <f t="shared" si="133"/>
        <v>347.83989975834612</v>
      </c>
      <c r="G865" s="70" cm="1">
        <f t="array" ref="G865">_xll.DCE_EC312_SpecificHeat_Ca(B865)</f>
        <v>650</v>
      </c>
      <c r="H865" s="69">
        <f t="shared" si="134"/>
        <v>0.17752730471089853</v>
      </c>
      <c r="I865" s="69">
        <f t="shared" si="135"/>
        <v>969.28450187306237</v>
      </c>
      <c r="J865" s="73">
        <f t="shared" si="127"/>
        <v>70.833333333333329</v>
      </c>
      <c r="K865" s="74">
        <f t="shared" si="128"/>
        <v>969.28450187306237</v>
      </c>
    </row>
    <row r="866" spans="1:11">
      <c r="A866" s="67">
        <v>851</v>
      </c>
      <c r="B866" s="69">
        <f t="shared" si="129"/>
        <v>969.28450187306237</v>
      </c>
      <c r="C866" s="68">
        <f t="shared" si="130"/>
        <v>70.916666666666671</v>
      </c>
      <c r="D866" s="72">
        <f t="shared" si="131"/>
        <v>970.33807937005463</v>
      </c>
      <c r="E866" s="69">
        <f t="shared" si="132"/>
        <v>970.33807937005463</v>
      </c>
      <c r="F866" s="70">
        <f t="shared" si="133"/>
        <v>347.42680863646206</v>
      </c>
      <c r="G866" s="70" cm="1">
        <f t="array" ref="G866">_xll.DCE_EC312_SpecificHeat_Ca(B866)</f>
        <v>650</v>
      </c>
      <c r="H866" s="69">
        <f t="shared" si="134"/>
        <v>0.17731647509210258</v>
      </c>
      <c r="I866" s="69">
        <f t="shared" si="135"/>
        <v>969.46181834815445</v>
      </c>
      <c r="J866" s="73">
        <f t="shared" si="127"/>
        <v>70.916666666666671</v>
      </c>
      <c r="K866" s="74">
        <f t="shared" si="128"/>
        <v>969.46181834815445</v>
      </c>
    </row>
    <row r="867" spans="1:11">
      <c r="A867" s="67">
        <v>852</v>
      </c>
      <c r="B867" s="69">
        <f t="shared" si="129"/>
        <v>969.46181834815445</v>
      </c>
      <c r="C867" s="68">
        <f t="shared" si="130"/>
        <v>71</v>
      </c>
      <c r="D867" s="72">
        <f t="shared" si="131"/>
        <v>970.51373190629965</v>
      </c>
      <c r="E867" s="69">
        <f t="shared" si="132"/>
        <v>970.51373190629965</v>
      </c>
      <c r="F867" s="70">
        <f t="shared" si="133"/>
        <v>347.0147000893283</v>
      </c>
      <c r="G867" s="70" cm="1">
        <f t="array" ref="G867">_xll.DCE_EC312_SpecificHeat_Ca(B867)</f>
        <v>650</v>
      </c>
      <c r="H867" s="69">
        <f t="shared" si="134"/>
        <v>0.17710614695070243</v>
      </c>
      <c r="I867" s="69">
        <f t="shared" si="135"/>
        <v>969.63892449510513</v>
      </c>
      <c r="J867" s="73">
        <f t="shared" si="127"/>
        <v>71</v>
      </c>
      <c r="K867" s="74">
        <f t="shared" si="128"/>
        <v>969.63892449510513</v>
      </c>
    </row>
    <row r="868" spans="1:11">
      <c r="A868" s="67">
        <v>853</v>
      </c>
      <c r="B868" s="69">
        <f t="shared" si="129"/>
        <v>969.63892449510513</v>
      </c>
      <c r="C868" s="68">
        <f t="shared" si="130"/>
        <v>71.083333333333329</v>
      </c>
      <c r="D868" s="72">
        <f t="shared" si="131"/>
        <v>970.68917876037074</v>
      </c>
      <c r="E868" s="69">
        <f t="shared" si="132"/>
        <v>970.68917876037074</v>
      </c>
      <c r="F868" s="70">
        <f t="shared" si="133"/>
        <v>346.60357060736885</v>
      </c>
      <c r="G868" s="70" cm="1">
        <f t="array" ref="G868">_xll.DCE_EC312_SpecificHeat_Ca(B868)</f>
        <v>650</v>
      </c>
      <c r="H868" s="69">
        <f t="shared" si="134"/>
        <v>0.17689631849551327</v>
      </c>
      <c r="I868" s="69">
        <f t="shared" si="135"/>
        <v>969.81582081360068</v>
      </c>
      <c r="J868" s="73">
        <f t="shared" si="127"/>
        <v>71.083333333333329</v>
      </c>
      <c r="K868" s="74">
        <f t="shared" si="128"/>
        <v>969.81582081360068</v>
      </c>
    </row>
    <row r="869" spans="1:11">
      <c r="A869" s="67">
        <v>854</v>
      </c>
      <c r="B869" s="69">
        <f t="shared" si="129"/>
        <v>969.81582081360068</v>
      </c>
      <c r="C869" s="68">
        <f t="shared" si="130"/>
        <v>71.166666666666671</v>
      </c>
      <c r="D869" s="72">
        <f t="shared" si="131"/>
        <v>970.86442041339603</v>
      </c>
      <c r="E869" s="69">
        <f t="shared" si="132"/>
        <v>970.86442041339603</v>
      </c>
      <c r="F869" s="70">
        <f t="shared" si="133"/>
        <v>346.1934166979425</v>
      </c>
      <c r="G869" s="70" cm="1">
        <f t="array" ref="G869">_xll.DCE_EC312_SpecificHeat_Ca(B869)</f>
        <v>650</v>
      </c>
      <c r="H869" s="69">
        <f t="shared" si="134"/>
        <v>0.17668698794399321</v>
      </c>
      <c r="I869" s="69">
        <f t="shared" si="135"/>
        <v>969.99250780154466</v>
      </c>
      <c r="J869" s="73">
        <f t="shared" si="127"/>
        <v>71.166666666666671</v>
      </c>
      <c r="K869" s="74">
        <f t="shared" si="128"/>
        <v>969.99250780154466</v>
      </c>
    </row>
    <row r="870" spans="1:11">
      <c r="A870" s="67">
        <v>855</v>
      </c>
      <c r="B870" s="69">
        <f t="shared" si="129"/>
        <v>969.99250780154466</v>
      </c>
      <c r="C870" s="68">
        <f t="shared" si="130"/>
        <v>71.25</v>
      </c>
      <c r="D870" s="72">
        <f t="shared" si="131"/>
        <v>971.03945734481761</v>
      </c>
      <c r="E870" s="69">
        <f t="shared" si="132"/>
        <v>971.03945734481761</v>
      </c>
      <c r="F870" s="70">
        <f t="shared" si="133"/>
        <v>345.78423488499061</v>
      </c>
      <c r="G870" s="70" cm="1">
        <f t="array" ref="G870">_xll.DCE_EC312_SpecificHeat_Ca(B870)</f>
        <v>650</v>
      </c>
      <c r="H870" s="69">
        <f t="shared" si="134"/>
        <v>0.17647815352206364</v>
      </c>
      <c r="I870" s="69">
        <f t="shared" si="135"/>
        <v>970.16898595506677</v>
      </c>
      <c r="J870" s="73">
        <f t="shared" si="127"/>
        <v>71.25</v>
      </c>
      <c r="K870" s="74">
        <f t="shared" si="128"/>
        <v>970.16898595506677</v>
      </c>
    </row>
    <row r="871" spans="1:11">
      <c r="A871" s="67">
        <v>856</v>
      </c>
      <c r="B871" s="69">
        <f t="shared" si="129"/>
        <v>970.16898595506677</v>
      </c>
      <c r="C871" s="68">
        <f t="shared" si="130"/>
        <v>71.333333333333329</v>
      </c>
      <c r="D871" s="72">
        <f t="shared" si="131"/>
        <v>971.21429003239882</v>
      </c>
      <c r="E871" s="69">
        <f t="shared" si="132"/>
        <v>971.21429003239882</v>
      </c>
      <c r="F871" s="70">
        <f t="shared" si="133"/>
        <v>345.37602170913567</v>
      </c>
      <c r="G871" s="70" cm="1">
        <f t="array" ref="G871">_xll.DCE_EC312_SpecificHeat_Ca(B871)</f>
        <v>650</v>
      </c>
      <c r="H871" s="69">
        <f t="shared" si="134"/>
        <v>0.1762698134641596</v>
      </c>
      <c r="I871" s="69">
        <f t="shared" si="135"/>
        <v>970.34525576853093</v>
      </c>
      <c r="J871" s="73">
        <f t="shared" ref="J871:J934" si="136">C871</f>
        <v>71.333333333333329</v>
      </c>
      <c r="K871" s="74">
        <f t="shared" ref="K871:K934" si="137">I871</f>
        <v>970.34525576853093</v>
      </c>
    </row>
    <row r="872" spans="1:11">
      <c r="A872" s="67">
        <v>857</v>
      </c>
      <c r="B872" s="69">
        <f t="shared" si="129"/>
        <v>970.34525576853093</v>
      </c>
      <c r="C872" s="68">
        <f t="shared" si="130"/>
        <v>71.416666666666671</v>
      </c>
      <c r="D872" s="72">
        <f t="shared" si="131"/>
        <v>971.38891895223264</v>
      </c>
      <c r="E872" s="69">
        <f t="shared" si="132"/>
        <v>971.38891895223264</v>
      </c>
      <c r="F872" s="70">
        <f t="shared" si="133"/>
        <v>344.9687737271833</v>
      </c>
      <c r="G872" s="70" cm="1">
        <f t="array" ref="G872">_xll.DCE_EC312_SpecificHeat_Ca(B872)</f>
        <v>650</v>
      </c>
      <c r="H872" s="69">
        <f t="shared" si="134"/>
        <v>0.17606196601297533</v>
      </c>
      <c r="I872" s="69">
        <f t="shared" si="135"/>
        <v>970.52131773454391</v>
      </c>
      <c r="J872" s="73">
        <f t="shared" si="136"/>
        <v>71.416666666666671</v>
      </c>
      <c r="K872" s="74">
        <f t="shared" si="137"/>
        <v>970.52131773454391</v>
      </c>
    </row>
    <row r="873" spans="1:11">
      <c r="A873" s="67">
        <v>858</v>
      </c>
      <c r="B873" s="69">
        <f t="shared" si="129"/>
        <v>970.52131773454391</v>
      </c>
      <c r="C873" s="68">
        <f t="shared" si="130"/>
        <v>71.5</v>
      </c>
      <c r="D873" s="72">
        <f t="shared" si="131"/>
        <v>971.56334457874948</v>
      </c>
      <c r="E873" s="69">
        <f t="shared" si="132"/>
        <v>971.56334457874948</v>
      </c>
      <c r="F873" s="70">
        <f t="shared" si="133"/>
        <v>344.56248751235427</v>
      </c>
      <c r="G873" s="70" cm="1">
        <f t="array" ref="G873">_xll.DCE_EC312_SpecificHeat_Ca(B873)</f>
        <v>650</v>
      </c>
      <c r="H873" s="69">
        <f t="shared" si="134"/>
        <v>0.17585460941958309</v>
      </c>
      <c r="I873" s="69">
        <f t="shared" si="135"/>
        <v>970.69717234396353</v>
      </c>
      <c r="J873" s="73">
        <f t="shared" si="136"/>
        <v>71.5</v>
      </c>
      <c r="K873" s="74">
        <f t="shared" si="137"/>
        <v>970.69717234396353</v>
      </c>
    </row>
    <row r="874" spans="1:11">
      <c r="A874" s="67">
        <v>859</v>
      </c>
      <c r="B874" s="69">
        <f t="shared" si="129"/>
        <v>970.69717234396353</v>
      </c>
      <c r="C874" s="68">
        <f t="shared" si="130"/>
        <v>71.583333333333329</v>
      </c>
      <c r="D874" s="72">
        <f t="shared" si="131"/>
        <v>971.73756738472468</v>
      </c>
      <c r="E874" s="69">
        <f t="shared" si="132"/>
        <v>971.73756738472468</v>
      </c>
      <c r="F874" s="70">
        <f t="shared" si="133"/>
        <v>344.15715965428666</v>
      </c>
      <c r="G874" s="70" cm="1">
        <f t="array" ref="G874">_xll.DCE_EC312_SpecificHeat_Ca(B874)</f>
        <v>650</v>
      </c>
      <c r="H874" s="69">
        <f t="shared" si="134"/>
        <v>0.17564774194343394</v>
      </c>
      <c r="I874" s="69">
        <f t="shared" si="135"/>
        <v>970.87282008590694</v>
      </c>
      <c r="J874" s="73">
        <f t="shared" si="136"/>
        <v>71.583333333333329</v>
      </c>
      <c r="K874" s="74">
        <f t="shared" si="137"/>
        <v>970.87282008590694</v>
      </c>
    </row>
    <row r="875" spans="1:11">
      <c r="A875" s="67">
        <v>860</v>
      </c>
      <c r="B875" s="69">
        <f t="shared" si="129"/>
        <v>970.87282008590694</v>
      </c>
      <c r="C875" s="68">
        <f t="shared" si="130"/>
        <v>71.666666666666671</v>
      </c>
      <c r="D875" s="72">
        <f t="shared" si="131"/>
        <v>971.91158784128629</v>
      </c>
      <c r="E875" s="69">
        <f t="shared" si="132"/>
        <v>971.91158784128629</v>
      </c>
      <c r="F875" s="70">
        <f t="shared" si="133"/>
        <v>343.75278675855679</v>
      </c>
      <c r="G875" s="70" cm="1">
        <f t="array" ref="G875">_xll.DCE_EC312_SpecificHeat_Ca(B875)</f>
        <v>650</v>
      </c>
      <c r="H875" s="69">
        <f t="shared" si="134"/>
        <v>0.17544136185211337</v>
      </c>
      <c r="I875" s="69">
        <f t="shared" si="135"/>
        <v>971.04826144775905</v>
      </c>
      <c r="J875" s="73">
        <f t="shared" si="136"/>
        <v>71.666666666666671</v>
      </c>
      <c r="K875" s="74">
        <f t="shared" si="137"/>
        <v>971.04826144775905</v>
      </c>
    </row>
    <row r="876" spans="1:11">
      <c r="A876" s="67">
        <v>861</v>
      </c>
      <c r="B876" s="69">
        <f t="shared" si="129"/>
        <v>971.04826144775905</v>
      </c>
      <c r="C876" s="68">
        <f t="shared" si="130"/>
        <v>71.75</v>
      </c>
      <c r="D876" s="72">
        <f t="shared" si="131"/>
        <v>972.08540641792251</v>
      </c>
      <c r="E876" s="69">
        <f t="shared" si="132"/>
        <v>972.08540641792251</v>
      </c>
      <c r="F876" s="70">
        <f t="shared" si="133"/>
        <v>343.34936544663691</v>
      </c>
      <c r="G876" s="70" cm="1">
        <f t="array" ref="G876">_xll.DCE_EC312_SpecificHeat_Ca(B876)</f>
        <v>650</v>
      </c>
      <c r="H876" s="69">
        <f t="shared" si="134"/>
        <v>0.17523546742131968</v>
      </c>
      <c r="I876" s="69">
        <f t="shared" si="135"/>
        <v>971.22349691518036</v>
      </c>
      <c r="J876" s="73">
        <f t="shared" si="136"/>
        <v>71.75</v>
      </c>
      <c r="K876" s="74">
        <f t="shared" si="137"/>
        <v>971.22349691518036</v>
      </c>
    </row>
    <row r="877" spans="1:11">
      <c r="A877" s="67">
        <v>862</v>
      </c>
      <c r="B877" s="69">
        <f t="shared" si="129"/>
        <v>971.22349691518036</v>
      </c>
      <c r="C877" s="68">
        <f t="shared" si="130"/>
        <v>71.833333333333329</v>
      </c>
      <c r="D877" s="72">
        <f t="shared" si="131"/>
        <v>972.2590235824897</v>
      </c>
      <c r="E877" s="69">
        <f t="shared" si="132"/>
        <v>972.2590235824897</v>
      </c>
      <c r="F877" s="70">
        <f t="shared" si="133"/>
        <v>342.94689235624679</v>
      </c>
      <c r="G877" s="70" cm="1">
        <f t="array" ref="G877">_xll.DCE_EC312_SpecificHeat_Ca(B877)</f>
        <v>650</v>
      </c>
      <c r="H877" s="69">
        <f t="shared" si="134"/>
        <v>0.1750300569350435</v>
      </c>
      <c r="I877" s="69">
        <f t="shared" si="135"/>
        <v>971.39852697211541</v>
      </c>
      <c r="J877" s="73">
        <f t="shared" si="136"/>
        <v>71.833333333333329</v>
      </c>
      <c r="K877" s="74">
        <f t="shared" si="137"/>
        <v>971.39852697211541</v>
      </c>
    </row>
    <row r="878" spans="1:11">
      <c r="A878" s="67">
        <v>863</v>
      </c>
      <c r="B878" s="69">
        <f t="shared" si="129"/>
        <v>971.39852697211541</v>
      </c>
      <c r="C878" s="68">
        <f t="shared" si="130"/>
        <v>71.916666666666671</v>
      </c>
      <c r="D878" s="72">
        <f t="shared" si="131"/>
        <v>972.43243980121974</v>
      </c>
      <c r="E878" s="69">
        <f t="shared" si="132"/>
        <v>972.43243980121974</v>
      </c>
      <c r="F878" s="70">
        <f t="shared" si="133"/>
        <v>342.54536414103785</v>
      </c>
      <c r="G878" s="70" cm="1">
        <f t="array" ref="G878">_xll.DCE_EC312_SpecificHeat_Ca(B878)</f>
        <v>650</v>
      </c>
      <c r="H878" s="69">
        <f t="shared" si="134"/>
        <v>0.17482512868540639</v>
      </c>
      <c r="I878" s="69">
        <f t="shared" si="135"/>
        <v>971.57335210080078</v>
      </c>
      <c r="J878" s="73">
        <f t="shared" si="136"/>
        <v>71.916666666666671</v>
      </c>
      <c r="K878" s="74">
        <f t="shared" si="137"/>
        <v>971.57335210080078</v>
      </c>
    </row>
    <row r="879" spans="1:11">
      <c r="A879" s="67">
        <v>864</v>
      </c>
      <c r="B879" s="69">
        <f t="shared" si="129"/>
        <v>971.57335210080078</v>
      </c>
      <c r="C879" s="68">
        <f t="shared" si="130"/>
        <v>72</v>
      </c>
      <c r="D879" s="72">
        <f t="shared" si="131"/>
        <v>972.60565553872732</v>
      </c>
      <c r="E879" s="69">
        <f t="shared" si="132"/>
        <v>972.60565553872732</v>
      </c>
      <c r="F879" s="70">
        <f t="shared" si="133"/>
        <v>342.14477746997198</v>
      </c>
      <c r="G879" s="70" cm="1">
        <f t="array" ref="G879">_xll.DCE_EC312_SpecificHeat_Ca(B879)</f>
        <v>650</v>
      </c>
      <c r="H879" s="69">
        <f t="shared" si="134"/>
        <v>0.17462068097234407</v>
      </c>
      <c r="I879" s="69">
        <f t="shared" si="135"/>
        <v>971.74797278177311</v>
      </c>
      <c r="J879" s="73">
        <f t="shared" si="136"/>
        <v>72</v>
      </c>
      <c r="K879" s="74">
        <f t="shared" si="137"/>
        <v>971.74797278177311</v>
      </c>
    </row>
    <row r="880" spans="1:11">
      <c r="A880" s="67">
        <v>865</v>
      </c>
      <c r="B880" s="69">
        <f t="shared" si="129"/>
        <v>971.74797278177311</v>
      </c>
      <c r="C880" s="68">
        <f t="shared" si="130"/>
        <v>72.083333333333329</v>
      </c>
      <c r="D880" s="72">
        <f t="shared" si="131"/>
        <v>972.77867125801788</v>
      </c>
      <c r="E880" s="69">
        <f t="shared" si="132"/>
        <v>972.77867125801788</v>
      </c>
      <c r="F880" s="70">
        <f t="shared" si="133"/>
        <v>341.74512902811654</v>
      </c>
      <c r="G880" s="70" cm="1">
        <f t="array" ref="G880">_xll.DCE_EC312_SpecificHeat_Ca(B880)</f>
        <v>650</v>
      </c>
      <c r="H880" s="69">
        <f t="shared" si="134"/>
        <v>0.17441671210401183</v>
      </c>
      <c r="I880" s="69">
        <f t="shared" si="135"/>
        <v>971.92238949387718</v>
      </c>
      <c r="J880" s="73">
        <f t="shared" si="136"/>
        <v>72.083333333333329</v>
      </c>
      <c r="K880" s="74">
        <f t="shared" si="137"/>
        <v>971.92238949387718</v>
      </c>
    </row>
    <row r="881" spans="1:11">
      <c r="A881" s="67">
        <v>866</v>
      </c>
      <c r="B881" s="69">
        <f t="shared" si="129"/>
        <v>971.92238949387718</v>
      </c>
      <c r="C881" s="68">
        <f t="shared" si="130"/>
        <v>72.166666666666671</v>
      </c>
      <c r="D881" s="72">
        <f t="shared" si="131"/>
        <v>972.95148742049446</v>
      </c>
      <c r="E881" s="69">
        <f t="shared" si="132"/>
        <v>972.95148742049446</v>
      </c>
      <c r="F881" s="70">
        <f t="shared" si="133"/>
        <v>341.34641551581819</v>
      </c>
      <c r="G881" s="70" cm="1">
        <f t="array" ref="G881">_xll.DCE_EC312_SpecificHeat_Ca(B881)</f>
        <v>650</v>
      </c>
      <c r="H881" s="69">
        <f t="shared" si="134"/>
        <v>0.17421322039636322</v>
      </c>
      <c r="I881" s="69">
        <f t="shared" si="135"/>
        <v>972.09660271427356</v>
      </c>
      <c r="J881" s="73">
        <f t="shared" si="136"/>
        <v>72.166666666666671</v>
      </c>
      <c r="K881" s="74">
        <f t="shared" si="137"/>
        <v>972.09660271427356</v>
      </c>
    </row>
    <row r="882" spans="1:11">
      <c r="A882" s="67">
        <v>867</v>
      </c>
      <c r="B882" s="69">
        <f t="shared" si="129"/>
        <v>972.09660271427356</v>
      </c>
      <c r="C882" s="68">
        <f t="shared" si="130"/>
        <v>72.25</v>
      </c>
      <c r="D882" s="72">
        <f t="shared" si="131"/>
        <v>973.1241044859654</v>
      </c>
      <c r="E882" s="69">
        <f t="shared" si="132"/>
        <v>973.1241044859654</v>
      </c>
      <c r="F882" s="70">
        <f t="shared" si="133"/>
        <v>340.94863364909077</v>
      </c>
      <c r="G882" s="70" cm="1">
        <f t="array" ref="G882">_xll.DCE_EC312_SpecificHeat_Ca(B882)</f>
        <v>650</v>
      </c>
      <c r="H882" s="69">
        <f t="shared" si="134"/>
        <v>0.17401020417334784</v>
      </c>
      <c r="I882" s="69">
        <f t="shared" si="135"/>
        <v>972.27061291844689</v>
      </c>
      <c r="J882" s="73">
        <f t="shared" si="136"/>
        <v>72.25</v>
      </c>
      <c r="K882" s="74">
        <f t="shared" si="137"/>
        <v>972.27061291844689</v>
      </c>
    </row>
    <row r="883" spans="1:11">
      <c r="A883" s="67">
        <v>868</v>
      </c>
      <c r="B883" s="69">
        <f t="shared" si="129"/>
        <v>972.27061291844689</v>
      </c>
      <c r="C883" s="68">
        <f t="shared" si="130"/>
        <v>72.333333333333329</v>
      </c>
      <c r="D883" s="72">
        <f t="shared" si="131"/>
        <v>973.29652291265222</v>
      </c>
      <c r="E883" s="69">
        <f t="shared" si="132"/>
        <v>973.29652291265222</v>
      </c>
      <c r="F883" s="70">
        <f t="shared" si="133"/>
        <v>340.55178015933524</v>
      </c>
      <c r="G883" s="70" cm="1">
        <f t="array" ref="G883">_xll.DCE_EC312_SpecificHeat_Ca(B883)</f>
        <v>650</v>
      </c>
      <c r="H883" s="69">
        <f t="shared" si="134"/>
        <v>0.17380766176676837</v>
      </c>
      <c r="I883" s="69">
        <f t="shared" si="135"/>
        <v>972.44442058021366</v>
      </c>
      <c r="J883" s="73">
        <f t="shared" si="136"/>
        <v>72.333333333333329</v>
      </c>
      <c r="K883" s="74">
        <f t="shared" si="137"/>
        <v>972.44442058021366</v>
      </c>
    </row>
    <row r="884" spans="1:11">
      <c r="A884" s="67">
        <v>869</v>
      </c>
      <c r="B884" s="69">
        <f t="shared" si="129"/>
        <v>972.44442058021366</v>
      </c>
      <c r="C884" s="68">
        <f t="shared" si="130"/>
        <v>72.416666666666671</v>
      </c>
      <c r="D884" s="72">
        <f t="shared" si="131"/>
        <v>973.46874315719583</v>
      </c>
      <c r="E884" s="69">
        <f t="shared" si="132"/>
        <v>973.46874315719583</v>
      </c>
      <c r="F884" s="70">
        <f t="shared" si="133"/>
        <v>340.15585179318373</v>
      </c>
      <c r="G884" s="70" cm="1">
        <f t="array" ref="G884">_xll.DCE_EC312_SpecificHeat_Ca(B884)</f>
        <v>650</v>
      </c>
      <c r="H884" s="69">
        <f t="shared" si="134"/>
        <v>0.17360559151620109</v>
      </c>
      <c r="I884" s="69">
        <f t="shared" si="135"/>
        <v>972.61802617172987</v>
      </c>
      <c r="J884" s="73">
        <f t="shared" si="136"/>
        <v>72.416666666666671</v>
      </c>
      <c r="K884" s="74">
        <f t="shared" si="137"/>
        <v>972.61802617172987</v>
      </c>
    </row>
    <row r="885" spans="1:11">
      <c r="A885" s="67">
        <v>870</v>
      </c>
      <c r="B885" s="69">
        <f t="shared" si="129"/>
        <v>972.61802617172987</v>
      </c>
      <c r="C885" s="68">
        <f t="shared" si="130"/>
        <v>72.5</v>
      </c>
      <c r="D885" s="72">
        <f t="shared" si="131"/>
        <v>973.64076567466407</v>
      </c>
      <c r="E885" s="69">
        <f t="shared" si="132"/>
        <v>973.64076567466407</v>
      </c>
      <c r="F885" s="70">
        <f t="shared" si="133"/>
        <v>339.76084531234159</v>
      </c>
      <c r="G885" s="70" cm="1">
        <f t="array" ref="G885">_xll.DCE_EC312_SpecificHeat_Ca(B885)</f>
        <v>650</v>
      </c>
      <c r="H885" s="69">
        <f t="shared" si="134"/>
        <v>0.17340399176891519</v>
      </c>
      <c r="I885" s="69">
        <f t="shared" si="135"/>
        <v>972.79143016349883</v>
      </c>
      <c r="J885" s="73">
        <f t="shared" si="136"/>
        <v>72.5</v>
      </c>
      <c r="K885" s="74">
        <f t="shared" si="137"/>
        <v>972.79143016349883</v>
      </c>
    </row>
    <row r="886" spans="1:11">
      <c r="A886" s="67">
        <v>871</v>
      </c>
      <c r="B886" s="69">
        <f t="shared" si="129"/>
        <v>972.79143016349883</v>
      </c>
      <c r="C886" s="68">
        <f t="shared" si="130"/>
        <v>72.583333333333329</v>
      </c>
      <c r="D886" s="72">
        <f t="shared" si="131"/>
        <v>973.81259091855998</v>
      </c>
      <c r="E886" s="69">
        <f t="shared" si="132"/>
        <v>973.81259091855998</v>
      </c>
      <c r="F886" s="70">
        <f t="shared" si="133"/>
        <v>339.36675749406385</v>
      </c>
      <c r="G886" s="70" cm="1">
        <f t="array" ref="G886">_xll.DCE_EC312_SpecificHeat_Ca(B886)</f>
        <v>650</v>
      </c>
      <c r="H886" s="69">
        <f t="shared" si="134"/>
        <v>0.17320286088011588</v>
      </c>
      <c r="I886" s="69">
        <f t="shared" si="135"/>
        <v>972.96463302437894</v>
      </c>
      <c r="J886" s="73">
        <f t="shared" si="136"/>
        <v>72.583333333333329</v>
      </c>
      <c r="K886" s="74">
        <f t="shared" si="137"/>
        <v>972.96463302437894</v>
      </c>
    </row>
    <row r="887" spans="1:11">
      <c r="A887" s="67">
        <v>872</v>
      </c>
      <c r="B887" s="69">
        <f t="shared" si="129"/>
        <v>972.96463302437894</v>
      </c>
      <c r="C887" s="68">
        <f t="shared" si="130"/>
        <v>72.666666666666671</v>
      </c>
      <c r="D887" s="72">
        <f t="shared" si="131"/>
        <v>973.98421934082762</v>
      </c>
      <c r="E887" s="69">
        <f t="shared" si="132"/>
        <v>973.98421934082762</v>
      </c>
      <c r="F887" s="70">
        <f t="shared" si="133"/>
        <v>338.9735851300025</v>
      </c>
      <c r="G887" s="70" cm="1">
        <f t="array" ref="G887">_xll.DCE_EC312_SpecificHeat_Ca(B887)</f>
        <v>650</v>
      </c>
      <c r="H887" s="69">
        <f t="shared" si="134"/>
        <v>0.17300219721235635</v>
      </c>
      <c r="I887" s="69">
        <f t="shared" si="135"/>
        <v>973.13763522159127</v>
      </c>
      <c r="J887" s="73">
        <f t="shared" si="136"/>
        <v>72.666666666666671</v>
      </c>
      <c r="K887" s="74">
        <f t="shared" si="137"/>
        <v>973.13763522159127</v>
      </c>
    </row>
    <row r="888" spans="1:11">
      <c r="A888" s="67">
        <v>873</v>
      </c>
      <c r="B888" s="69">
        <f t="shared" si="129"/>
        <v>973.13763522159127</v>
      </c>
      <c r="C888" s="68">
        <f t="shared" si="130"/>
        <v>72.75</v>
      </c>
      <c r="D888" s="72">
        <f t="shared" si="131"/>
        <v>974.15565139185981</v>
      </c>
      <c r="E888" s="69">
        <f t="shared" si="132"/>
        <v>974.15565139185981</v>
      </c>
      <c r="F888" s="70">
        <f t="shared" si="133"/>
        <v>338.58132502758497</v>
      </c>
      <c r="G888" s="70" cm="1">
        <f t="array" ref="G888">_xll.DCE_EC312_SpecificHeat_Ca(B888)</f>
        <v>650</v>
      </c>
      <c r="H888" s="69">
        <f t="shared" si="134"/>
        <v>0.17280199913624092</v>
      </c>
      <c r="I888" s="69">
        <f t="shared" si="135"/>
        <v>973.31043722072752</v>
      </c>
      <c r="J888" s="73">
        <f t="shared" si="136"/>
        <v>72.75</v>
      </c>
      <c r="K888" s="74">
        <f t="shared" si="137"/>
        <v>973.31043722072752</v>
      </c>
    </row>
    <row r="889" spans="1:11">
      <c r="A889" s="67">
        <v>874</v>
      </c>
      <c r="B889" s="69">
        <f t="shared" si="129"/>
        <v>973.31043722072752</v>
      </c>
      <c r="C889" s="68">
        <f t="shared" si="130"/>
        <v>72.833333333333329</v>
      </c>
      <c r="D889" s="72">
        <f t="shared" si="131"/>
        <v>974.32688752050535</v>
      </c>
      <c r="E889" s="69">
        <f t="shared" si="132"/>
        <v>974.32688752050535</v>
      </c>
      <c r="F889" s="70">
        <f t="shared" si="133"/>
        <v>338.18997400821422</v>
      </c>
      <c r="G889" s="70" cm="1">
        <f t="array" ref="G889">_xll.DCE_EC312_SpecificHeat_Ca(B889)</f>
        <v>650</v>
      </c>
      <c r="H889" s="69">
        <f t="shared" si="134"/>
        <v>0.17260226502950671</v>
      </c>
      <c r="I889" s="69">
        <f t="shared" si="135"/>
        <v>973.48303948575699</v>
      </c>
      <c r="J889" s="73">
        <f t="shared" si="136"/>
        <v>72.833333333333329</v>
      </c>
      <c r="K889" s="74">
        <f t="shared" si="137"/>
        <v>973.48303948575699</v>
      </c>
    </row>
    <row r="890" spans="1:11">
      <c r="A890" s="67">
        <v>875</v>
      </c>
      <c r="B890" s="69">
        <f t="shared" si="129"/>
        <v>973.48303948575699</v>
      </c>
      <c r="C890" s="68">
        <f t="shared" si="130"/>
        <v>72.916666666666671</v>
      </c>
      <c r="D890" s="72">
        <f t="shared" si="131"/>
        <v>974.49792817407581</v>
      </c>
      <c r="E890" s="69">
        <f t="shared" si="132"/>
        <v>974.49792817407581</v>
      </c>
      <c r="F890" s="70">
        <f t="shared" si="133"/>
        <v>337.79952890885244</v>
      </c>
      <c r="G890" s="70" cm="1">
        <f t="array" ref="G890">_xll.DCE_EC312_SpecificHeat_Ca(B890)</f>
        <v>650</v>
      </c>
      <c r="H890" s="69">
        <f t="shared" si="134"/>
        <v>0.17240299327783179</v>
      </c>
      <c r="I890" s="69">
        <f t="shared" si="135"/>
        <v>973.65544247903483</v>
      </c>
      <c r="J890" s="73">
        <f t="shared" si="136"/>
        <v>72.916666666666671</v>
      </c>
      <c r="K890" s="74">
        <f t="shared" si="137"/>
        <v>973.65544247903483</v>
      </c>
    </row>
    <row r="891" spans="1:11">
      <c r="A891" s="67">
        <v>876</v>
      </c>
      <c r="B891" s="69">
        <f t="shared" si="129"/>
        <v>973.65544247903483</v>
      </c>
      <c r="C891" s="68">
        <f t="shared" si="130"/>
        <v>73</v>
      </c>
      <c r="D891" s="72">
        <f t="shared" si="131"/>
        <v>974.66877379835228</v>
      </c>
      <c r="E891" s="69">
        <f t="shared" si="132"/>
        <v>974.66877379835228</v>
      </c>
      <c r="F891" s="70">
        <f t="shared" si="133"/>
        <v>337.40998658058828</v>
      </c>
      <c r="G891" s="70" cm="1">
        <f t="array" ref="G891">_xll.DCE_EC312_SpecificHeat_Ca(B891)</f>
        <v>650</v>
      </c>
      <c r="H891" s="69">
        <f t="shared" si="134"/>
        <v>0.17220418227410395</v>
      </c>
      <c r="I891" s="69">
        <f t="shared" si="135"/>
        <v>973.8276466613089</v>
      </c>
      <c r="J891" s="73">
        <f t="shared" si="136"/>
        <v>73</v>
      </c>
      <c r="K891" s="74">
        <f t="shared" si="137"/>
        <v>973.8276466613089</v>
      </c>
    </row>
    <row r="892" spans="1:11">
      <c r="A892" s="67">
        <v>877</v>
      </c>
      <c r="B892" s="69">
        <f t="shared" si="129"/>
        <v>973.8276466613089</v>
      </c>
      <c r="C892" s="68">
        <f t="shared" si="130"/>
        <v>73.083333333333329</v>
      </c>
      <c r="D892" s="72">
        <f t="shared" si="131"/>
        <v>974.83942483759313</v>
      </c>
      <c r="E892" s="69">
        <f t="shared" si="132"/>
        <v>974.83942483759313</v>
      </c>
      <c r="F892" s="70">
        <f t="shared" si="133"/>
        <v>337.02134388928039</v>
      </c>
      <c r="G892" s="70" cm="1">
        <f t="array" ref="G892">_xll.DCE_EC312_SpecificHeat_Ca(B892)</f>
        <v>650</v>
      </c>
      <c r="H892" s="69">
        <f t="shared" si="134"/>
        <v>0.17200583041874917</v>
      </c>
      <c r="I892" s="69">
        <f t="shared" si="135"/>
        <v>973.9996524917276</v>
      </c>
      <c r="J892" s="73">
        <f t="shared" si="136"/>
        <v>73.083333333333329</v>
      </c>
      <c r="K892" s="74">
        <f t="shared" si="137"/>
        <v>973.9996524917276</v>
      </c>
    </row>
    <row r="893" spans="1:11">
      <c r="A893" s="67">
        <v>878</v>
      </c>
      <c r="B893" s="69">
        <f t="shared" si="129"/>
        <v>973.9996524917276</v>
      </c>
      <c r="C893" s="68">
        <f t="shared" si="130"/>
        <v>73.166666666666671</v>
      </c>
      <c r="D893" s="72">
        <f t="shared" si="131"/>
        <v>975.00988173454061</v>
      </c>
      <c r="E893" s="69">
        <f t="shared" si="132"/>
        <v>975.00988173454061</v>
      </c>
      <c r="F893" s="70">
        <f t="shared" si="133"/>
        <v>336.63359771558362</v>
      </c>
      <c r="G893" s="70" cm="1">
        <f t="array" ref="G893">_xll.DCE_EC312_SpecificHeat_Ca(B893)</f>
        <v>650</v>
      </c>
      <c r="H893" s="69">
        <f t="shared" si="134"/>
        <v>0.17180793611974504</v>
      </c>
      <c r="I893" s="69">
        <f t="shared" si="135"/>
        <v>974.17146042784736</v>
      </c>
      <c r="J893" s="73">
        <f t="shared" si="136"/>
        <v>73.166666666666671</v>
      </c>
      <c r="K893" s="74">
        <f t="shared" si="137"/>
        <v>974.17146042784736</v>
      </c>
    </row>
    <row r="894" spans="1:11">
      <c r="A894" s="67">
        <v>879</v>
      </c>
      <c r="B894" s="69">
        <f t="shared" si="129"/>
        <v>974.17146042784736</v>
      </c>
      <c r="C894" s="68">
        <f t="shared" si="130"/>
        <v>73.25</v>
      </c>
      <c r="D894" s="72">
        <f t="shared" si="131"/>
        <v>975.18014493042699</v>
      </c>
      <c r="E894" s="69">
        <f t="shared" si="132"/>
        <v>975.18014493042699</v>
      </c>
      <c r="F894" s="70">
        <f t="shared" si="133"/>
        <v>336.24674495419828</v>
      </c>
      <c r="G894" s="70" cm="1">
        <f t="array" ref="G894">_xll.DCE_EC312_SpecificHeat_Ca(B894)</f>
        <v>650</v>
      </c>
      <c r="H894" s="69">
        <f t="shared" si="134"/>
        <v>0.17161049779223742</v>
      </c>
      <c r="I894" s="69">
        <f t="shared" si="135"/>
        <v>974.34307092563961</v>
      </c>
      <c r="J894" s="73">
        <f t="shared" si="136"/>
        <v>73.25</v>
      </c>
      <c r="K894" s="74">
        <f t="shared" si="137"/>
        <v>974.34307092563961</v>
      </c>
    </row>
    <row r="895" spans="1:11">
      <c r="A895" s="67">
        <v>880</v>
      </c>
      <c r="B895" s="69">
        <f t="shared" si="129"/>
        <v>974.34307092563961</v>
      </c>
      <c r="C895" s="68">
        <f t="shared" si="130"/>
        <v>73.333333333333329</v>
      </c>
      <c r="D895" s="72">
        <f t="shared" si="131"/>
        <v>975.35021486498249</v>
      </c>
      <c r="E895" s="69">
        <f t="shared" si="132"/>
        <v>975.35021486498249</v>
      </c>
      <c r="F895" s="70">
        <f t="shared" si="133"/>
        <v>335.86078251416706</v>
      </c>
      <c r="G895" s="70" cm="1">
        <f t="array" ref="G895">_xll.DCE_EC312_SpecificHeat_Ca(B895)</f>
        <v>650</v>
      </c>
      <c r="H895" s="69">
        <f t="shared" si="134"/>
        <v>0.17141351385869219</v>
      </c>
      <c r="I895" s="69">
        <f t="shared" si="135"/>
        <v>974.51448443949835</v>
      </c>
      <c r="J895" s="73">
        <f t="shared" si="136"/>
        <v>73.333333333333329</v>
      </c>
      <c r="K895" s="74">
        <f t="shared" si="137"/>
        <v>974.51448443949835</v>
      </c>
    </row>
    <row r="896" spans="1:11">
      <c r="A896" s="67">
        <v>881</v>
      </c>
      <c r="B896" s="69">
        <f t="shared" si="129"/>
        <v>974.51448443949835</v>
      </c>
      <c r="C896" s="68">
        <f t="shared" si="130"/>
        <v>73.416666666666671</v>
      </c>
      <c r="D896" s="72">
        <f t="shared" si="131"/>
        <v>975.52009197644179</v>
      </c>
      <c r="E896" s="69">
        <f t="shared" si="132"/>
        <v>975.52009197644179</v>
      </c>
      <c r="F896" s="70">
        <f t="shared" si="133"/>
        <v>335.47570731917574</v>
      </c>
      <c r="G896" s="70" cm="1">
        <f t="array" ref="G896">_xll.DCE_EC312_SpecificHeat_Ca(B896)</f>
        <v>650</v>
      </c>
      <c r="H896" s="69">
        <f t="shared" si="134"/>
        <v>0.17121698274904856</v>
      </c>
      <c r="I896" s="69">
        <f t="shared" si="135"/>
        <v>974.68570142224735</v>
      </c>
      <c r="J896" s="73">
        <f t="shared" si="136"/>
        <v>73.416666666666671</v>
      </c>
      <c r="K896" s="74">
        <f t="shared" si="137"/>
        <v>974.68570142224735</v>
      </c>
    </row>
    <row r="897" spans="1:11">
      <c r="A897" s="67">
        <v>882</v>
      </c>
      <c r="B897" s="69">
        <f t="shared" si="129"/>
        <v>974.68570142224735</v>
      </c>
      <c r="C897" s="68">
        <f t="shared" si="130"/>
        <v>73.5</v>
      </c>
      <c r="D897" s="72">
        <f t="shared" si="131"/>
        <v>975.68977670155004</v>
      </c>
      <c r="E897" s="69">
        <f t="shared" si="132"/>
        <v>975.68977670155004</v>
      </c>
      <c r="F897" s="70">
        <f t="shared" si="133"/>
        <v>335.09151630684676</v>
      </c>
      <c r="G897" s="70" cm="1">
        <f t="array" ref="G897">_xll.DCE_EC312_SpecificHeat_Ca(B897)</f>
        <v>650</v>
      </c>
      <c r="H897" s="69">
        <f t="shared" si="134"/>
        <v>0.17102090290035868</v>
      </c>
      <c r="I897" s="69">
        <f t="shared" si="135"/>
        <v>974.85672232514776</v>
      </c>
      <c r="J897" s="73">
        <f t="shared" si="136"/>
        <v>73.5</v>
      </c>
      <c r="K897" s="74">
        <f t="shared" si="137"/>
        <v>974.85672232514776</v>
      </c>
    </row>
    <row r="898" spans="1:11">
      <c r="A898" s="67">
        <v>883</v>
      </c>
      <c r="B898" s="69">
        <f t="shared" si="129"/>
        <v>974.85672232514776</v>
      </c>
      <c r="C898" s="68">
        <f t="shared" si="130"/>
        <v>73.583333333333329</v>
      </c>
      <c r="D898" s="72">
        <f t="shared" si="131"/>
        <v>975.85926947557095</v>
      </c>
      <c r="E898" s="69">
        <f t="shared" si="132"/>
        <v>975.85926947557095</v>
      </c>
      <c r="F898" s="70">
        <f t="shared" si="133"/>
        <v>334.70820642894432</v>
      </c>
      <c r="G898" s="70" cm="1">
        <f t="array" ref="G898">_xll.DCE_EC312_SpecificHeat_Ca(B898)</f>
        <v>650</v>
      </c>
      <c r="H898" s="69">
        <f t="shared" si="134"/>
        <v>0.17082527275689222</v>
      </c>
      <c r="I898" s="69">
        <f t="shared" si="135"/>
        <v>975.02754759790469</v>
      </c>
      <c r="J898" s="73">
        <f t="shared" si="136"/>
        <v>73.583333333333329</v>
      </c>
      <c r="K898" s="74">
        <f t="shared" si="137"/>
        <v>975.02754759790469</v>
      </c>
    </row>
    <row r="899" spans="1:11">
      <c r="A899" s="67">
        <v>884</v>
      </c>
      <c r="B899" s="69">
        <f t="shared" si="129"/>
        <v>975.02754759790469</v>
      </c>
      <c r="C899" s="68">
        <f t="shared" si="130"/>
        <v>73.666666666666671</v>
      </c>
      <c r="D899" s="72">
        <f t="shared" si="131"/>
        <v>976.02857073229222</v>
      </c>
      <c r="E899" s="69">
        <f t="shared" si="132"/>
        <v>976.02857073229222</v>
      </c>
      <c r="F899" s="70">
        <f t="shared" si="133"/>
        <v>334.32577465119084</v>
      </c>
      <c r="G899" s="70" cm="1">
        <f t="array" ref="G899">_xll.DCE_EC312_SpecificHeat_Ca(B899)</f>
        <v>650</v>
      </c>
      <c r="H899" s="69">
        <f t="shared" si="134"/>
        <v>0.17063009077004271</v>
      </c>
      <c r="I899" s="69">
        <f t="shared" si="135"/>
        <v>975.19817768867472</v>
      </c>
      <c r="J899" s="73">
        <f t="shared" si="136"/>
        <v>73.666666666666671</v>
      </c>
      <c r="K899" s="74">
        <f t="shared" si="137"/>
        <v>975.19817768867472</v>
      </c>
    </row>
    <row r="900" spans="1:11">
      <c r="A900" s="67">
        <v>885</v>
      </c>
      <c r="B900" s="69">
        <f t="shared" si="129"/>
        <v>975.19817768867472</v>
      </c>
      <c r="C900" s="68">
        <f t="shared" si="130"/>
        <v>73.75</v>
      </c>
      <c r="D900" s="72">
        <f t="shared" si="131"/>
        <v>976.19768090403318</v>
      </c>
      <c r="E900" s="69">
        <f t="shared" si="132"/>
        <v>976.19768090403318</v>
      </c>
      <c r="F900" s="70">
        <f t="shared" si="133"/>
        <v>333.94421795336677</v>
      </c>
      <c r="G900" s="70" cm="1">
        <f t="array" ref="G900">_xll.DCE_EC312_SpecificHeat_Ca(B900)</f>
        <v>650</v>
      </c>
      <c r="H900" s="69">
        <f t="shared" si="134"/>
        <v>0.17043535539837845</v>
      </c>
      <c r="I900" s="69">
        <f t="shared" si="135"/>
        <v>975.36861304407307</v>
      </c>
      <c r="J900" s="73">
        <f t="shared" si="136"/>
        <v>73.75</v>
      </c>
      <c r="K900" s="74">
        <f t="shared" si="137"/>
        <v>975.36861304407307</v>
      </c>
    </row>
    <row r="901" spans="1:11">
      <c r="A901" s="67">
        <v>886</v>
      </c>
      <c r="B901" s="69">
        <f t="shared" si="129"/>
        <v>975.36861304407307</v>
      </c>
      <c r="C901" s="68">
        <f t="shared" si="130"/>
        <v>73.833333333333329</v>
      </c>
      <c r="D901" s="72">
        <f t="shared" si="131"/>
        <v>976.36660042165033</v>
      </c>
      <c r="E901" s="69">
        <f t="shared" si="132"/>
        <v>976.36660042165033</v>
      </c>
      <c r="F901" s="70">
        <f t="shared" si="133"/>
        <v>333.56353332890262</v>
      </c>
      <c r="G901" s="70" cm="1">
        <f t="array" ref="G901">_xll.DCE_EC312_SpecificHeat_Ca(B901)</f>
        <v>650</v>
      </c>
      <c r="H901" s="69">
        <f t="shared" si="134"/>
        <v>0.17024106510743442</v>
      </c>
      <c r="I901" s="69">
        <f t="shared" si="135"/>
        <v>975.53885410918053</v>
      </c>
      <c r="J901" s="73">
        <f t="shared" si="136"/>
        <v>73.833333333333329</v>
      </c>
      <c r="K901" s="74">
        <f t="shared" si="137"/>
        <v>975.53885410918053</v>
      </c>
    </row>
    <row r="902" spans="1:11">
      <c r="A902" s="67">
        <v>887</v>
      </c>
      <c r="B902" s="69">
        <f t="shared" si="129"/>
        <v>975.53885410918053</v>
      </c>
      <c r="C902" s="68">
        <f t="shared" si="130"/>
        <v>73.916666666666671</v>
      </c>
      <c r="D902" s="72">
        <f t="shared" si="131"/>
        <v>976.53532971454547</v>
      </c>
      <c r="E902" s="69">
        <f t="shared" si="132"/>
        <v>976.53532971454547</v>
      </c>
      <c r="F902" s="70">
        <f t="shared" si="133"/>
        <v>333.18371778541115</v>
      </c>
      <c r="G902" s="70" cm="1">
        <f t="array" ref="G902">_xll.DCE_EC312_SpecificHeat_Ca(B902)</f>
        <v>650</v>
      </c>
      <c r="H902" s="69">
        <f t="shared" si="134"/>
        <v>0.17004721836998365</v>
      </c>
      <c r="I902" s="69">
        <f t="shared" si="135"/>
        <v>975.70890132755051</v>
      </c>
      <c r="J902" s="73">
        <f t="shared" si="136"/>
        <v>73.916666666666671</v>
      </c>
      <c r="K902" s="74">
        <f t="shared" si="137"/>
        <v>975.70890132755051</v>
      </c>
    </row>
    <row r="903" spans="1:11">
      <c r="A903" s="67">
        <v>888</v>
      </c>
      <c r="B903" s="69">
        <f t="shared" si="129"/>
        <v>975.70890132755051</v>
      </c>
      <c r="C903" s="68">
        <f t="shared" si="130"/>
        <v>74</v>
      </c>
      <c r="D903" s="72">
        <f t="shared" si="131"/>
        <v>976.70386921067063</v>
      </c>
      <c r="E903" s="69">
        <f t="shared" si="132"/>
        <v>976.70386921067063</v>
      </c>
      <c r="F903" s="70">
        <f t="shared" si="133"/>
        <v>332.80476834397734</v>
      </c>
      <c r="G903" s="70" cm="1">
        <f t="array" ref="G903">_xll.DCE_EC312_SpecificHeat_Ca(B903)</f>
        <v>650</v>
      </c>
      <c r="H903" s="69">
        <f t="shared" si="134"/>
        <v>0.1698538136656752</v>
      </c>
      <c r="I903" s="69">
        <f t="shared" si="135"/>
        <v>975.87875514121617</v>
      </c>
      <c r="J903" s="73">
        <f t="shared" si="136"/>
        <v>74</v>
      </c>
      <c r="K903" s="74">
        <f t="shared" si="137"/>
        <v>975.87875514121617</v>
      </c>
    </row>
    <row r="904" spans="1:11">
      <c r="A904" s="67">
        <v>889</v>
      </c>
      <c r="B904" s="69">
        <f t="shared" si="129"/>
        <v>975.87875514121617</v>
      </c>
      <c r="C904" s="68">
        <f t="shared" si="130"/>
        <v>74.083333333333329</v>
      </c>
      <c r="D904" s="72">
        <f t="shared" si="131"/>
        <v>976.87221933653541</v>
      </c>
      <c r="E904" s="69">
        <f t="shared" si="132"/>
        <v>976.87221933653541</v>
      </c>
      <c r="F904" s="70">
        <f t="shared" si="133"/>
        <v>332.42668203896756</v>
      </c>
      <c r="G904" s="70" cm="1">
        <f t="array" ref="G904">_xll.DCE_EC312_SpecificHeat_Ca(B904)</f>
        <v>650</v>
      </c>
      <c r="H904" s="69">
        <f t="shared" si="134"/>
        <v>0.1696608494809364</v>
      </c>
      <c r="I904" s="69">
        <f t="shared" si="135"/>
        <v>976.04841599069709</v>
      </c>
      <c r="J904" s="73">
        <f t="shared" si="136"/>
        <v>74.083333333333329</v>
      </c>
      <c r="K904" s="74">
        <f t="shared" si="137"/>
        <v>976.04841599069709</v>
      </c>
    </row>
    <row r="905" spans="1:11">
      <c r="A905" s="67">
        <v>890</v>
      </c>
      <c r="B905" s="69">
        <f t="shared" si="129"/>
        <v>976.04841599069709</v>
      </c>
      <c r="C905" s="68">
        <f t="shared" si="130"/>
        <v>74.166666666666671</v>
      </c>
      <c r="D905" s="72">
        <f t="shared" si="131"/>
        <v>977.04038051721386</v>
      </c>
      <c r="E905" s="69">
        <f t="shared" si="132"/>
        <v>977.04038051721386</v>
      </c>
      <c r="F905" s="70">
        <f t="shared" si="133"/>
        <v>332.04945591885183</v>
      </c>
      <c r="G905" s="70" cm="1">
        <f t="array" ref="G905">_xll.DCE_EC312_SpecificHeat_Ca(B905)</f>
        <v>650</v>
      </c>
      <c r="H905" s="69">
        <f t="shared" si="134"/>
        <v>0.16946832430939279</v>
      </c>
      <c r="I905" s="69">
        <f t="shared" si="135"/>
        <v>976.21788431500647</v>
      </c>
      <c r="J905" s="73">
        <f t="shared" si="136"/>
        <v>74.166666666666671</v>
      </c>
      <c r="K905" s="74">
        <f t="shared" si="137"/>
        <v>976.21788431500647</v>
      </c>
    </row>
    <row r="906" spans="1:11">
      <c r="A906" s="67">
        <v>891</v>
      </c>
      <c r="B906" s="69">
        <f t="shared" si="129"/>
        <v>976.21788431500647</v>
      </c>
      <c r="C906" s="68">
        <f t="shared" si="130"/>
        <v>74.25</v>
      </c>
      <c r="D906" s="72">
        <f t="shared" si="131"/>
        <v>977.20835317634965</v>
      </c>
      <c r="E906" s="69">
        <f t="shared" si="132"/>
        <v>977.20835317634965</v>
      </c>
      <c r="F906" s="70">
        <f t="shared" si="133"/>
        <v>331.67308704535537</v>
      </c>
      <c r="G906" s="70" cm="1">
        <f t="array" ref="G906">_xll.DCE_EC312_SpecificHeat_Ca(B906)</f>
        <v>650</v>
      </c>
      <c r="H906" s="69">
        <f t="shared" si="134"/>
        <v>0.16927623665143485</v>
      </c>
      <c r="I906" s="69">
        <f t="shared" si="135"/>
        <v>976.38716055165787</v>
      </c>
      <c r="J906" s="73">
        <f t="shared" si="136"/>
        <v>74.25</v>
      </c>
      <c r="K906" s="74">
        <f t="shared" si="137"/>
        <v>976.38716055165787</v>
      </c>
    </row>
    <row r="907" spans="1:11">
      <c r="A907" s="67">
        <v>892</v>
      </c>
      <c r="B907" s="69">
        <f t="shared" si="129"/>
        <v>976.38716055165787</v>
      </c>
      <c r="C907" s="68">
        <f t="shared" si="130"/>
        <v>74.333333333333329</v>
      </c>
      <c r="D907" s="72">
        <f t="shared" si="131"/>
        <v>977.37613773616374</v>
      </c>
      <c r="E907" s="69">
        <f t="shared" si="132"/>
        <v>977.37613773616374</v>
      </c>
      <c r="F907" s="70">
        <f t="shared" si="133"/>
        <v>331.29757249350348</v>
      </c>
      <c r="G907" s="70" cm="1">
        <f t="array" ref="G907">_xll.DCE_EC312_SpecificHeat_Ca(B907)</f>
        <v>650</v>
      </c>
      <c r="H907" s="69">
        <f t="shared" si="134"/>
        <v>0.16908458501424115</v>
      </c>
      <c r="I907" s="69">
        <f t="shared" si="135"/>
        <v>976.55624513667215</v>
      </c>
      <c r="J907" s="73">
        <f t="shared" si="136"/>
        <v>74.333333333333329</v>
      </c>
      <c r="K907" s="74">
        <f t="shared" si="137"/>
        <v>976.55624513667215</v>
      </c>
    </row>
    <row r="908" spans="1:11">
      <c r="A908" s="67">
        <v>893</v>
      </c>
      <c r="B908" s="69">
        <f t="shared" si="129"/>
        <v>976.55624513667215</v>
      </c>
      <c r="C908" s="68">
        <f t="shared" si="130"/>
        <v>74.416666666666671</v>
      </c>
      <c r="D908" s="72">
        <f t="shared" si="131"/>
        <v>977.54373461746013</v>
      </c>
      <c r="E908" s="69">
        <f t="shared" si="132"/>
        <v>977.54373461746013</v>
      </c>
      <c r="F908" s="70">
        <f t="shared" si="133"/>
        <v>330.9229093516293</v>
      </c>
      <c r="G908" s="70" cm="1">
        <f t="array" ref="G908">_xll.DCE_EC312_SpecificHeat_Ca(B908)</f>
        <v>650</v>
      </c>
      <c r="H908" s="69">
        <f t="shared" si="134"/>
        <v>0.16889336791178208</v>
      </c>
      <c r="I908" s="69">
        <f t="shared" si="135"/>
        <v>976.72513850458392</v>
      </c>
      <c r="J908" s="73">
        <f t="shared" si="136"/>
        <v>74.416666666666671</v>
      </c>
      <c r="K908" s="74">
        <f t="shared" si="137"/>
        <v>976.72513850458392</v>
      </c>
    </row>
    <row r="909" spans="1:11">
      <c r="A909" s="67">
        <v>894</v>
      </c>
      <c r="B909" s="69">
        <f t="shared" si="129"/>
        <v>976.72513850458392</v>
      </c>
      <c r="C909" s="68">
        <f t="shared" si="130"/>
        <v>74.5</v>
      </c>
      <c r="D909" s="72">
        <f t="shared" si="131"/>
        <v>977.71114423963229</v>
      </c>
      <c r="E909" s="69">
        <f t="shared" si="132"/>
        <v>977.71114423963229</v>
      </c>
      <c r="F909" s="70">
        <f t="shared" si="133"/>
        <v>330.54909472170283</v>
      </c>
      <c r="G909" s="70" cm="1">
        <f t="array" ref="G909">_xll.DCE_EC312_SpecificHeat_Ca(B909)</f>
        <v>650</v>
      </c>
      <c r="H909" s="69">
        <f t="shared" si="134"/>
        <v>0.16870258386498799</v>
      </c>
      <c r="I909" s="69">
        <f t="shared" si="135"/>
        <v>976.89384108844888</v>
      </c>
      <c r="J909" s="73">
        <f t="shared" si="136"/>
        <v>74.5</v>
      </c>
      <c r="K909" s="74">
        <f t="shared" si="137"/>
        <v>976.89384108844888</v>
      </c>
    </row>
    <row r="910" spans="1:11">
      <c r="A910" s="67">
        <v>895</v>
      </c>
      <c r="B910" s="69">
        <f t="shared" si="129"/>
        <v>976.89384108844888</v>
      </c>
      <c r="C910" s="68">
        <f t="shared" si="130"/>
        <v>74.583333333333329</v>
      </c>
      <c r="D910" s="72">
        <f t="shared" si="131"/>
        <v>977.87836702066954</v>
      </c>
      <c r="E910" s="69">
        <f t="shared" si="132"/>
        <v>977.87836702066954</v>
      </c>
      <c r="F910" s="70">
        <f t="shared" si="133"/>
        <v>330.17612571826209</v>
      </c>
      <c r="G910" s="70" cm="1">
        <f t="array" ref="G910">_xll.DCE_EC312_SpecificHeat_Ca(B910)</f>
        <v>650</v>
      </c>
      <c r="H910" s="69">
        <f t="shared" si="134"/>
        <v>0.16851223140120353</v>
      </c>
      <c r="I910" s="69">
        <f t="shared" si="135"/>
        <v>977.0623533198501</v>
      </c>
      <c r="J910" s="73">
        <f t="shared" si="136"/>
        <v>74.583333333333329</v>
      </c>
      <c r="K910" s="74">
        <f t="shared" si="137"/>
        <v>977.0623533198501</v>
      </c>
    </row>
    <row r="911" spans="1:11">
      <c r="A911" s="67">
        <v>896</v>
      </c>
      <c r="B911" s="69">
        <f t="shared" si="129"/>
        <v>977.0623533198501</v>
      </c>
      <c r="C911" s="68">
        <f t="shared" si="130"/>
        <v>74.666666666666671</v>
      </c>
      <c r="D911" s="72">
        <f t="shared" si="131"/>
        <v>978.0454033771631</v>
      </c>
      <c r="E911" s="69">
        <f t="shared" si="132"/>
        <v>978.0454033771631</v>
      </c>
      <c r="F911" s="70">
        <f t="shared" si="133"/>
        <v>329.80399946937325</v>
      </c>
      <c r="G911" s="70" cm="1">
        <f t="array" ref="G911">_xll.DCE_EC312_SpecificHeat_Ca(B911)</f>
        <v>650</v>
      </c>
      <c r="H911" s="69">
        <f t="shared" si="134"/>
        <v>0.16832230905467771</v>
      </c>
      <c r="I911" s="69">
        <f t="shared" si="135"/>
        <v>977.23067562890481</v>
      </c>
      <c r="J911" s="73">
        <f t="shared" si="136"/>
        <v>74.666666666666671</v>
      </c>
      <c r="K911" s="74">
        <f t="shared" si="137"/>
        <v>977.23067562890481</v>
      </c>
    </row>
    <row r="912" spans="1:11">
      <c r="A912" s="67">
        <v>897</v>
      </c>
      <c r="B912" s="69">
        <f t="shared" si="129"/>
        <v>977.23067562890481</v>
      </c>
      <c r="C912" s="68">
        <f t="shared" si="130"/>
        <v>74.75</v>
      </c>
      <c r="D912" s="72">
        <f t="shared" si="131"/>
        <v>978.21225372431252</v>
      </c>
      <c r="E912" s="69">
        <f t="shared" si="132"/>
        <v>978.21225372431252</v>
      </c>
      <c r="F912" s="70">
        <f t="shared" si="133"/>
        <v>329.43271311586949</v>
      </c>
      <c r="G912" s="70" cm="1">
        <f t="array" ref="G912">_xll.DCE_EC312_SpecificHeat_Ca(B912)</f>
        <v>650</v>
      </c>
      <c r="H912" s="69">
        <f t="shared" si="134"/>
        <v>0.16813281536617544</v>
      </c>
      <c r="I912" s="69">
        <f t="shared" si="135"/>
        <v>977.39880844427103</v>
      </c>
      <c r="J912" s="73">
        <f t="shared" si="136"/>
        <v>74.75</v>
      </c>
      <c r="K912" s="74">
        <f t="shared" si="137"/>
        <v>977.39880844427103</v>
      </c>
    </row>
    <row r="913" spans="1:11">
      <c r="A913" s="67">
        <v>898</v>
      </c>
      <c r="B913" s="69">
        <f t="shared" ref="B913:B976" si="138">IF(A913=1,20,I912)</f>
        <v>977.39880844427103</v>
      </c>
      <c r="C913" s="68">
        <f t="shared" ref="C913:C976" si="139">A913*5/60</f>
        <v>74.833333333333329</v>
      </c>
      <c r="D913" s="72">
        <f t="shared" ref="D913:D976" si="140">20 + 345 *LOG10(8 * C913 + 1)</f>
        <v>978.37891847593164</v>
      </c>
      <c r="E913" s="69">
        <f t="shared" ref="E913:E976" si="141">D913</f>
        <v>978.37891847593164</v>
      </c>
      <c r="F913" s="70">
        <f t="shared" ref="F913:F976" si="142">25 * (D913 - B913)+1 * 0.7 * 1 * 0.0000000567 * ((E913 + 273) ^ 4 - (B913 + 273) ^ 4)</f>
        <v>329.06226381158262</v>
      </c>
      <c r="G913" s="70" cm="1">
        <f t="array" ref="G913">_xll.DCE_EC312_SpecificHeat_Ca(B913)</f>
        <v>650</v>
      </c>
      <c r="H913" s="69">
        <f t="shared" ref="H913:H976" si="143">$G$10 * $G$9 / (G913 * 7850) * F913 * 5</f>
        <v>0.16794374888309582</v>
      </c>
      <c r="I913" s="69">
        <f t="shared" ref="I913:I976" si="144">B913+H913</f>
        <v>977.56675219315412</v>
      </c>
      <c r="J913" s="73">
        <f t="shared" si="136"/>
        <v>74.833333333333329</v>
      </c>
      <c r="K913" s="74">
        <f t="shared" si="137"/>
        <v>977.56675219315412</v>
      </c>
    </row>
    <row r="914" spans="1:11">
      <c r="A914" s="67">
        <v>899</v>
      </c>
      <c r="B914" s="69">
        <f t="shared" si="138"/>
        <v>977.56675219315412</v>
      </c>
      <c r="C914" s="68">
        <f t="shared" si="139"/>
        <v>74.916666666666671</v>
      </c>
      <c r="D914" s="72">
        <f t="shared" si="140"/>
        <v>978.54539804445551</v>
      </c>
      <c r="E914" s="69">
        <f t="shared" si="141"/>
        <v>978.54539804445551</v>
      </c>
      <c r="F914" s="70">
        <f t="shared" si="142"/>
        <v>328.69264872341301</v>
      </c>
      <c r="G914" s="70" cm="1">
        <f t="array" ref="G914">_xll.DCE_EC312_SpecificHeat_Ca(B914)</f>
        <v>650</v>
      </c>
      <c r="H914" s="69">
        <f t="shared" si="143"/>
        <v>0.16775510815950773</v>
      </c>
      <c r="I914" s="69">
        <f t="shared" si="144"/>
        <v>977.73450730131367</v>
      </c>
      <c r="J914" s="73">
        <f t="shared" si="136"/>
        <v>74.916666666666671</v>
      </c>
      <c r="K914" s="74">
        <f t="shared" si="137"/>
        <v>977.73450730131367</v>
      </c>
    </row>
    <row r="915" spans="1:11">
      <c r="A915" s="67">
        <v>900</v>
      </c>
      <c r="B915" s="69">
        <f t="shared" si="138"/>
        <v>977.73450730131367</v>
      </c>
      <c r="C915" s="68">
        <f t="shared" si="139"/>
        <v>75</v>
      </c>
      <c r="D915" s="72">
        <f t="shared" si="140"/>
        <v>978.71169284094515</v>
      </c>
      <c r="E915" s="69">
        <f t="shared" si="141"/>
        <v>978.71169284094515</v>
      </c>
      <c r="F915" s="70">
        <f t="shared" si="142"/>
        <v>328.32386503073263</v>
      </c>
      <c r="G915" s="70" cm="1">
        <f t="array" ref="G915">_xll.DCE_EC312_SpecificHeat_Ca(B915)</f>
        <v>650</v>
      </c>
      <c r="H915" s="69">
        <f t="shared" si="143"/>
        <v>0.1675668917558451</v>
      </c>
      <c r="I915" s="69">
        <f t="shared" si="144"/>
        <v>977.90207419306955</v>
      </c>
      <c r="J915" s="73">
        <f t="shared" si="136"/>
        <v>75</v>
      </c>
      <c r="K915" s="74">
        <f t="shared" si="137"/>
        <v>977.90207419306955</v>
      </c>
    </row>
    <row r="916" spans="1:11">
      <c r="A916" s="67">
        <v>901</v>
      </c>
      <c r="B916" s="69">
        <f t="shared" si="138"/>
        <v>977.90207419306955</v>
      </c>
      <c r="C916" s="68">
        <f t="shared" si="139"/>
        <v>75.083333333333329</v>
      </c>
      <c r="D916" s="72">
        <f t="shared" si="140"/>
        <v>978.87780327509495</v>
      </c>
      <c r="E916" s="69">
        <f t="shared" si="141"/>
        <v>978.87780327509495</v>
      </c>
      <c r="F916" s="70">
        <f t="shared" si="142"/>
        <v>327.95590992602013</v>
      </c>
      <c r="G916" s="70" cm="1">
        <f t="array" ref="G916">_xll.DCE_EC312_SpecificHeat_Ca(B916)</f>
        <v>650</v>
      </c>
      <c r="H916" s="69">
        <f t="shared" si="143"/>
        <v>0.16737909823923125</v>
      </c>
      <c r="I916" s="69">
        <f t="shared" si="144"/>
        <v>978.06945329130883</v>
      </c>
      <c r="J916" s="73">
        <f t="shared" si="136"/>
        <v>75.083333333333329</v>
      </c>
      <c r="K916" s="74">
        <f t="shared" si="137"/>
        <v>978.06945329130883</v>
      </c>
    </row>
    <row r="917" spans="1:11">
      <c r="A917" s="67">
        <v>902</v>
      </c>
      <c r="B917" s="69">
        <f t="shared" si="138"/>
        <v>978.06945329130883</v>
      </c>
      <c r="C917" s="68">
        <f t="shared" si="139"/>
        <v>75.166666666666671</v>
      </c>
      <c r="D917" s="72">
        <f t="shared" si="140"/>
        <v>979.04372975523791</v>
      </c>
      <c r="E917" s="69">
        <f t="shared" si="141"/>
        <v>979.04372975523791</v>
      </c>
      <c r="F917" s="70">
        <f t="shared" si="142"/>
        <v>327.58878061388782</v>
      </c>
      <c r="G917" s="70" cm="1">
        <f t="array" ref="G917">_xll.DCE_EC312_SpecificHeat_Ca(B917)</f>
        <v>650</v>
      </c>
      <c r="H917" s="69">
        <f t="shared" si="143"/>
        <v>0.16719172618298211</v>
      </c>
      <c r="I917" s="69">
        <f t="shared" si="144"/>
        <v>978.23664501749181</v>
      </c>
      <c r="J917" s="73">
        <f t="shared" si="136"/>
        <v>75.166666666666671</v>
      </c>
      <c r="K917" s="74">
        <f t="shared" si="137"/>
        <v>978.23664501749181</v>
      </c>
    </row>
    <row r="918" spans="1:11">
      <c r="A918" s="67">
        <v>903</v>
      </c>
      <c r="B918" s="69">
        <f t="shared" si="138"/>
        <v>978.23664501749181</v>
      </c>
      <c r="C918" s="68">
        <f t="shared" si="139"/>
        <v>75.25</v>
      </c>
      <c r="D918" s="72">
        <f t="shared" si="140"/>
        <v>979.20947268835221</v>
      </c>
      <c r="E918" s="69">
        <f t="shared" si="141"/>
        <v>979.20947268835221</v>
      </c>
      <c r="F918" s="70">
        <f t="shared" si="142"/>
        <v>327.2224743120845</v>
      </c>
      <c r="G918" s="70" cm="1">
        <f t="array" ref="G918">_xll.DCE_EC312_SpecificHeat_Ca(B918)</f>
        <v>650</v>
      </c>
      <c r="H918" s="69">
        <f t="shared" si="143"/>
        <v>0.16700477416711809</v>
      </c>
      <c r="I918" s="69">
        <f t="shared" si="144"/>
        <v>978.40364979165895</v>
      </c>
      <c r="J918" s="73">
        <f t="shared" si="136"/>
        <v>75.25</v>
      </c>
      <c r="K918" s="74">
        <f t="shared" si="137"/>
        <v>978.40364979165895</v>
      </c>
    </row>
    <row r="919" spans="1:11">
      <c r="A919" s="67">
        <v>904</v>
      </c>
      <c r="B919" s="69">
        <f t="shared" si="138"/>
        <v>978.40364979165895</v>
      </c>
      <c r="C919" s="68">
        <f t="shared" si="139"/>
        <v>75.333333333333329</v>
      </c>
      <c r="D919" s="72">
        <f t="shared" si="140"/>
        <v>979.37503248006658</v>
      </c>
      <c r="E919" s="69">
        <f t="shared" si="141"/>
        <v>979.37503248006658</v>
      </c>
      <c r="F919" s="70">
        <f t="shared" si="142"/>
        <v>326.85698825050559</v>
      </c>
      <c r="G919" s="70" cm="1">
        <f t="array" ref="G919">_xll.DCE_EC312_SpecificHeat_Ca(B919)</f>
        <v>650</v>
      </c>
      <c r="H919" s="69">
        <f t="shared" si="143"/>
        <v>0.16681824077785889</v>
      </c>
      <c r="I919" s="69">
        <f t="shared" si="144"/>
        <v>978.57046803243679</v>
      </c>
      <c r="J919" s="73">
        <f t="shared" si="136"/>
        <v>75.333333333333329</v>
      </c>
      <c r="K919" s="74">
        <f t="shared" si="137"/>
        <v>978.57046803243679</v>
      </c>
    </row>
    <row r="920" spans="1:11">
      <c r="A920" s="67">
        <v>905</v>
      </c>
      <c r="B920" s="69">
        <f t="shared" si="138"/>
        <v>978.57046803243679</v>
      </c>
      <c r="C920" s="68">
        <f t="shared" si="139"/>
        <v>75.416666666666671</v>
      </c>
      <c r="D920" s="72">
        <f t="shared" si="140"/>
        <v>979.54040953466699</v>
      </c>
      <c r="E920" s="69">
        <f t="shared" si="141"/>
        <v>979.54040953466699</v>
      </c>
      <c r="F920" s="70">
        <f t="shared" si="142"/>
        <v>326.49231967167884</v>
      </c>
      <c r="G920" s="70" cm="1">
        <f t="array" ref="G920">_xll.DCE_EC312_SpecificHeat_Ca(B920)</f>
        <v>650</v>
      </c>
      <c r="H920" s="69">
        <f t="shared" si="143"/>
        <v>0.16663212460787138</v>
      </c>
      <c r="I920" s="69">
        <f t="shared" si="144"/>
        <v>978.73710015704467</v>
      </c>
      <c r="J920" s="73">
        <f t="shared" si="136"/>
        <v>75.416666666666671</v>
      </c>
      <c r="K920" s="74">
        <f t="shared" si="137"/>
        <v>978.73710015704467</v>
      </c>
    </row>
    <row r="921" spans="1:11">
      <c r="A921" s="67">
        <v>906</v>
      </c>
      <c r="B921" s="69">
        <f t="shared" si="138"/>
        <v>978.73710015704467</v>
      </c>
      <c r="C921" s="68">
        <f t="shared" si="139"/>
        <v>75.5</v>
      </c>
      <c r="D921" s="72">
        <f t="shared" si="140"/>
        <v>979.70560425510178</v>
      </c>
      <c r="E921" s="69">
        <f t="shared" si="141"/>
        <v>979.70560425510178</v>
      </c>
      <c r="F921" s="70">
        <f t="shared" si="142"/>
        <v>326.12846583023929</v>
      </c>
      <c r="G921" s="70" cm="1">
        <f t="array" ref="G921">_xll.DCE_EC312_SpecificHeat_Ca(B921)</f>
        <v>650</v>
      </c>
      <c r="H921" s="69">
        <f t="shared" si="143"/>
        <v>0.16644642425600159</v>
      </c>
      <c r="I921" s="69">
        <f t="shared" si="144"/>
        <v>978.9035465813007</v>
      </c>
      <c r="J921" s="73">
        <f t="shared" si="136"/>
        <v>75.5</v>
      </c>
      <c r="K921" s="74">
        <f t="shared" si="137"/>
        <v>978.9035465813007</v>
      </c>
    </row>
    <row r="922" spans="1:11">
      <c r="A922" s="67">
        <v>907</v>
      </c>
      <c r="B922" s="69">
        <f t="shared" si="138"/>
        <v>978.9035465813007</v>
      </c>
      <c r="C922" s="68">
        <f t="shared" si="139"/>
        <v>75.583333333333329</v>
      </c>
      <c r="D922" s="72">
        <f t="shared" si="140"/>
        <v>979.87061704298833</v>
      </c>
      <c r="E922" s="69">
        <f t="shared" si="141"/>
        <v>979.87061704298833</v>
      </c>
      <c r="F922" s="70">
        <f t="shared" si="142"/>
        <v>325.7654239933151</v>
      </c>
      <c r="G922" s="70" cm="1">
        <f t="array" ref="G922">_xll.DCE_EC312_SpecificHeat_Ca(B922)</f>
        <v>650</v>
      </c>
      <c r="H922" s="69">
        <f t="shared" si="143"/>
        <v>0.16626113832747177</v>
      </c>
      <c r="I922" s="69">
        <f t="shared" si="144"/>
        <v>979.06980771962822</v>
      </c>
      <c r="J922" s="73">
        <f t="shared" si="136"/>
        <v>75.583333333333329</v>
      </c>
      <c r="K922" s="74">
        <f t="shared" si="137"/>
        <v>979.06980771962822</v>
      </c>
    </row>
    <row r="923" spans="1:11">
      <c r="A923" s="67">
        <v>908</v>
      </c>
      <c r="B923" s="69">
        <f t="shared" si="138"/>
        <v>979.06980771962822</v>
      </c>
      <c r="C923" s="68">
        <f t="shared" si="139"/>
        <v>75.666666666666671</v>
      </c>
      <c r="D923" s="72">
        <f t="shared" si="140"/>
        <v>980.03544829861835</v>
      </c>
      <c r="E923" s="69">
        <f t="shared" si="141"/>
        <v>980.03544829861835</v>
      </c>
      <c r="F923" s="70">
        <f t="shared" si="142"/>
        <v>325.40319144055701</v>
      </c>
      <c r="G923" s="70" cm="1">
        <f t="array" ref="G923">_xll.DCE_EC312_SpecificHeat_Ca(B923)</f>
        <v>650</v>
      </c>
      <c r="H923" s="69">
        <f t="shared" si="143"/>
        <v>0.16607626543389528</v>
      </c>
      <c r="I923" s="69">
        <f t="shared" si="144"/>
        <v>979.23588398506206</v>
      </c>
      <c r="J923" s="73">
        <f t="shared" si="136"/>
        <v>75.666666666666671</v>
      </c>
      <c r="K923" s="74">
        <f t="shared" si="137"/>
        <v>979.23588398506206</v>
      </c>
    </row>
    <row r="924" spans="1:11">
      <c r="A924" s="67">
        <v>909</v>
      </c>
      <c r="B924" s="69">
        <f t="shared" si="138"/>
        <v>979.23588398506206</v>
      </c>
      <c r="C924" s="68">
        <f t="shared" si="139"/>
        <v>75.75</v>
      </c>
      <c r="D924" s="72">
        <f t="shared" si="140"/>
        <v>980.20009842096385</v>
      </c>
      <c r="E924" s="69">
        <f t="shared" si="141"/>
        <v>980.20009842096385</v>
      </c>
      <c r="F924" s="70">
        <f t="shared" si="142"/>
        <v>325.04176546316086</v>
      </c>
      <c r="G924" s="70" cm="1">
        <f t="array" ref="G924">_xll.DCE_EC312_SpecificHeat_Ca(B924)</f>
        <v>650</v>
      </c>
      <c r="H924" s="69">
        <f t="shared" si="143"/>
        <v>0.16589180419277766</v>
      </c>
      <c r="I924" s="69">
        <f t="shared" si="144"/>
        <v>979.40177578925488</v>
      </c>
      <c r="J924" s="73">
        <f t="shared" si="136"/>
        <v>75.75</v>
      </c>
      <c r="K924" s="74">
        <f t="shared" si="137"/>
        <v>979.40177578925488</v>
      </c>
    </row>
    <row r="925" spans="1:11">
      <c r="A925" s="67">
        <v>910</v>
      </c>
      <c r="B925" s="69">
        <f t="shared" si="138"/>
        <v>979.40177578925488</v>
      </c>
      <c r="C925" s="68">
        <f t="shared" si="139"/>
        <v>75.833333333333329</v>
      </c>
      <c r="D925" s="72">
        <f t="shared" si="140"/>
        <v>980.36456780768322</v>
      </c>
      <c r="E925" s="69">
        <f t="shared" si="141"/>
        <v>980.36456780768322</v>
      </c>
      <c r="F925" s="70">
        <f t="shared" si="142"/>
        <v>324.68114336477277</v>
      </c>
      <c r="G925" s="70" cm="1">
        <f t="array" ref="G925">_xll.DCE_EC312_SpecificHeat_Ca(B925)</f>
        <v>650</v>
      </c>
      <c r="H925" s="69">
        <f t="shared" si="143"/>
        <v>0.16570775322797893</v>
      </c>
      <c r="I925" s="69">
        <f t="shared" si="144"/>
        <v>979.56748354248282</v>
      </c>
      <c r="J925" s="73">
        <f t="shared" si="136"/>
        <v>75.833333333333329</v>
      </c>
      <c r="K925" s="74">
        <f t="shared" si="137"/>
        <v>979.56748354248282</v>
      </c>
    </row>
    <row r="926" spans="1:11">
      <c r="A926" s="67">
        <v>911</v>
      </c>
      <c r="B926" s="69">
        <f t="shared" si="138"/>
        <v>979.56748354248282</v>
      </c>
      <c r="C926" s="68">
        <f t="shared" si="139"/>
        <v>75.916666666666671</v>
      </c>
      <c r="D926" s="72">
        <f t="shared" si="140"/>
        <v>980.52885685512672</v>
      </c>
      <c r="E926" s="69">
        <f t="shared" si="141"/>
        <v>980.52885685512672</v>
      </c>
      <c r="F926" s="70">
        <f t="shared" si="142"/>
        <v>324.32132246113753</v>
      </c>
      <c r="G926" s="70" cm="1">
        <f t="array" ref="G926">_xll.DCE_EC312_SpecificHeat_Ca(B926)</f>
        <v>650</v>
      </c>
      <c r="H926" s="69">
        <f t="shared" si="143"/>
        <v>0.16552411116953369</v>
      </c>
      <c r="I926" s="69">
        <f t="shared" si="144"/>
        <v>979.73300765365241</v>
      </c>
      <c r="J926" s="73">
        <f t="shared" si="136"/>
        <v>75.916666666666671</v>
      </c>
      <c r="K926" s="74">
        <f t="shared" si="137"/>
        <v>979.73300765365241</v>
      </c>
    </row>
    <row r="927" spans="1:11">
      <c r="A927" s="67">
        <v>912</v>
      </c>
      <c r="B927" s="69">
        <f t="shared" si="138"/>
        <v>979.73300765365241</v>
      </c>
      <c r="C927" s="68">
        <f t="shared" si="139"/>
        <v>76</v>
      </c>
      <c r="D927" s="72">
        <f t="shared" si="140"/>
        <v>980.69296595834192</v>
      </c>
      <c r="E927" s="69">
        <f t="shared" si="141"/>
        <v>980.69296595834192</v>
      </c>
      <c r="F927" s="70">
        <f t="shared" si="142"/>
        <v>323.96230007972918</v>
      </c>
      <c r="G927" s="70" cm="1">
        <f t="array" ref="G927">_xll.DCE_EC312_SpecificHeat_Ca(B927)</f>
        <v>650</v>
      </c>
      <c r="H927" s="69">
        <f t="shared" si="143"/>
        <v>0.16534087665346298</v>
      </c>
      <c r="I927" s="69">
        <f t="shared" si="144"/>
        <v>979.89834853030584</v>
      </c>
      <c r="J927" s="73">
        <f t="shared" si="136"/>
        <v>76</v>
      </c>
      <c r="K927" s="74">
        <f t="shared" si="137"/>
        <v>979.89834853030584</v>
      </c>
    </row>
    <row r="928" spans="1:11">
      <c r="A928" s="67">
        <v>913</v>
      </c>
      <c r="B928" s="69">
        <f t="shared" si="138"/>
        <v>979.89834853030584</v>
      </c>
      <c r="C928" s="68">
        <f t="shared" si="139"/>
        <v>76.083333333333329</v>
      </c>
      <c r="D928" s="72">
        <f t="shared" si="140"/>
        <v>980.85689551108021</v>
      </c>
      <c r="E928" s="69">
        <f t="shared" si="141"/>
        <v>980.85689551108021</v>
      </c>
      <c r="F928" s="70">
        <f t="shared" si="142"/>
        <v>323.60407355999848</v>
      </c>
      <c r="G928" s="70" cm="1">
        <f t="array" ref="G928">_xll.DCE_EC312_SpecificHeat_Ca(B928)</f>
        <v>650</v>
      </c>
      <c r="H928" s="69">
        <f t="shared" si="143"/>
        <v>0.16515804832190029</v>
      </c>
      <c r="I928" s="69">
        <f t="shared" si="144"/>
        <v>980.06350657862777</v>
      </c>
      <c r="J928" s="73">
        <f t="shared" si="136"/>
        <v>76.083333333333329</v>
      </c>
      <c r="K928" s="74">
        <f t="shared" si="137"/>
        <v>980.06350657862777</v>
      </c>
    </row>
    <row r="929" spans="1:11">
      <c r="A929" s="67">
        <v>914</v>
      </c>
      <c r="B929" s="69">
        <f t="shared" si="138"/>
        <v>980.06350657862777</v>
      </c>
      <c r="C929" s="68">
        <f t="shared" si="139"/>
        <v>76.166666666666671</v>
      </c>
      <c r="D929" s="72">
        <f t="shared" si="140"/>
        <v>981.02064590580176</v>
      </c>
      <c r="E929" s="69">
        <f t="shared" si="141"/>
        <v>981.02064590580176</v>
      </c>
      <c r="F929" s="70">
        <f t="shared" si="142"/>
        <v>323.24664025342145</v>
      </c>
      <c r="G929" s="70" cm="1">
        <f t="array" ref="G929">_xll.DCE_EC312_SpecificHeat_Ca(B929)</f>
        <v>650</v>
      </c>
      <c r="H929" s="69">
        <f t="shared" si="143"/>
        <v>0.16497562482311645</v>
      </c>
      <c r="I929" s="69">
        <f t="shared" si="144"/>
        <v>980.22848220345088</v>
      </c>
      <c r="J929" s="73">
        <f t="shared" si="136"/>
        <v>76.166666666666671</v>
      </c>
      <c r="K929" s="74">
        <f t="shared" si="137"/>
        <v>980.22848220345088</v>
      </c>
    </row>
    <row r="930" spans="1:11">
      <c r="A930" s="67">
        <v>915</v>
      </c>
      <c r="B930" s="69">
        <f t="shared" si="138"/>
        <v>980.22848220345088</v>
      </c>
      <c r="C930" s="68">
        <f t="shared" si="139"/>
        <v>76.25</v>
      </c>
      <c r="D930" s="72">
        <f t="shared" si="140"/>
        <v>981.18421753368114</v>
      </c>
      <c r="E930" s="69">
        <f t="shared" si="141"/>
        <v>981.18421753368114</v>
      </c>
      <c r="F930" s="70">
        <f t="shared" si="142"/>
        <v>322.88999752292062</v>
      </c>
      <c r="G930" s="70" cm="1">
        <f t="array" ref="G930">_xll.DCE_EC312_SpecificHeat_Ca(B930)</f>
        <v>650</v>
      </c>
      <c r="H930" s="69">
        <f t="shared" si="143"/>
        <v>0.16479360481122443</v>
      </c>
      <c r="I930" s="69">
        <f t="shared" si="144"/>
        <v>980.39327580826216</v>
      </c>
      <c r="J930" s="73">
        <f t="shared" si="136"/>
        <v>76.25</v>
      </c>
      <c r="K930" s="74">
        <f t="shared" si="137"/>
        <v>980.39327580826216</v>
      </c>
    </row>
    <row r="931" spans="1:11">
      <c r="A931" s="67">
        <v>916</v>
      </c>
      <c r="B931" s="69">
        <f t="shared" si="138"/>
        <v>980.39327580826216</v>
      </c>
      <c r="C931" s="68">
        <f t="shared" si="139"/>
        <v>76.333333333333329</v>
      </c>
      <c r="D931" s="72">
        <f t="shared" si="140"/>
        <v>981.34761078461372</v>
      </c>
      <c r="E931" s="69">
        <f t="shared" si="141"/>
        <v>981.34761078461372</v>
      </c>
      <c r="F931" s="70">
        <f t="shared" si="142"/>
        <v>322.53414274329452</v>
      </c>
      <c r="G931" s="70" cm="1">
        <f t="array" ref="G931">_xll.DCE_EC312_SpecificHeat_Ca(B931)</f>
        <v>650</v>
      </c>
      <c r="H931" s="69">
        <f t="shared" si="143"/>
        <v>0.16461198694639806</v>
      </c>
      <c r="I931" s="69">
        <f t="shared" si="144"/>
        <v>980.55788779520856</v>
      </c>
      <c r="J931" s="73">
        <f t="shared" si="136"/>
        <v>76.333333333333329</v>
      </c>
      <c r="K931" s="74">
        <f t="shared" si="137"/>
        <v>980.55788779520856</v>
      </c>
    </row>
    <row r="932" spans="1:11">
      <c r="A932" s="67">
        <v>917</v>
      </c>
      <c r="B932" s="69">
        <f t="shared" si="138"/>
        <v>980.55788779520856</v>
      </c>
      <c r="C932" s="68">
        <f t="shared" si="139"/>
        <v>76.416666666666671</v>
      </c>
      <c r="D932" s="72">
        <f t="shared" si="140"/>
        <v>981.51082604722035</v>
      </c>
      <c r="E932" s="69">
        <f t="shared" si="141"/>
        <v>981.51082604722035</v>
      </c>
      <c r="F932" s="70">
        <f t="shared" si="142"/>
        <v>322.17907330109506</v>
      </c>
      <c r="G932" s="70" cm="1">
        <f t="array" ref="G932">_xll.DCE_EC312_SpecificHeat_Ca(B932)</f>
        <v>650</v>
      </c>
      <c r="H932" s="69">
        <f t="shared" si="143"/>
        <v>0.16443076989481009</v>
      </c>
      <c r="I932" s="69">
        <f t="shared" si="144"/>
        <v>980.72231856510336</v>
      </c>
      <c r="J932" s="73">
        <f t="shared" si="136"/>
        <v>76.416666666666671</v>
      </c>
      <c r="K932" s="74">
        <f t="shared" si="137"/>
        <v>980.72231856510336</v>
      </c>
    </row>
    <row r="933" spans="1:11">
      <c r="A933" s="67">
        <v>918</v>
      </c>
      <c r="B933" s="69">
        <f t="shared" si="138"/>
        <v>980.72231856510336</v>
      </c>
      <c r="C933" s="68">
        <f t="shared" si="139"/>
        <v>76.5</v>
      </c>
      <c r="D933" s="72">
        <f t="shared" si="140"/>
        <v>981.67386370885322</v>
      </c>
      <c r="E933" s="69">
        <f t="shared" si="141"/>
        <v>981.67386370885322</v>
      </c>
      <c r="F933" s="70">
        <f t="shared" si="142"/>
        <v>321.82478659409287</v>
      </c>
      <c r="G933" s="70" cm="1">
        <f t="array" ref="G933">_xll.DCE_EC312_SpecificHeat_Ca(B933)</f>
        <v>650</v>
      </c>
      <c r="H933" s="69">
        <f t="shared" si="143"/>
        <v>0.16424995232835871</v>
      </c>
      <c r="I933" s="69">
        <f t="shared" si="144"/>
        <v>980.88656851743167</v>
      </c>
      <c r="J933" s="73">
        <f t="shared" si="136"/>
        <v>76.5</v>
      </c>
      <c r="K933" s="74">
        <f t="shared" si="137"/>
        <v>980.88656851743167</v>
      </c>
    </row>
    <row r="934" spans="1:11">
      <c r="A934" s="67">
        <v>919</v>
      </c>
      <c r="B934" s="69">
        <f t="shared" si="138"/>
        <v>980.88656851743167</v>
      </c>
      <c r="C934" s="68">
        <f t="shared" si="139"/>
        <v>76.583333333333329</v>
      </c>
      <c r="D934" s="72">
        <f t="shared" si="140"/>
        <v>981.83672415560159</v>
      </c>
      <c r="E934" s="69">
        <f t="shared" si="141"/>
        <v>981.83672415560159</v>
      </c>
      <c r="F934" s="70">
        <f t="shared" si="142"/>
        <v>321.47128003174822</v>
      </c>
      <c r="G934" s="70" cm="1">
        <f t="array" ref="G934">_xll.DCE_EC312_SpecificHeat_Ca(B934)</f>
        <v>650</v>
      </c>
      <c r="H934" s="69">
        <f t="shared" si="143"/>
        <v>0.16406953292490825</v>
      </c>
      <c r="I934" s="69">
        <f t="shared" si="144"/>
        <v>981.05063805035661</v>
      </c>
      <c r="J934" s="73">
        <f t="shared" si="136"/>
        <v>76.583333333333329</v>
      </c>
      <c r="K934" s="74">
        <f t="shared" si="137"/>
        <v>981.05063805035661</v>
      </c>
    </row>
    <row r="935" spans="1:11">
      <c r="A935" s="67">
        <v>920</v>
      </c>
      <c r="B935" s="69">
        <f t="shared" si="138"/>
        <v>981.05063805035661</v>
      </c>
      <c r="C935" s="68">
        <f t="shared" si="139"/>
        <v>76.666666666666671</v>
      </c>
      <c r="D935" s="72">
        <f t="shared" si="140"/>
        <v>981.99940777229699</v>
      </c>
      <c r="E935" s="69">
        <f t="shared" si="141"/>
        <v>981.99940777229699</v>
      </c>
      <c r="F935" s="70">
        <f t="shared" si="142"/>
        <v>321.11855103506889</v>
      </c>
      <c r="G935" s="70" cm="1">
        <f t="array" ref="G935">_xll.DCE_EC312_SpecificHeat_Ca(B935)</f>
        <v>650</v>
      </c>
      <c r="H935" s="69">
        <f t="shared" si="143"/>
        <v>0.16388951036821664</v>
      </c>
      <c r="I935" s="69">
        <f t="shared" si="144"/>
        <v>981.21452756072483</v>
      </c>
      <c r="J935" s="73">
        <f t="shared" ref="J935:J998" si="145">C935</f>
        <v>76.666666666666671</v>
      </c>
      <c r="K935" s="74">
        <f t="shared" ref="K935:K998" si="146">I935</f>
        <v>981.21452756072483</v>
      </c>
    </row>
    <row r="936" spans="1:11">
      <c r="A936" s="67">
        <v>921</v>
      </c>
      <c r="B936" s="69">
        <f t="shared" si="138"/>
        <v>981.21452756072483</v>
      </c>
      <c r="C936" s="68">
        <f t="shared" si="139"/>
        <v>76.75</v>
      </c>
      <c r="D936" s="72">
        <f t="shared" si="140"/>
        <v>982.16191494251882</v>
      </c>
      <c r="E936" s="69">
        <f t="shared" si="141"/>
        <v>982.16191494251882</v>
      </c>
      <c r="F936" s="70">
        <f t="shared" si="142"/>
        <v>320.76659703620652</v>
      </c>
      <c r="G936" s="70" cm="1">
        <f t="array" ref="G936">_xll.DCE_EC312_SpecificHeat_Ca(B936)</f>
        <v>650</v>
      </c>
      <c r="H936" s="69">
        <f t="shared" si="143"/>
        <v>0.16370988334772912</v>
      </c>
      <c r="I936" s="69">
        <f t="shared" si="144"/>
        <v>981.37823744407251</v>
      </c>
      <c r="J936" s="73">
        <f t="shared" si="145"/>
        <v>76.75</v>
      </c>
      <c r="K936" s="74">
        <f t="shared" si="146"/>
        <v>981.37823744407251</v>
      </c>
    </row>
    <row r="937" spans="1:11">
      <c r="A937" s="67">
        <v>922</v>
      </c>
      <c r="B937" s="69">
        <f t="shared" si="138"/>
        <v>981.37823744407251</v>
      </c>
      <c r="C937" s="68">
        <f t="shared" si="139"/>
        <v>76.833333333333329</v>
      </c>
      <c r="D937" s="72">
        <f t="shared" si="140"/>
        <v>982.32424604859966</v>
      </c>
      <c r="E937" s="69">
        <f t="shared" si="141"/>
        <v>982.32424604859966</v>
      </c>
      <c r="F937" s="70">
        <f t="shared" si="142"/>
        <v>320.41541547896236</v>
      </c>
      <c r="G937" s="70" cm="1">
        <f t="array" ref="G937">_xll.DCE_EC312_SpecificHeat_Ca(B937)</f>
        <v>650</v>
      </c>
      <c r="H937" s="69">
        <f t="shared" si="143"/>
        <v>0.16353065055883675</v>
      </c>
      <c r="I937" s="69">
        <f t="shared" si="144"/>
        <v>981.54176809463138</v>
      </c>
      <c r="J937" s="73">
        <f t="shared" si="145"/>
        <v>76.833333333333329</v>
      </c>
      <c r="K937" s="74">
        <f t="shared" si="146"/>
        <v>981.54176809463138</v>
      </c>
    </row>
    <row r="938" spans="1:11">
      <c r="A938" s="67">
        <v>923</v>
      </c>
      <c r="B938" s="69">
        <f t="shared" si="138"/>
        <v>981.54176809463138</v>
      </c>
      <c r="C938" s="68">
        <f t="shared" si="139"/>
        <v>76.916666666666671</v>
      </c>
      <c r="D938" s="72">
        <f t="shared" si="140"/>
        <v>982.48640147163121</v>
      </c>
      <c r="E938" s="69">
        <f t="shared" si="141"/>
        <v>982.48640147163121</v>
      </c>
      <c r="F938" s="70">
        <f t="shared" si="142"/>
        <v>320.06500381814499</v>
      </c>
      <c r="G938" s="70" cm="1">
        <f t="array" ref="G938">_xll.DCE_EC312_SpecificHeat_Ca(B938)</f>
        <v>650</v>
      </c>
      <c r="H938" s="69">
        <f t="shared" si="143"/>
        <v>0.16335181070254831</v>
      </c>
      <c r="I938" s="69">
        <f t="shared" si="144"/>
        <v>981.70511990533396</v>
      </c>
      <c r="J938" s="73">
        <f t="shared" si="145"/>
        <v>76.916666666666671</v>
      </c>
      <c r="K938" s="74">
        <f t="shared" si="146"/>
        <v>981.70511990533396</v>
      </c>
    </row>
    <row r="939" spans="1:11">
      <c r="A939" s="67">
        <v>924</v>
      </c>
      <c r="B939" s="69">
        <f t="shared" si="138"/>
        <v>981.70511990533396</v>
      </c>
      <c r="C939" s="68">
        <f t="shared" si="139"/>
        <v>77</v>
      </c>
      <c r="D939" s="72">
        <f t="shared" si="140"/>
        <v>982.64838159146836</v>
      </c>
      <c r="E939" s="69">
        <f t="shared" si="141"/>
        <v>982.64838159146836</v>
      </c>
      <c r="F939" s="70">
        <f t="shared" si="142"/>
        <v>319.71535951960021</v>
      </c>
      <c r="G939" s="70" cm="1">
        <f t="array" ref="G939">_xll.DCE_EC312_SpecificHeat_Ca(B939)</f>
        <v>650</v>
      </c>
      <c r="H939" s="69">
        <f t="shared" si="143"/>
        <v>0.1631733624855056</v>
      </c>
      <c r="I939" s="69">
        <f t="shared" si="144"/>
        <v>981.86829326781947</v>
      </c>
      <c r="J939" s="73">
        <f t="shared" si="145"/>
        <v>77</v>
      </c>
      <c r="K939" s="74">
        <f t="shared" si="146"/>
        <v>981.86829326781947</v>
      </c>
    </row>
    <row r="940" spans="1:11">
      <c r="A940" s="67">
        <v>925</v>
      </c>
      <c r="B940" s="69">
        <f t="shared" si="138"/>
        <v>981.86829326781947</v>
      </c>
      <c r="C940" s="68">
        <f t="shared" si="139"/>
        <v>77.083333333333329</v>
      </c>
      <c r="D940" s="72">
        <f t="shared" si="140"/>
        <v>982.81018678673615</v>
      </c>
      <c r="E940" s="69">
        <f t="shared" si="141"/>
        <v>982.81018678673615</v>
      </c>
      <c r="F940" s="70">
        <f t="shared" si="142"/>
        <v>319.36648006064354</v>
      </c>
      <c r="G940" s="70" cm="1">
        <f t="array" ref="G940">_xll.DCE_EC312_SpecificHeat_Ca(B940)</f>
        <v>650</v>
      </c>
      <c r="H940" s="69">
        <f t="shared" si="143"/>
        <v>0.16299530462020434</v>
      </c>
      <c r="I940" s="69">
        <f t="shared" si="144"/>
        <v>982.03128857243962</v>
      </c>
      <c r="J940" s="73">
        <f t="shared" si="145"/>
        <v>77.083333333333329</v>
      </c>
      <c r="K940" s="74">
        <f t="shared" si="146"/>
        <v>982.03128857243962</v>
      </c>
    </row>
    <row r="941" spans="1:11">
      <c r="A941" s="67">
        <v>926</v>
      </c>
      <c r="B941" s="69">
        <f t="shared" si="138"/>
        <v>982.03128857243962</v>
      </c>
      <c r="C941" s="68">
        <f t="shared" si="139"/>
        <v>77.166666666666671</v>
      </c>
      <c r="D941" s="72">
        <f t="shared" si="140"/>
        <v>982.97181743483372</v>
      </c>
      <c r="E941" s="69">
        <f t="shared" si="141"/>
        <v>982.97181743483372</v>
      </c>
      <c r="F941" s="70">
        <f t="shared" si="142"/>
        <v>319.01836292931694</v>
      </c>
      <c r="G941" s="70" cm="1">
        <f t="array" ref="G941">_xll.DCE_EC312_SpecificHeat_Ca(B941)</f>
        <v>650</v>
      </c>
      <c r="H941" s="69">
        <f t="shared" si="143"/>
        <v>0.16281763582461467</v>
      </c>
      <c r="I941" s="69">
        <f t="shared" si="144"/>
        <v>982.1941062082642</v>
      </c>
      <c r="J941" s="73">
        <f t="shared" si="145"/>
        <v>77.166666666666671</v>
      </c>
      <c r="K941" s="74">
        <f t="shared" si="146"/>
        <v>982.1941062082642</v>
      </c>
    </row>
    <row r="942" spans="1:11">
      <c r="A942" s="67">
        <v>927</v>
      </c>
      <c r="B942" s="69">
        <f t="shared" si="138"/>
        <v>982.1941062082642</v>
      </c>
      <c r="C942" s="68">
        <f t="shared" si="139"/>
        <v>77.25</v>
      </c>
      <c r="D942" s="72">
        <f t="shared" si="140"/>
        <v>983.13327391194071</v>
      </c>
      <c r="E942" s="69">
        <f t="shared" si="141"/>
        <v>983.13327391194071</v>
      </c>
      <c r="F942" s="70">
        <f t="shared" si="142"/>
        <v>318.67100562522268</v>
      </c>
      <c r="G942" s="70" cm="1">
        <f t="array" ref="G942">_xll.DCE_EC312_SpecificHeat_Ca(B942)</f>
        <v>650</v>
      </c>
      <c r="H942" s="69">
        <f t="shared" si="143"/>
        <v>0.16264035482260672</v>
      </c>
      <c r="I942" s="69">
        <f t="shared" si="144"/>
        <v>982.35674656308686</v>
      </c>
      <c r="J942" s="73">
        <f t="shared" si="145"/>
        <v>77.25</v>
      </c>
      <c r="K942" s="74">
        <f t="shared" si="146"/>
        <v>982.35674656308686</v>
      </c>
    </row>
    <row r="943" spans="1:11">
      <c r="A943" s="67">
        <v>928</v>
      </c>
      <c r="B943" s="69">
        <f t="shared" si="138"/>
        <v>982.35674656308686</v>
      </c>
      <c r="C943" s="68">
        <f t="shared" si="139"/>
        <v>77.333333333333329</v>
      </c>
      <c r="D943" s="72">
        <f t="shared" si="140"/>
        <v>983.29455659302153</v>
      </c>
      <c r="E943" s="69">
        <f t="shared" si="141"/>
        <v>983.29455659302153</v>
      </c>
      <c r="F943" s="70">
        <f t="shared" si="142"/>
        <v>318.32440565830439</v>
      </c>
      <c r="G943" s="70" cm="1">
        <f t="array" ref="G943">_xll.DCE_EC312_SpecificHeat_Ca(B943)</f>
        <v>650</v>
      </c>
      <c r="H943" s="69">
        <f t="shared" si="143"/>
        <v>0.16246346034332865</v>
      </c>
      <c r="I943" s="69">
        <f t="shared" si="144"/>
        <v>982.51921002343022</v>
      </c>
      <c r="J943" s="73">
        <f t="shared" si="145"/>
        <v>77.333333333333329</v>
      </c>
      <c r="K943" s="74">
        <f t="shared" si="146"/>
        <v>982.51921002343022</v>
      </c>
    </row>
    <row r="944" spans="1:11">
      <c r="A944" s="67">
        <v>929</v>
      </c>
      <c r="B944" s="69">
        <f t="shared" si="138"/>
        <v>982.51921002343022</v>
      </c>
      <c r="C944" s="68">
        <f t="shared" si="139"/>
        <v>77.416666666666671</v>
      </c>
      <c r="D944" s="72">
        <f t="shared" si="140"/>
        <v>983.4556658518311</v>
      </c>
      <c r="E944" s="69">
        <f t="shared" si="141"/>
        <v>983.4556658518311</v>
      </c>
      <c r="F944" s="70">
        <f t="shared" si="142"/>
        <v>317.97856054952001</v>
      </c>
      <c r="G944" s="70" cm="1">
        <f t="array" ref="G944">_xll.DCE_EC312_SpecificHeat_Ca(B944)</f>
        <v>650</v>
      </c>
      <c r="H944" s="69">
        <f t="shared" si="143"/>
        <v>0.16228695112154992</v>
      </c>
      <c r="I944" s="69">
        <f t="shared" si="144"/>
        <v>982.68149697455181</v>
      </c>
      <c r="J944" s="73">
        <f t="shared" si="145"/>
        <v>77.416666666666671</v>
      </c>
      <c r="K944" s="74">
        <f t="shared" si="146"/>
        <v>982.68149697455181</v>
      </c>
    </row>
    <row r="945" spans="1:11">
      <c r="A945" s="67">
        <v>930</v>
      </c>
      <c r="B945" s="69">
        <f t="shared" si="138"/>
        <v>982.68149697455181</v>
      </c>
      <c r="C945" s="68">
        <f t="shared" si="139"/>
        <v>77.5</v>
      </c>
      <c r="D945" s="72">
        <f t="shared" si="140"/>
        <v>983.61660206092006</v>
      </c>
      <c r="E945" s="69">
        <f t="shared" si="141"/>
        <v>983.61660206092006</v>
      </c>
      <c r="F945" s="70">
        <f t="shared" si="142"/>
        <v>317.63346783090242</v>
      </c>
      <c r="G945" s="70" cm="1">
        <f t="array" ref="G945">_xll.DCE_EC312_SpecificHeat_Ca(B945)</f>
        <v>650</v>
      </c>
      <c r="H945" s="69">
        <f t="shared" si="143"/>
        <v>0.16211082589769235</v>
      </c>
      <c r="I945" s="69">
        <f t="shared" si="144"/>
        <v>982.84360780044949</v>
      </c>
      <c r="J945" s="73">
        <f t="shared" si="145"/>
        <v>77.5</v>
      </c>
      <c r="K945" s="74">
        <f t="shared" si="146"/>
        <v>982.84360780044949</v>
      </c>
    </row>
    <row r="946" spans="1:11">
      <c r="A946" s="67">
        <v>931</v>
      </c>
      <c r="B946" s="69">
        <f t="shared" si="138"/>
        <v>982.84360780044949</v>
      </c>
      <c r="C946" s="68">
        <f t="shared" si="139"/>
        <v>77.583333333333329</v>
      </c>
      <c r="D946" s="72">
        <f t="shared" si="140"/>
        <v>983.7773655916402</v>
      </c>
      <c r="E946" s="69">
        <f t="shared" si="141"/>
        <v>983.7773655916402</v>
      </c>
      <c r="F946" s="70">
        <f t="shared" si="142"/>
        <v>317.28912504534611</v>
      </c>
      <c r="G946" s="70" cm="1">
        <f t="array" ref="G946">_xll.DCE_EC312_SpecificHeat_Ca(B946)</f>
        <v>650</v>
      </c>
      <c r="H946" s="69">
        <f t="shared" si="143"/>
        <v>0.16193508341772117</v>
      </c>
      <c r="I946" s="69">
        <f t="shared" si="144"/>
        <v>983.00554288386718</v>
      </c>
      <c r="J946" s="73">
        <f t="shared" si="145"/>
        <v>77.583333333333329</v>
      </c>
      <c r="K946" s="74">
        <f t="shared" si="146"/>
        <v>983.00554288386718</v>
      </c>
    </row>
    <row r="947" spans="1:11">
      <c r="A947" s="67">
        <v>932</v>
      </c>
      <c r="B947" s="69">
        <f t="shared" si="138"/>
        <v>983.00554288386718</v>
      </c>
      <c r="C947" s="68">
        <f t="shared" si="139"/>
        <v>77.666666666666671</v>
      </c>
      <c r="D947" s="72">
        <f t="shared" si="140"/>
        <v>983.93795681414849</v>
      </c>
      <c r="E947" s="69">
        <f t="shared" si="141"/>
        <v>983.93795681414849</v>
      </c>
      <c r="F947" s="70">
        <f t="shared" si="142"/>
        <v>316.9455297456924</v>
      </c>
      <c r="G947" s="70" cm="1">
        <f t="array" ref="G947">_xll.DCE_EC312_SpecificHeat_Ca(B947)</f>
        <v>650</v>
      </c>
      <c r="H947" s="69">
        <f t="shared" si="143"/>
        <v>0.16175972243267822</v>
      </c>
      <c r="I947" s="69">
        <f t="shared" si="144"/>
        <v>983.16730260629981</v>
      </c>
      <c r="J947" s="73">
        <f t="shared" si="145"/>
        <v>77.666666666666671</v>
      </c>
      <c r="K947" s="74">
        <f t="shared" si="146"/>
        <v>983.16730260629981</v>
      </c>
    </row>
    <row r="948" spans="1:11">
      <c r="A948" s="67">
        <v>933</v>
      </c>
      <c r="B948" s="69">
        <f t="shared" si="138"/>
        <v>983.16730260629981</v>
      </c>
      <c r="C948" s="68">
        <f t="shared" si="139"/>
        <v>77.75</v>
      </c>
      <c r="D948" s="72">
        <f t="shared" si="140"/>
        <v>984.09837609741351</v>
      </c>
      <c r="E948" s="69">
        <f t="shared" si="141"/>
        <v>984.09837609741351</v>
      </c>
      <c r="F948" s="70">
        <f t="shared" si="142"/>
        <v>316.60267949641394</v>
      </c>
      <c r="G948" s="70" cm="1">
        <f t="array" ref="G948">_xll.DCE_EC312_SpecificHeat_Ca(B948)</f>
        <v>650</v>
      </c>
      <c r="H948" s="69">
        <f t="shared" si="143"/>
        <v>0.16158474169954168</v>
      </c>
      <c r="I948" s="69">
        <f t="shared" si="144"/>
        <v>983.3288873479994</v>
      </c>
      <c r="J948" s="73">
        <f t="shared" si="145"/>
        <v>77.75</v>
      </c>
      <c r="K948" s="74">
        <f t="shared" si="146"/>
        <v>983.3288873479994</v>
      </c>
    </row>
    <row r="949" spans="1:11">
      <c r="A949" s="67">
        <v>934</v>
      </c>
      <c r="B949" s="69">
        <f t="shared" si="138"/>
        <v>983.3288873479994</v>
      </c>
      <c r="C949" s="68">
        <f t="shared" si="139"/>
        <v>77.833333333333329</v>
      </c>
      <c r="D949" s="72">
        <f t="shared" si="140"/>
        <v>984.25862380921978</v>
      </c>
      <c r="E949" s="69">
        <f t="shared" si="141"/>
        <v>984.25862380921978</v>
      </c>
      <c r="F949" s="70">
        <f t="shared" si="142"/>
        <v>316.26057187182772</v>
      </c>
      <c r="G949" s="70" cm="1">
        <f t="array" ref="G949">_xll.DCE_EC312_SpecificHeat_Ca(B949)</f>
        <v>650</v>
      </c>
      <c r="H949" s="69">
        <f t="shared" si="143"/>
        <v>0.16141013998031387</v>
      </c>
      <c r="I949" s="69">
        <f t="shared" si="144"/>
        <v>983.49029748797966</v>
      </c>
      <c r="J949" s="73">
        <f t="shared" si="145"/>
        <v>77.833333333333329</v>
      </c>
      <c r="K949" s="74">
        <f t="shared" si="146"/>
        <v>983.49029748797966</v>
      </c>
    </row>
    <row r="950" spans="1:11">
      <c r="A950" s="67">
        <v>935</v>
      </c>
      <c r="B950" s="69">
        <f t="shared" si="138"/>
        <v>983.49029748797966</v>
      </c>
      <c r="C950" s="68">
        <f t="shared" si="139"/>
        <v>77.916666666666671</v>
      </c>
      <c r="D950" s="72">
        <f t="shared" si="140"/>
        <v>984.41870031617339</v>
      </c>
      <c r="E950" s="69">
        <f t="shared" si="141"/>
        <v>984.41870031617339</v>
      </c>
      <c r="F950" s="70">
        <f t="shared" si="142"/>
        <v>315.91920445726112</v>
      </c>
      <c r="G950" s="70" cm="1">
        <f t="array" ref="G950">_xll.DCE_EC312_SpecificHeat_Ca(B950)</f>
        <v>650</v>
      </c>
      <c r="H950" s="69">
        <f t="shared" si="143"/>
        <v>0.16123591604261656</v>
      </c>
      <c r="I950" s="69">
        <f t="shared" si="144"/>
        <v>983.6515334040223</v>
      </c>
      <c r="J950" s="73">
        <f t="shared" si="145"/>
        <v>77.916666666666671</v>
      </c>
      <c r="K950" s="74">
        <f t="shared" si="146"/>
        <v>983.6515334040223</v>
      </c>
    </row>
    <row r="951" spans="1:11">
      <c r="A951" s="67">
        <v>936</v>
      </c>
      <c r="B951" s="69">
        <f t="shared" si="138"/>
        <v>983.6515334040223</v>
      </c>
      <c r="C951" s="68">
        <f t="shared" si="139"/>
        <v>78</v>
      </c>
      <c r="D951" s="72">
        <f t="shared" si="140"/>
        <v>984.57860598370598</v>
      </c>
      <c r="E951" s="69">
        <f t="shared" si="141"/>
        <v>984.57860598370598</v>
      </c>
      <c r="F951" s="70">
        <f t="shared" si="142"/>
        <v>315.57857484824228</v>
      </c>
      <c r="G951" s="70" cm="1">
        <f t="array" ref="G951">_xll.DCE_EC312_SpecificHeat_Ca(B951)</f>
        <v>650</v>
      </c>
      <c r="H951" s="69">
        <f t="shared" si="143"/>
        <v>0.16106206865927769</v>
      </c>
      <c r="I951" s="69">
        <f t="shared" si="144"/>
        <v>983.81259547268155</v>
      </c>
      <c r="J951" s="73">
        <f t="shared" si="145"/>
        <v>78</v>
      </c>
      <c r="K951" s="74">
        <f t="shared" si="146"/>
        <v>983.81259547268155</v>
      </c>
    </row>
    <row r="952" spans="1:11">
      <c r="A952" s="67">
        <v>937</v>
      </c>
      <c r="B952" s="69">
        <f t="shared" si="138"/>
        <v>983.81259547268155</v>
      </c>
      <c r="C952" s="68">
        <f t="shared" si="139"/>
        <v>78.083333333333329</v>
      </c>
      <c r="D952" s="72">
        <f t="shared" si="140"/>
        <v>984.73834117608101</v>
      </c>
      <c r="E952" s="69">
        <f t="shared" si="141"/>
        <v>984.73834117608101</v>
      </c>
      <c r="F952" s="70">
        <f t="shared" si="142"/>
        <v>315.2386806508693</v>
      </c>
      <c r="G952" s="70" cm="1">
        <f t="array" ref="G952">_xll.DCE_EC312_SpecificHeat_Ca(B952)</f>
        <v>650</v>
      </c>
      <c r="H952" s="69">
        <f t="shared" si="143"/>
        <v>0.16088859660851978</v>
      </c>
      <c r="I952" s="69">
        <f t="shared" si="144"/>
        <v>983.97348406929007</v>
      </c>
      <c r="J952" s="73">
        <f t="shared" si="145"/>
        <v>78.083333333333329</v>
      </c>
      <c r="K952" s="74">
        <f t="shared" si="146"/>
        <v>983.97348406929007</v>
      </c>
    </row>
    <row r="953" spans="1:11">
      <c r="A953" s="67">
        <v>938</v>
      </c>
      <c r="B953" s="69">
        <f t="shared" si="138"/>
        <v>983.97348406929007</v>
      </c>
      <c r="C953" s="68">
        <f t="shared" si="139"/>
        <v>78.166666666666671</v>
      </c>
      <c r="D953" s="72">
        <f t="shared" si="140"/>
        <v>984.89790625639785</v>
      </c>
      <c r="E953" s="69">
        <f t="shared" si="141"/>
        <v>984.89790625639785</v>
      </c>
      <c r="F953" s="70">
        <f t="shared" si="142"/>
        <v>314.89951948149627</v>
      </c>
      <c r="G953" s="70" cm="1">
        <f t="array" ref="G953">_xll.DCE_EC312_SpecificHeat_Ca(B953)</f>
        <v>650</v>
      </c>
      <c r="H953" s="69">
        <f t="shared" si="143"/>
        <v>0.16071549867379978</v>
      </c>
      <c r="I953" s="69">
        <f t="shared" si="144"/>
        <v>984.13419956796383</v>
      </c>
      <c r="J953" s="73">
        <f t="shared" si="145"/>
        <v>78.166666666666671</v>
      </c>
      <c r="K953" s="74">
        <f t="shared" si="146"/>
        <v>984.13419956796383</v>
      </c>
    </row>
    <row r="954" spans="1:11">
      <c r="A954" s="67">
        <v>939</v>
      </c>
      <c r="B954" s="69">
        <f t="shared" si="138"/>
        <v>984.13419956796383</v>
      </c>
      <c r="C954" s="68">
        <f t="shared" si="139"/>
        <v>78.25</v>
      </c>
      <c r="D954" s="72">
        <f t="shared" si="140"/>
        <v>985.05730158659719</v>
      </c>
      <c r="E954" s="69">
        <f t="shared" si="141"/>
        <v>985.05730158659719</v>
      </c>
      <c r="F954" s="70">
        <f t="shared" si="142"/>
        <v>314.56108896672515</v>
      </c>
      <c r="G954" s="70" cm="1">
        <f t="array" ref="G954">_xll.DCE_EC312_SpecificHeat_Ca(B954)</f>
        <v>650</v>
      </c>
      <c r="H954" s="69">
        <f t="shared" si="143"/>
        <v>0.1605427736438047</v>
      </c>
      <c r="I954" s="69">
        <f t="shared" si="144"/>
        <v>984.29474234160762</v>
      </c>
      <c r="J954" s="73">
        <f t="shared" si="145"/>
        <v>78.25</v>
      </c>
      <c r="K954" s="74">
        <f t="shared" si="146"/>
        <v>984.29474234160762</v>
      </c>
    </row>
    <row r="955" spans="1:11">
      <c r="A955" s="67">
        <v>940</v>
      </c>
      <c r="B955" s="69">
        <f t="shared" si="138"/>
        <v>984.29474234160762</v>
      </c>
      <c r="C955" s="68">
        <f t="shared" si="139"/>
        <v>78.333333333333329</v>
      </c>
      <c r="D955" s="72">
        <f t="shared" si="140"/>
        <v>985.21652752746581</v>
      </c>
      <c r="E955" s="69">
        <f t="shared" si="141"/>
        <v>985.21652752746581</v>
      </c>
      <c r="F955" s="70">
        <f t="shared" si="142"/>
        <v>314.22338674373782</v>
      </c>
      <c r="G955" s="70" cm="1">
        <f t="array" ref="G955">_xll.DCE_EC312_SpecificHeat_Ca(B955)</f>
        <v>650</v>
      </c>
      <c r="H955" s="69">
        <f t="shared" si="143"/>
        <v>0.16037042031262139</v>
      </c>
      <c r="I955" s="69">
        <f t="shared" si="144"/>
        <v>984.45511276192019</v>
      </c>
      <c r="J955" s="73">
        <f t="shared" si="145"/>
        <v>78.333333333333329</v>
      </c>
      <c r="K955" s="74">
        <f t="shared" si="146"/>
        <v>984.45511276192019</v>
      </c>
    </row>
    <row r="956" spans="1:11">
      <c r="A956" s="67">
        <v>941</v>
      </c>
      <c r="B956" s="69">
        <f t="shared" si="138"/>
        <v>984.45511276192019</v>
      </c>
      <c r="C956" s="68">
        <f t="shared" si="139"/>
        <v>78.416666666666671</v>
      </c>
      <c r="D956" s="72">
        <f t="shared" si="140"/>
        <v>985.37558443864145</v>
      </c>
      <c r="E956" s="69">
        <f t="shared" si="141"/>
        <v>985.37558443864145</v>
      </c>
      <c r="F956" s="70">
        <f t="shared" si="142"/>
        <v>313.88641045960895</v>
      </c>
      <c r="G956" s="70" cm="1">
        <f t="array" ref="G956">_xll.DCE_EC312_SpecificHeat_Ca(B956)</f>
        <v>650</v>
      </c>
      <c r="H956" s="69">
        <f t="shared" si="143"/>
        <v>0.16019843747938561</v>
      </c>
      <c r="I956" s="69">
        <f t="shared" si="144"/>
        <v>984.61531119939957</v>
      </c>
      <c r="J956" s="73">
        <f t="shared" si="145"/>
        <v>78.416666666666671</v>
      </c>
      <c r="K956" s="74">
        <f t="shared" si="146"/>
        <v>984.61531119939957</v>
      </c>
    </row>
    <row r="957" spans="1:11">
      <c r="A957" s="67">
        <v>942</v>
      </c>
      <c r="B957" s="69">
        <f t="shared" si="138"/>
        <v>984.61531119939957</v>
      </c>
      <c r="C957" s="68">
        <f t="shared" si="139"/>
        <v>78.5</v>
      </c>
      <c r="D957" s="72">
        <f t="shared" si="140"/>
        <v>985.53447267861782</v>
      </c>
      <c r="E957" s="69">
        <f t="shared" si="141"/>
        <v>985.53447267861782</v>
      </c>
      <c r="F957" s="70">
        <f t="shared" si="142"/>
        <v>313.55015777170752</v>
      </c>
      <c r="G957" s="70" cm="1">
        <f t="array" ref="G957">_xll.DCE_EC312_SpecificHeat_Ca(B957)</f>
        <v>650</v>
      </c>
      <c r="H957" s="69">
        <f t="shared" si="143"/>
        <v>0.16002682394848702</v>
      </c>
      <c r="I957" s="69">
        <f t="shared" si="144"/>
        <v>984.77533802334801</v>
      </c>
      <c r="J957" s="73">
        <f t="shared" si="145"/>
        <v>78.5</v>
      </c>
      <c r="K957" s="74">
        <f t="shared" si="146"/>
        <v>984.77533802334801</v>
      </c>
    </row>
    <row r="958" spans="1:11">
      <c r="A958" s="67">
        <v>943</v>
      </c>
      <c r="B958" s="69">
        <f t="shared" si="138"/>
        <v>984.77533802334801</v>
      </c>
      <c r="C958" s="68">
        <f t="shared" si="139"/>
        <v>78.583333333333329</v>
      </c>
      <c r="D958" s="72">
        <f t="shared" si="140"/>
        <v>985.69319260474902</v>
      </c>
      <c r="E958" s="69">
        <f t="shared" si="141"/>
        <v>985.69319260474902</v>
      </c>
      <c r="F958" s="70">
        <f t="shared" si="142"/>
        <v>313.21462634719796</v>
      </c>
      <c r="G958" s="70" cm="1">
        <f t="array" ref="G958">_xll.DCE_EC312_SpecificHeat_Ca(B958)</f>
        <v>650</v>
      </c>
      <c r="H958" s="69">
        <f t="shared" si="143"/>
        <v>0.15985557852931465</v>
      </c>
      <c r="I958" s="69">
        <f t="shared" si="144"/>
        <v>984.93519360187736</v>
      </c>
      <c r="J958" s="73">
        <f t="shared" si="145"/>
        <v>78.583333333333329</v>
      </c>
      <c r="K958" s="74">
        <f t="shared" si="146"/>
        <v>984.93519360187736</v>
      </c>
    </row>
    <row r="959" spans="1:11">
      <c r="A959" s="67">
        <v>944</v>
      </c>
      <c r="B959" s="69">
        <f t="shared" si="138"/>
        <v>984.93519360187736</v>
      </c>
      <c r="C959" s="68">
        <f t="shared" si="139"/>
        <v>78.666666666666671</v>
      </c>
      <c r="D959" s="72">
        <f t="shared" si="140"/>
        <v>985.85174457325513</v>
      </c>
      <c r="E959" s="69">
        <f t="shared" si="141"/>
        <v>985.85174457325513</v>
      </c>
      <c r="F959" s="70">
        <f t="shared" si="142"/>
        <v>312.87981386353056</v>
      </c>
      <c r="G959" s="70" cm="1">
        <f t="array" ref="G959">_xll.DCE_EC312_SpecificHeat_Ca(B959)</f>
        <v>650</v>
      </c>
      <c r="H959" s="69">
        <f t="shared" si="143"/>
        <v>0.15968470003650714</v>
      </c>
      <c r="I959" s="69">
        <f t="shared" si="144"/>
        <v>985.09487830191381</v>
      </c>
      <c r="J959" s="73">
        <f t="shared" si="145"/>
        <v>78.666666666666671</v>
      </c>
      <c r="K959" s="74">
        <f t="shared" si="146"/>
        <v>985.09487830191381</v>
      </c>
    </row>
    <row r="960" spans="1:11">
      <c r="A960" s="67">
        <v>945</v>
      </c>
      <c r="B960" s="69">
        <f t="shared" si="138"/>
        <v>985.09487830191381</v>
      </c>
      <c r="C960" s="68">
        <f t="shared" si="139"/>
        <v>78.75</v>
      </c>
      <c r="D960" s="72">
        <f t="shared" si="140"/>
        <v>986.01012893922632</v>
      </c>
      <c r="E960" s="69">
        <f t="shared" si="141"/>
        <v>986.01012893922632</v>
      </c>
      <c r="F960" s="70">
        <f t="shared" si="142"/>
        <v>312.5457180084822</v>
      </c>
      <c r="G960" s="70" cm="1">
        <f t="array" ref="G960">_xll.DCE_EC312_SpecificHeat_Ca(B960)</f>
        <v>650</v>
      </c>
      <c r="H960" s="69">
        <f t="shared" si="143"/>
        <v>0.15951418728997335</v>
      </c>
      <c r="I960" s="69">
        <f t="shared" si="144"/>
        <v>985.25439248920384</v>
      </c>
      <c r="J960" s="73">
        <f t="shared" si="145"/>
        <v>78.75</v>
      </c>
      <c r="K960" s="74">
        <f t="shared" si="146"/>
        <v>985.25439248920384</v>
      </c>
    </row>
    <row r="961" spans="1:11">
      <c r="A961" s="67">
        <v>946</v>
      </c>
      <c r="B961" s="69">
        <f t="shared" si="138"/>
        <v>985.25439248920384</v>
      </c>
      <c r="C961" s="68">
        <f t="shared" si="139"/>
        <v>78.833333333333329</v>
      </c>
      <c r="D961" s="72">
        <f t="shared" si="140"/>
        <v>986.16834605662791</v>
      </c>
      <c r="E961" s="69">
        <f t="shared" si="141"/>
        <v>986.16834605662791</v>
      </c>
      <c r="F961" s="70">
        <f t="shared" si="142"/>
        <v>312.21233647885765</v>
      </c>
      <c r="G961" s="70" cm="1">
        <f t="array" ref="G961">_xll.DCE_EC312_SpecificHeat_Ca(B961)</f>
        <v>650</v>
      </c>
      <c r="H961" s="69">
        <f t="shared" si="143"/>
        <v>0.15934403911423001</v>
      </c>
      <c r="I961" s="69">
        <f t="shared" si="144"/>
        <v>985.41373652831805</v>
      </c>
      <c r="J961" s="73">
        <f t="shared" si="145"/>
        <v>78.833333333333329</v>
      </c>
      <c r="K961" s="74">
        <f t="shared" si="146"/>
        <v>985.41373652831805</v>
      </c>
    </row>
    <row r="962" spans="1:11">
      <c r="A962" s="67">
        <v>947</v>
      </c>
      <c r="B962" s="69">
        <f t="shared" si="138"/>
        <v>985.41373652831805</v>
      </c>
      <c r="C962" s="68">
        <f t="shared" si="139"/>
        <v>78.916666666666671</v>
      </c>
      <c r="D962" s="72">
        <f t="shared" si="140"/>
        <v>986.32639627830508</v>
      </c>
      <c r="E962" s="69">
        <f t="shared" si="141"/>
        <v>986.32639627830508</v>
      </c>
      <c r="F962" s="70">
        <f t="shared" si="142"/>
        <v>311.87966698225375</v>
      </c>
      <c r="G962" s="70" cm="1">
        <f t="array" ref="G962">_xll.DCE_EC312_SpecificHeat_Ca(B962)</f>
        <v>650</v>
      </c>
      <c r="H962" s="69">
        <f t="shared" si="143"/>
        <v>0.15917425433930152</v>
      </c>
      <c r="I962" s="69">
        <f t="shared" si="144"/>
        <v>985.57291078265735</v>
      </c>
      <c r="J962" s="73">
        <f t="shared" si="145"/>
        <v>78.916666666666671</v>
      </c>
      <c r="K962" s="74">
        <f t="shared" si="146"/>
        <v>985.57291078265735</v>
      </c>
    </row>
    <row r="963" spans="1:11">
      <c r="A963" s="67">
        <v>948</v>
      </c>
      <c r="B963" s="69">
        <f t="shared" si="138"/>
        <v>985.57291078265735</v>
      </c>
      <c r="C963" s="68">
        <f t="shared" si="139"/>
        <v>79</v>
      </c>
      <c r="D963" s="72">
        <f t="shared" si="140"/>
        <v>986.48427995598752</v>
      </c>
      <c r="E963" s="69">
        <f t="shared" si="141"/>
        <v>986.48427995598752</v>
      </c>
      <c r="F963" s="70">
        <f t="shared" si="142"/>
        <v>311.54770723549103</v>
      </c>
      <c r="G963" s="70" cm="1">
        <f t="array" ref="G963">_xll.DCE_EC312_SpecificHeat_Ca(B963)</f>
        <v>650</v>
      </c>
      <c r="H963" s="69">
        <f t="shared" si="143"/>
        <v>0.15900483179991989</v>
      </c>
      <c r="I963" s="69">
        <f t="shared" si="144"/>
        <v>985.73191561445731</v>
      </c>
      <c r="J963" s="73">
        <f t="shared" si="145"/>
        <v>79</v>
      </c>
      <c r="K963" s="74">
        <f t="shared" si="146"/>
        <v>985.73191561445731</v>
      </c>
    </row>
    <row r="964" spans="1:11">
      <c r="A964" s="67">
        <v>949</v>
      </c>
      <c r="B964" s="69">
        <f t="shared" si="138"/>
        <v>985.73191561445731</v>
      </c>
      <c r="C964" s="68">
        <f t="shared" si="139"/>
        <v>79.083333333333329</v>
      </c>
      <c r="D964" s="72">
        <f t="shared" si="140"/>
        <v>986.64199744029429</v>
      </c>
      <c r="E964" s="69">
        <f t="shared" si="141"/>
        <v>986.64199744029429</v>
      </c>
      <c r="F964" s="70">
        <f t="shared" si="142"/>
        <v>311.21645496540071</v>
      </c>
      <c r="G964" s="70" cm="1">
        <f t="array" ref="G964">_xll.DCE_EC312_SpecificHeat_Ca(B964)</f>
        <v>650</v>
      </c>
      <c r="H964" s="69">
        <f t="shared" si="143"/>
        <v>0.15883577033592639</v>
      </c>
      <c r="I964" s="69">
        <f t="shared" si="144"/>
        <v>985.89075138479325</v>
      </c>
      <c r="J964" s="73">
        <f t="shared" si="145"/>
        <v>79.083333333333329</v>
      </c>
      <c r="K964" s="74">
        <f t="shared" si="146"/>
        <v>985.89075138479325</v>
      </c>
    </row>
    <row r="965" spans="1:11">
      <c r="A965" s="67">
        <v>950</v>
      </c>
      <c r="B965" s="69">
        <f t="shared" si="138"/>
        <v>985.89075138479325</v>
      </c>
      <c r="C965" s="68">
        <f t="shared" si="139"/>
        <v>79.166666666666671</v>
      </c>
      <c r="D965" s="72">
        <f t="shared" si="140"/>
        <v>986.79954908073864</v>
      </c>
      <c r="E965" s="69">
        <f t="shared" si="141"/>
        <v>986.79954908073864</v>
      </c>
      <c r="F965" s="70">
        <f t="shared" si="142"/>
        <v>310.8859079084699</v>
      </c>
      <c r="G965" s="70" cm="1">
        <f t="array" ref="G965">_xll.DCE_EC312_SpecificHeat_Ca(B965)</f>
        <v>650</v>
      </c>
      <c r="H965" s="69">
        <f t="shared" si="143"/>
        <v>0.15866706879209022</v>
      </c>
      <c r="I965" s="69">
        <f t="shared" si="144"/>
        <v>986.0494184535853</v>
      </c>
      <c r="J965" s="73">
        <f t="shared" si="145"/>
        <v>79.166666666666671</v>
      </c>
      <c r="K965" s="74">
        <f t="shared" si="146"/>
        <v>986.0494184535853</v>
      </c>
    </row>
    <row r="966" spans="1:11">
      <c r="A966" s="67">
        <v>951</v>
      </c>
      <c r="B966" s="69">
        <f t="shared" si="138"/>
        <v>986.0494184535853</v>
      </c>
      <c r="C966" s="68">
        <f t="shared" si="139"/>
        <v>79.25</v>
      </c>
      <c r="D966" s="72">
        <f t="shared" si="140"/>
        <v>986.95693522573151</v>
      </c>
      <c r="E966" s="69">
        <f t="shared" si="141"/>
        <v>986.95693522573151</v>
      </c>
      <c r="F966" s="70">
        <f t="shared" si="142"/>
        <v>310.5560638107051</v>
      </c>
      <c r="G966" s="70" cm="1">
        <f t="array" ref="G966">_xll.DCE_EC312_SpecificHeat_Ca(B966)</f>
        <v>650</v>
      </c>
      <c r="H966" s="69">
        <f t="shared" si="143"/>
        <v>0.15849872601803913</v>
      </c>
      <c r="I966" s="69">
        <f t="shared" si="144"/>
        <v>986.20791717960333</v>
      </c>
      <c r="J966" s="73">
        <f t="shared" si="145"/>
        <v>79.25</v>
      </c>
      <c r="K966" s="74">
        <f t="shared" si="146"/>
        <v>986.20791717960333</v>
      </c>
    </row>
    <row r="967" spans="1:11">
      <c r="A967" s="67">
        <v>952</v>
      </c>
      <c r="B967" s="69">
        <f t="shared" si="138"/>
        <v>986.20791717960333</v>
      </c>
      <c r="C967" s="68">
        <f t="shared" si="139"/>
        <v>79.333333333333329</v>
      </c>
      <c r="D967" s="72">
        <f t="shared" si="140"/>
        <v>987.11415622258835</v>
      </c>
      <c r="E967" s="69">
        <f t="shared" si="141"/>
        <v>987.11415622258835</v>
      </c>
      <c r="F967" s="70">
        <f t="shared" si="142"/>
        <v>310.22692042814543</v>
      </c>
      <c r="G967" s="70" cm="1">
        <f t="array" ref="G967">_xll.DCE_EC312_SpecificHeat_Ca(B967)</f>
        <v>650</v>
      </c>
      <c r="H967" s="69">
        <f t="shared" si="143"/>
        <v>0.15833074086852109</v>
      </c>
      <c r="I967" s="69">
        <f t="shared" si="144"/>
        <v>986.36624792047189</v>
      </c>
      <c r="J967" s="73">
        <f t="shared" si="145"/>
        <v>79.333333333333329</v>
      </c>
      <c r="K967" s="74">
        <f t="shared" si="146"/>
        <v>986.36624792047189</v>
      </c>
    </row>
    <row r="968" spans="1:11">
      <c r="A968" s="67">
        <v>953</v>
      </c>
      <c r="B968" s="69">
        <f t="shared" si="138"/>
        <v>986.36624792047189</v>
      </c>
      <c r="C968" s="68">
        <f t="shared" si="139"/>
        <v>79.416666666666671</v>
      </c>
      <c r="D968" s="72">
        <f t="shared" si="140"/>
        <v>987.2712124175315</v>
      </c>
      <c r="E968" s="69">
        <f t="shared" si="141"/>
        <v>987.2712124175315</v>
      </c>
      <c r="F968" s="70">
        <f t="shared" si="142"/>
        <v>309.8984755258673</v>
      </c>
      <c r="G968" s="70" cm="1">
        <f t="array" ref="G968">_xll.DCE_EC312_SpecificHeat_Ca(B968)</f>
        <v>650</v>
      </c>
      <c r="H968" s="69">
        <f t="shared" si="143"/>
        <v>0.1581631122028965</v>
      </c>
      <c r="I968" s="69">
        <f t="shared" si="144"/>
        <v>986.52441103267483</v>
      </c>
      <c r="J968" s="73">
        <f t="shared" si="145"/>
        <v>79.416666666666671</v>
      </c>
      <c r="K968" s="74">
        <f t="shared" si="146"/>
        <v>986.52441103267483</v>
      </c>
    </row>
    <row r="969" spans="1:11">
      <c r="A969" s="67">
        <v>954</v>
      </c>
      <c r="B969" s="69">
        <f t="shared" si="138"/>
        <v>986.52441103267483</v>
      </c>
      <c r="C969" s="68">
        <f t="shared" si="139"/>
        <v>79.5</v>
      </c>
      <c r="D969" s="72">
        <f t="shared" si="140"/>
        <v>987.42810415569591</v>
      </c>
      <c r="E969" s="69">
        <f t="shared" si="141"/>
        <v>987.42810415569591</v>
      </c>
      <c r="F969" s="70">
        <f t="shared" si="142"/>
        <v>309.57072687886523</v>
      </c>
      <c r="G969" s="70" cm="1">
        <f t="array" ref="G969">_xll.DCE_EC312_SpecificHeat_Ca(B969)</f>
        <v>650</v>
      </c>
      <c r="H969" s="69">
        <f t="shared" si="143"/>
        <v>0.15799583888558777</v>
      </c>
      <c r="I969" s="69">
        <f t="shared" si="144"/>
        <v>986.68240687156037</v>
      </c>
      <c r="J969" s="73">
        <f t="shared" si="145"/>
        <v>79.5</v>
      </c>
      <c r="K969" s="74">
        <f t="shared" si="146"/>
        <v>986.68240687156037</v>
      </c>
    </row>
    <row r="970" spans="1:11">
      <c r="A970" s="67">
        <v>955</v>
      </c>
      <c r="B970" s="69">
        <f t="shared" si="138"/>
        <v>986.68240687156037</v>
      </c>
      <c r="C970" s="68">
        <f t="shared" si="139"/>
        <v>79.583333333333329</v>
      </c>
      <c r="D970" s="72">
        <f t="shared" si="140"/>
        <v>987.58483178113352</v>
      </c>
      <c r="E970" s="69">
        <f t="shared" si="141"/>
        <v>987.58483178113352</v>
      </c>
      <c r="F970" s="70">
        <f t="shared" si="142"/>
        <v>309.24367227131796</v>
      </c>
      <c r="G970" s="70" cm="1">
        <f t="array" ref="G970">_xll.DCE_EC312_SpecificHeat_Ca(B970)</f>
        <v>650</v>
      </c>
      <c r="H970" s="69">
        <f t="shared" si="143"/>
        <v>0.15782891978570451</v>
      </c>
      <c r="I970" s="69">
        <f t="shared" si="144"/>
        <v>986.84023579134612</v>
      </c>
      <c r="J970" s="73">
        <f t="shared" si="145"/>
        <v>79.583333333333329</v>
      </c>
      <c r="K970" s="74">
        <f t="shared" si="146"/>
        <v>986.84023579134612</v>
      </c>
    </row>
    <row r="971" spans="1:11">
      <c r="A971" s="67">
        <v>956</v>
      </c>
      <c r="B971" s="69">
        <f t="shared" si="138"/>
        <v>986.84023579134612</v>
      </c>
      <c r="C971" s="68">
        <f t="shared" si="139"/>
        <v>79.666666666666671</v>
      </c>
      <c r="D971" s="72">
        <f t="shared" si="140"/>
        <v>987.74139563681774</v>
      </c>
      <c r="E971" s="69">
        <f t="shared" si="141"/>
        <v>987.74139563681774</v>
      </c>
      <c r="F971" s="70">
        <f t="shared" si="142"/>
        <v>308.91730949707807</v>
      </c>
      <c r="G971" s="70" cm="1">
        <f t="array" ref="G971">_xll.DCE_EC312_SpecificHeat_Ca(B971)</f>
        <v>650</v>
      </c>
      <c r="H971" s="69">
        <f t="shared" si="143"/>
        <v>0.15766235377729365</v>
      </c>
      <c r="I971" s="69">
        <f t="shared" si="144"/>
        <v>986.99789814512337</v>
      </c>
      <c r="J971" s="73">
        <f t="shared" si="145"/>
        <v>79.666666666666671</v>
      </c>
      <c r="K971" s="74">
        <f t="shared" si="146"/>
        <v>986.99789814512337</v>
      </c>
    </row>
    <row r="972" spans="1:11">
      <c r="A972" s="67">
        <v>957</v>
      </c>
      <c r="B972" s="69">
        <f t="shared" si="138"/>
        <v>986.99789814512337</v>
      </c>
      <c r="C972" s="68">
        <f t="shared" si="139"/>
        <v>79.75</v>
      </c>
      <c r="D972" s="72">
        <f t="shared" si="140"/>
        <v>987.89779606464811</v>
      </c>
      <c r="E972" s="69">
        <f t="shared" si="141"/>
        <v>987.89779606464811</v>
      </c>
      <c r="F972" s="70">
        <f t="shared" si="142"/>
        <v>308.59163635900217</v>
      </c>
      <c r="G972" s="70" cm="1">
        <f t="array" ref="G972">_xll.DCE_EC312_SpecificHeat_Ca(B972)</f>
        <v>650</v>
      </c>
      <c r="H972" s="69">
        <f t="shared" si="143"/>
        <v>0.15749613973899751</v>
      </c>
      <c r="I972" s="69">
        <f t="shared" si="144"/>
        <v>987.15539428486238</v>
      </c>
      <c r="J972" s="73">
        <f t="shared" si="145"/>
        <v>79.75</v>
      </c>
      <c r="K972" s="74">
        <f t="shared" si="146"/>
        <v>987.15539428486238</v>
      </c>
    </row>
    <row r="973" spans="1:11">
      <c r="A973" s="67">
        <v>958</v>
      </c>
      <c r="B973" s="69">
        <f t="shared" si="138"/>
        <v>987.15539428486238</v>
      </c>
      <c r="C973" s="68">
        <f t="shared" si="139"/>
        <v>79.833333333333329</v>
      </c>
      <c r="D973" s="72">
        <f t="shared" si="140"/>
        <v>988.05403340545411</v>
      </c>
      <c r="E973" s="69">
        <f t="shared" si="141"/>
        <v>988.05403340545411</v>
      </c>
      <c r="F973" s="70">
        <f t="shared" si="142"/>
        <v>308.26665066955633</v>
      </c>
      <c r="G973" s="70" cm="1">
        <f t="array" ref="G973">_xll.DCE_EC312_SpecificHeat_Ca(B973)</f>
        <v>650</v>
      </c>
      <c r="H973" s="69">
        <f t="shared" si="143"/>
        <v>0.15733027655436282</v>
      </c>
      <c r="I973" s="69">
        <f t="shared" si="144"/>
        <v>987.31272456141676</v>
      </c>
      <c r="J973" s="73">
        <f t="shared" si="145"/>
        <v>79.833333333333329</v>
      </c>
      <c r="K973" s="74">
        <f t="shared" si="146"/>
        <v>987.31272456141676</v>
      </c>
    </row>
    <row r="974" spans="1:11">
      <c r="A974" s="67">
        <v>959</v>
      </c>
      <c r="B974" s="69">
        <f t="shared" si="138"/>
        <v>987.31272456141676</v>
      </c>
      <c r="C974" s="68">
        <f t="shared" si="139"/>
        <v>79.916666666666671</v>
      </c>
      <c r="D974" s="72">
        <f t="shared" si="140"/>
        <v>988.2101079990008</v>
      </c>
      <c r="E974" s="69">
        <f t="shared" si="141"/>
        <v>988.2101079990008</v>
      </c>
      <c r="F974" s="70">
        <f t="shared" si="142"/>
        <v>307.94235025032134</v>
      </c>
      <c r="G974" s="70" cm="1">
        <f t="array" ref="G974">_xll.DCE_EC312_SpecificHeat_Ca(B974)</f>
        <v>650</v>
      </c>
      <c r="H974" s="69">
        <f t="shared" si="143"/>
        <v>0.15716476311158817</v>
      </c>
      <c r="I974" s="69">
        <f t="shared" si="144"/>
        <v>987.46988932452837</v>
      </c>
      <c r="J974" s="73">
        <f t="shared" si="145"/>
        <v>79.916666666666671</v>
      </c>
      <c r="K974" s="74">
        <f t="shared" si="146"/>
        <v>987.46988932452837</v>
      </c>
    </row>
    <row r="975" spans="1:11">
      <c r="A975" s="67">
        <v>960</v>
      </c>
      <c r="B975" s="69">
        <f t="shared" si="138"/>
        <v>987.46988932452837</v>
      </c>
      <c r="C975" s="68">
        <f t="shared" si="139"/>
        <v>80</v>
      </c>
      <c r="D975" s="72">
        <f t="shared" si="140"/>
        <v>988.36602018399196</v>
      </c>
      <c r="E975" s="69">
        <f t="shared" si="141"/>
        <v>988.36602018399196</v>
      </c>
      <c r="F975" s="70">
        <f t="shared" si="142"/>
        <v>307.61873293224068</v>
      </c>
      <c r="G975" s="70" cm="1">
        <f t="array" ref="G975">_xll.DCE_EC312_SpecificHeat_Ca(B975)</f>
        <v>650</v>
      </c>
      <c r="H975" s="69">
        <f t="shared" si="143"/>
        <v>0.15699959830365054</v>
      </c>
      <c r="I975" s="69">
        <f t="shared" si="144"/>
        <v>987.62688892283199</v>
      </c>
      <c r="J975" s="73">
        <f t="shared" si="145"/>
        <v>80</v>
      </c>
      <c r="K975" s="74">
        <f t="shared" si="146"/>
        <v>987.62688892283199</v>
      </c>
    </row>
    <row r="976" spans="1:11">
      <c r="A976" s="67">
        <v>961</v>
      </c>
      <c r="B976" s="69">
        <f t="shared" si="138"/>
        <v>987.62688892283199</v>
      </c>
      <c r="C976" s="68">
        <f t="shared" si="139"/>
        <v>80.083333333333329</v>
      </c>
      <c r="D976" s="72">
        <f t="shared" si="140"/>
        <v>988.52177029807569</v>
      </c>
      <c r="E976" s="69">
        <f t="shared" si="141"/>
        <v>988.52177029807569</v>
      </c>
      <c r="F976" s="70">
        <f t="shared" si="142"/>
        <v>307.29579655515874</v>
      </c>
      <c r="G976" s="70" cm="1">
        <f t="array" ref="G976">_xll.DCE_EC312_SpecificHeat_Ca(B976)</f>
        <v>650</v>
      </c>
      <c r="H976" s="69">
        <f t="shared" si="143"/>
        <v>0.15683478102806975</v>
      </c>
      <c r="I976" s="69">
        <f t="shared" si="144"/>
        <v>987.78372370386012</v>
      </c>
      <c r="J976" s="73">
        <f t="shared" si="145"/>
        <v>80.083333333333329</v>
      </c>
      <c r="K976" s="74">
        <f t="shared" si="146"/>
        <v>987.78372370386012</v>
      </c>
    </row>
    <row r="977" spans="1:11">
      <c r="A977" s="67">
        <v>962</v>
      </c>
      <c r="B977" s="69">
        <f t="shared" ref="B977:B1040" si="147">IF(A977=1,20,I976)</f>
        <v>987.78372370386012</v>
      </c>
      <c r="C977" s="68">
        <f t="shared" ref="C977:C1040" si="148">A977*5/60</f>
        <v>80.166666666666671</v>
      </c>
      <c r="D977" s="72">
        <f t="shared" ref="D977:D1040" si="149">20 + 345 *LOG10(8 * C977 + 1)</f>
        <v>988.67735867784768</v>
      </c>
      <c r="E977" s="69">
        <f t="shared" ref="E977:E1040" si="150">D977</f>
        <v>988.67735867784768</v>
      </c>
      <c r="F977" s="70">
        <f t="shared" ref="F977:F1040" si="151">25 * (D977 - B977)+1 * 0.7 * 1 * 0.0000000567 * ((E977 + 273) ^ 4 - (B977 + 273) ^ 4)</f>
        <v>306.97353896811347</v>
      </c>
      <c r="G977" s="70" cm="1">
        <f t="array" ref="G977">_xll.DCE_EC312_SpecificHeat_Ca(B977)</f>
        <v>650</v>
      </c>
      <c r="H977" s="69">
        <f t="shared" ref="H977:H1040" si="152">$G$10 * $G$9 / (G977 * 7850) * F977 * 5</f>
        <v>0.15667031018705779</v>
      </c>
      <c r="I977" s="69">
        <f t="shared" ref="I977:I1040" si="153">B977+H977</f>
        <v>987.94039401404723</v>
      </c>
      <c r="J977" s="73">
        <f t="shared" si="145"/>
        <v>80.166666666666671</v>
      </c>
      <c r="K977" s="74">
        <f t="shared" si="146"/>
        <v>987.94039401404723</v>
      </c>
    </row>
    <row r="978" spans="1:11">
      <c r="A978" s="67">
        <v>963</v>
      </c>
      <c r="B978" s="69">
        <f t="shared" si="147"/>
        <v>987.94039401404723</v>
      </c>
      <c r="C978" s="68">
        <f t="shared" si="148"/>
        <v>80.25</v>
      </c>
      <c r="D978" s="72">
        <f t="shared" si="149"/>
        <v>988.83278565885655</v>
      </c>
      <c r="E978" s="69">
        <f t="shared" si="150"/>
        <v>988.83278565885655</v>
      </c>
      <c r="F978" s="70">
        <f t="shared" si="151"/>
        <v>306.65195802947795</v>
      </c>
      <c r="G978" s="70" cm="1">
        <f t="array" ref="G978">_xll.DCE_EC312_SpecificHeat_Ca(B978)</f>
        <v>650</v>
      </c>
      <c r="H978" s="69">
        <f t="shared" si="152"/>
        <v>0.15650618468759087</v>
      </c>
      <c r="I978" s="69">
        <f t="shared" si="153"/>
        <v>988.09690019873483</v>
      </c>
      <c r="J978" s="73">
        <f t="shared" si="145"/>
        <v>80.25</v>
      </c>
      <c r="K978" s="74">
        <f t="shared" si="146"/>
        <v>988.09690019873483</v>
      </c>
    </row>
    <row r="979" spans="1:11">
      <c r="A979" s="67">
        <v>964</v>
      </c>
      <c r="B979" s="69">
        <f t="shared" si="147"/>
        <v>988.09690019873483</v>
      </c>
      <c r="C979" s="68">
        <f t="shared" si="148"/>
        <v>80.333333333333329</v>
      </c>
      <c r="D979" s="72">
        <f t="shared" si="149"/>
        <v>988.98805157560764</v>
      </c>
      <c r="E979" s="69">
        <f t="shared" si="150"/>
        <v>988.98805157560764</v>
      </c>
      <c r="F979" s="70">
        <f t="shared" si="151"/>
        <v>306.33105160640633</v>
      </c>
      <c r="G979" s="70" cm="1">
        <f t="array" ref="G979">_xll.DCE_EC312_SpecificHeat_Ca(B979)</f>
        <v>650</v>
      </c>
      <c r="H979" s="69">
        <f t="shared" si="152"/>
        <v>0.15634240344112688</v>
      </c>
      <c r="I979" s="69">
        <f t="shared" si="153"/>
        <v>988.25324260217599</v>
      </c>
      <c r="J979" s="73">
        <f t="shared" si="145"/>
        <v>80.333333333333329</v>
      </c>
      <c r="K979" s="74">
        <f t="shared" si="146"/>
        <v>988.25324260217599</v>
      </c>
    </row>
    <row r="980" spans="1:11">
      <c r="A980" s="67">
        <v>965</v>
      </c>
      <c r="B980" s="69">
        <f t="shared" si="147"/>
        <v>988.25324260217599</v>
      </c>
      <c r="C980" s="68">
        <f t="shared" si="148"/>
        <v>80.416666666666671</v>
      </c>
      <c r="D980" s="72">
        <f t="shared" si="149"/>
        <v>989.14315676156718</v>
      </c>
      <c r="E980" s="69">
        <f t="shared" si="150"/>
        <v>989.14315676156718</v>
      </c>
      <c r="F980" s="70">
        <f t="shared" si="151"/>
        <v>306.0108175749217</v>
      </c>
      <c r="G980" s="70" cm="1">
        <f t="array" ref="G980">_xll.DCE_EC312_SpecificHeat_Ca(B980)</f>
        <v>650</v>
      </c>
      <c r="H980" s="69">
        <f t="shared" si="152"/>
        <v>0.15617896536365025</v>
      </c>
      <c r="I980" s="69">
        <f t="shared" si="153"/>
        <v>988.40942156753965</v>
      </c>
      <c r="J980" s="73">
        <f t="shared" si="145"/>
        <v>80.416666666666671</v>
      </c>
      <c r="K980" s="74">
        <f t="shared" si="146"/>
        <v>988.40942156753965</v>
      </c>
    </row>
    <row r="981" spans="1:11">
      <c r="A981" s="67">
        <v>966</v>
      </c>
      <c r="B981" s="69">
        <f t="shared" si="147"/>
        <v>988.40942156753965</v>
      </c>
      <c r="C981" s="68">
        <f t="shared" si="148"/>
        <v>80.5</v>
      </c>
      <c r="D981" s="72">
        <f t="shared" si="149"/>
        <v>989.29810154916731</v>
      </c>
      <c r="E981" s="69">
        <f t="shared" si="150"/>
        <v>989.29810154916731</v>
      </c>
      <c r="F981" s="70">
        <f t="shared" si="151"/>
        <v>305.69125382016608</v>
      </c>
      <c r="G981" s="70" cm="1">
        <f t="array" ref="G981">_xll.DCE_EC312_SpecificHeat_Ca(B981)</f>
        <v>650</v>
      </c>
      <c r="H981" s="69">
        <f t="shared" si="152"/>
        <v>0.15601586937579928</v>
      </c>
      <c r="I981" s="69">
        <f t="shared" si="153"/>
        <v>988.56543743691543</v>
      </c>
      <c r="J981" s="73">
        <f t="shared" si="145"/>
        <v>80.5</v>
      </c>
      <c r="K981" s="74">
        <f t="shared" si="146"/>
        <v>988.56543743691543</v>
      </c>
    </row>
    <row r="982" spans="1:11">
      <c r="A982" s="67">
        <v>967</v>
      </c>
      <c r="B982" s="69">
        <f t="shared" si="147"/>
        <v>988.56543743691543</v>
      </c>
      <c r="C982" s="68">
        <f t="shared" si="148"/>
        <v>80.583333333333329</v>
      </c>
      <c r="D982" s="72">
        <f t="shared" si="149"/>
        <v>989.45288626980971</v>
      </c>
      <c r="E982" s="69">
        <f t="shared" si="150"/>
        <v>989.45288626980971</v>
      </c>
      <c r="F982" s="70">
        <f t="shared" si="151"/>
        <v>305.37235823610052</v>
      </c>
      <c r="G982" s="70" cm="1">
        <f t="array" ref="G982">_xll.DCE_EC312_SpecificHeat_Ca(B982)</f>
        <v>650</v>
      </c>
      <c r="H982" s="69">
        <f t="shared" si="152"/>
        <v>0.15585311440271341</v>
      </c>
      <c r="I982" s="69">
        <f t="shared" si="153"/>
        <v>988.72129055131813</v>
      </c>
      <c r="J982" s="73">
        <f t="shared" si="145"/>
        <v>80.583333333333329</v>
      </c>
      <c r="K982" s="74">
        <f t="shared" si="146"/>
        <v>988.72129055131813</v>
      </c>
    </row>
    <row r="983" spans="1:11">
      <c r="A983" s="67">
        <v>968</v>
      </c>
      <c r="B983" s="69">
        <f t="shared" si="147"/>
        <v>988.72129055131813</v>
      </c>
      <c r="C983" s="68">
        <f t="shared" si="148"/>
        <v>80.666666666666671</v>
      </c>
      <c r="D983" s="72">
        <f t="shared" si="149"/>
        <v>989.6075112538698</v>
      </c>
      <c r="E983" s="69">
        <f t="shared" si="150"/>
        <v>989.6075112538698</v>
      </c>
      <c r="F983" s="70">
        <f t="shared" si="151"/>
        <v>305.05412872539961</v>
      </c>
      <c r="G983" s="70" cm="1">
        <f t="array" ref="G983">_xll.DCE_EC312_SpecificHeat_Ca(B983)</f>
        <v>650</v>
      </c>
      <c r="H983" s="69">
        <f t="shared" si="152"/>
        <v>0.15569069937397906</v>
      </c>
      <c r="I983" s="69">
        <f t="shared" si="153"/>
        <v>988.8769812506921</v>
      </c>
      <c r="J983" s="73">
        <f t="shared" si="145"/>
        <v>80.666666666666671</v>
      </c>
      <c r="K983" s="74">
        <f t="shared" si="146"/>
        <v>988.8769812506921</v>
      </c>
    </row>
    <row r="984" spans="1:11">
      <c r="A984" s="67">
        <v>969</v>
      </c>
      <c r="B984" s="69">
        <f t="shared" si="147"/>
        <v>988.8769812506921</v>
      </c>
      <c r="C984" s="68">
        <f t="shared" si="148"/>
        <v>80.75</v>
      </c>
      <c r="D984" s="72">
        <f t="shared" si="149"/>
        <v>989.76197683070166</v>
      </c>
      <c r="E984" s="69">
        <f t="shared" si="150"/>
        <v>989.76197683070166</v>
      </c>
      <c r="F984" s="70">
        <f t="shared" si="151"/>
        <v>304.73656319987288</v>
      </c>
      <c r="G984" s="70" cm="1">
        <f t="array" ref="G984">_xll.DCE_EC312_SpecificHeat_Ca(B984)</f>
        <v>650</v>
      </c>
      <c r="H984" s="69">
        <f t="shared" si="152"/>
        <v>0.15552862322384498</v>
      </c>
      <c r="I984" s="69">
        <f t="shared" si="153"/>
        <v>989.03250987391596</v>
      </c>
      <c r="J984" s="73">
        <f t="shared" si="145"/>
        <v>80.75</v>
      </c>
      <c r="K984" s="74">
        <f t="shared" si="146"/>
        <v>989.03250987391596</v>
      </c>
    </row>
    <row r="985" spans="1:11">
      <c r="A985" s="67">
        <v>970</v>
      </c>
      <c r="B985" s="69">
        <f t="shared" si="147"/>
        <v>989.03250987391596</v>
      </c>
      <c r="C985" s="68">
        <f t="shared" si="148"/>
        <v>80.833333333333329</v>
      </c>
      <c r="D985" s="72">
        <f t="shared" si="149"/>
        <v>989.91628332864138</v>
      </c>
      <c r="E985" s="69">
        <f t="shared" si="150"/>
        <v>989.91628332864138</v>
      </c>
      <c r="F985" s="70">
        <f t="shared" si="151"/>
        <v>304.41965957948076</v>
      </c>
      <c r="G985" s="70" cm="1">
        <f t="array" ref="G985">_xll.DCE_EC312_SpecificHeat_Ca(B985)</f>
        <v>650</v>
      </c>
      <c r="H985" s="69">
        <f t="shared" si="152"/>
        <v>0.15536688489071981</v>
      </c>
      <c r="I985" s="69">
        <f t="shared" si="153"/>
        <v>989.18787675880662</v>
      </c>
      <c r="J985" s="73">
        <f t="shared" si="145"/>
        <v>80.833333333333329</v>
      </c>
      <c r="K985" s="74">
        <f t="shared" si="146"/>
        <v>989.18787675880662</v>
      </c>
    </row>
    <row r="986" spans="1:11">
      <c r="A986" s="67">
        <v>971</v>
      </c>
      <c r="B986" s="69">
        <f t="shared" si="147"/>
        <v>989.18787675880662</v>
      </c>
      <c r="C986" s="68">
        <f t="shared" si="148"/>
        <v>80.916666666666671</v>
      </c>
      <c r="D986" s="72">
        <f t="shared" si="149"/>
        <v>990.07043107501215</v>
      </c>
      <c r="E986" s="69">
        <f t="shared" si="150"/>
        <v>990.07043107501215</v>
      </c>
      <c r="F986" s="70">
        <f t="shared" si="151"/>
        <v>304.10341579340712</v>
      </c>
      <c r="G986" s="70" cm="1">
        <f t="array" ref="G986">_xll.DCE_EC312_SpecificHeat_Ca(B986)</f>
        <v>650</v>
      </c>
      <c r="H986" s="69">
        <f t="shared" si="152"/>
        <v>0.15520548331771963</v>
      </c>
      <c r="I986" s="69">
        <f t="shared" si="153"/>
        <v>989.3430822421243</v>
      </c>
      <c r="J986" s="73">
        <f t="shared" si="145"/>
        <v>80.916666666666671</v>
      </c>
      <c r="K986" s="74">
        <f t="shared" si="146"/>
        <v>989.3430822421243</v>
      </c>
    </row>
    <row r="987" spans="1:11">
      <c r="A987" s="67">
        <v>972</v>
      </c>
      <c r="B987" s="69">
        <f t="shared" si="147"/>
        <v>989.3430822421243</v>
      </c>
      <c r="C987" s="68">
        <f t="shared" si="148"/>
        <v>81</v>
      </c>
      <c r="D987" s="72">
        <f t="shared" si="149"/>
        <v>990.22442039612736</v>
      </c>
      <c r="E987" s="69">
        <f t="shared" si="150"/>
        <v>990.22442039612736</v>
      </c>
      <c r="F987" s="70">
        <f t="shared" si="151"/>
        <v>303.7878297792962</v>
      </c>
      <c r="G987" s="70" cm="1">
        <f t="array" ref="G987">_xll.DCE_EC312_SpecificHeat_Ca(B987)</f>
        <v>650</v>
      </c>
      <c r="H987" s="69">
        <f t="shared" si="152"/>
        <v>0.15504441745227843</v>
      </c>
      <c r="I987" s="69">
        <f t="shared" si="153"/>
        <v>989.49812665957654</v>
      </c>
      <c r="J987" s="73">
        <f t="shared" si="145"/>
        <v>81</v>
      </c>
      <c r="K987" s="74">
        <f t="shared" si="146"/>
        <v>989.49812665957654</v>
      </c>
    </row>
    <row r="988" spans="1:11">
      <c r="A988" s="67">
        <v>973</v>
      </c>
      <c r="B988" s="69">
        <f t="shared" si="147"/>
        <v>989.49812665957654</v>
      </c>
      <c r="C988" s="68">
        <f t="shared" si="148"/>
        <v>81.083333333333329</v>
      </c>
      <c r="D988" s="72">
        <f t="shared" si="149"/>
        <v>990.37825161729575</v>
      </c>
      <c r="E988" s="69">
        <f t="shared" si="150"/>
        <v>990.37825161729575</v>
      </c>
      <c r="F988" s="70">
        <f t="shared" si="151"/>
        <v>303.47289948331752</v>
      </c>
      <c r="G988" s="70" cm="1">
        <f t="array" ref="G988">_xll.DCE_EC312_SpecificHeat_Ca(B988)</f>
        <v>650</v>
      </c>
      <c r="H988" s="69">
        <f t="shared" si="152"/>
        <v>0.15488368624618118</v>
      </c>
      <c r="I988" s="69">
        <f t="shared" si="153"/>
        <v>989.65301034582274</v>
      </c>
      <c r="J988" s="73">
        <f t="shared" si="145"/>
        <v>81.083333333333329</v>
      </c>
      <c r="K988" s="74">
        <f t="shared" si="146"/>
        <v>989.65301034582274</v>
      </c>
    </row>
    <row r="989" spans="1:11">
      <c r="A989" s="67">
        <v>974</v>
      </c>
      <c r="B989" s="69">
        <f t="shared" si="147"/>
        <v>989.65301034582274</v>
      </c>
      <c r="C989" s="68">
        <f t="shared" si="148"/>
        <v>81.166666666666671</v>
      </c>
      <c r="D989" s="72">
        <f t="shared" si="149"/>
        <v>990.53192506282517</v>
      </c>
      <c r="E989" s="69">
        <f t="shared" si="150"/>
        <v>990.53192506282517</v>
      </c>
      <c r="F989" s="70">
        <f t="shared" si="151"/>
        <v>303.15862286024515</v>
      </c>
      <c r="G989" s="70" cm="1">
        <f t="array" ref="G989">_xll.DCE_EC312_SpecificHeat_Ca(B989)</f>
        <v>650</v>
      </c>
      <c r="H989" s="69">
        <f t="shared" si="152"/>
        <v>0.15472328865560447</v>
      </c>
      <c r="I989" s="69">
        <f t="shared" si="153"/>
        <v>989.80773363447838</v>
      </c>
      <c r="J989" s="73">
        <f t="shared" si="145"/>
        <v>81.166666666666671</v>
      </c>
      <c r="K989" s="74">
        <f t="shared" si="146"/>
        <v>989.80773363447838</v>
      </c>
    </row>
    <row r="990" spans="1:11">
      <c r="A990" s="67">
        <v>975</v>
      </c>
      <c r="B990" s="69">
        <f t="shared" si="147"/>
        <v>989.80773363447838</v>
      </c>
      <c r="C990" s="68">
        <f t="shared" si="148"/>
        <v>81.25</v>
      </c>
      <c r="D990" s="72">
        <f t="shared" si="149"/>
        <v>990.68544105602632</v>
      </c>
      <c r="E990" s="69">
        <f t="shared" si="150"/>
        <v>990.68544105602632</v>
      </c>
      <c r="F990" s="70">
        <f t="shared" si="151"/>
        <v>302.84499787332771</v>
      </c>
      <c r="G990" s="70" cm="1">
        <f t="array" ref="G990">_xll.DCE_EC312_SpecificHeat_Ca(B990)</f>
        <v>650</v>
      </c>
      <c r="H990" s="69">
        <f t="shared" si="152"/>
        <v>0.15456322364105002</v>
      </c>
      <c r="I990" s="69">
        <f t="shared" si="153"/>
        <v>989.96229685811943</v>
      </c>
      <c r="J990" s="73">
        <f t="shared" si="145"/>
        <v>81.25</v>
      </c>
      <c r="K990" s="74">
        <f t="shared" si="146"/>
        <v>989.96229685811943</v>
      </c>
    </row>
    <row r="991" spans="1:11">
      <c r="A991" s="67">
        <v>976</v>
      </c>
      <c r="B991" s="69">
        <f t="shared" si="147"/>
        <v>989.96229685811943</v>
      </c>
      <c r="C991" s="68">
        <f t="shared" si="148"/>
        <v>81.333333333333329</v>
      </c>
      <c r="D991" s="72">
        <f t="shared" si="149"/>
        <v>990.83879991921708</v>
      </c>
      <c r="E991" s="69">
        <f t="shared" si="150"/>
        <v>990.83879991921708</v>
      </c>
      <c r="F991" s="70">
        <f t="shared" si="151"/>
        <v>302.53202249448196</v>
      </c>
      <c r="G991" s="70" cm="1">
        <f t="array" ref="G991">_xll.DCE_EC312_SpecificHeat_Ca(B991)</f>
        <v>650</v>
      </c>
      <c r="H991" s="69">
        <f t="shared" si="152"/>
        <v>0.15440349016744345</v>
      </c>
      <c r="I991" s="69">
        <f t="shared" si="153"/>
        <v>990.11670034828683</v>
      </c>
      <c r="J991" s="73">
        <f t="shared" si="145"/>
        <v>81.333333333333329</v>
      </c>
      <c r="K991" s="74">
        <f t="shared" si="146"/>
        <v>990.11670034828683</v>
      </c>
    </row>
    <row r="992" spans="1:11">
      <c r="A992" s="67">
        <v>977</v>
      </c>
      <c r="B992" s="69">
        <f t="shared" si="147"/>
        <v>990.11670034828683</v>
      </c>
      <c r="C992" s="68">
        <f t="shared" si="148"/>
        <v>81.416666666666671</v>
      </c>
      <c r="D992" s="72">
        <f t="shared" si="149"/>
        <v>990.99200197372681</v>
      </c>
      <c r="E992" s="69">
        <f t="shared" si="150"/>
        <v>990.99200197372681</v>
      </c>
      <c r="F992" s="70">
        <f t="shared" si="151"/>
        <v>302.21969470366685</v>
      </c>
      <c r="G992" s="70" cm="1">
        <f t="array" ref="G992">_xll.DCE_EC312_SpecificHeat_Ca(B992)</f>
        <v>650</v>
      </c>
      <c r="H992" s="69">
        <f t="shared" si="152"/>
        <v>0.15424408720381497</v>
      </c>
      <c r="I992" s="69">
        <f t="shared" si="153"/>
        <v>990.27094443549061</v>
      </c>
      <c r="J992" s="73">
        <f t="shared" si="145"/>
        <v>81.416666666666671</v>
      </c>
      <c r="K992" s="74">
        <f t="shared" si="146"/>
        <v>990.27094443549061</v>
      </c>
    </row>
    <row r="993" spans="1:11">
      <c r="A993" s="67">
        <v>978</v>
      </c>
      <c r="B993" s="69">
        <f t="shared" si="147"/>
        <v>990.27094443549061</v>
      </c>
      <c r="C993" s="68">
        <f t="shared" si="148"/>
        <v>81.5</v>
      </c>
      <c r="D993" s="72">
        <f t="shared" si="149"/>
        <v>991.14504753990047</v>
      </c>
      <c r="E993" s="69">
        <f t="shared" si="150"/>
        <v>991.14504753990047</v>
      </c>
      <c r="F993" s="70">
        <f t="shared" si="151"/>
        <v>301.90801248973645</v>
      </c>
      <c r="G993" s="70" cm="1">
        <f t="array" ref="G993">_xll.DCE_EC312_SpecificHeat_Ca(B993)</f>
        <v>650</v>
      </c>
      <c r="H993" s="69">
        <f t="shared" si="152"/>
        <v>0.15408501372373454</v>
      </c>
      <c r="I993" s="69">
        <f t="shared" si="153"/>
        <v>990.42502944921432</v>
      </c>
      <c r="J993" s="73">
        <f t="shared" si="145"/>
        <v>81.5</v>
      </c>
      <c r="K993" s="74">
        <f t="shared" si="146"/>
        <v>990.42502944921432</v>
      </c>
    </row>
    <row r="994" spans="1:11">
      <c r="A994" s="67">
        <v>979</v>
      </c>
      <c r="B994" s="69">
        <f t="shared" si="147"/>
        <v>990.42502944921432</v>
      </c>
      <c r="C994" s="68">
        <f t="shared" si="148"/>
        <v>81.583333333333329</v>
      </c>
      <c r="D994" s="72">
        <f t="shared" si="149"/>
        <v>991.29793693710189</v>
      </c>
      <c r="E994" s="69">
        <f t="shared" si="150"/>
        <v>991.29793693710189</v>
      </c>
      <c r="F994" s="70">
        <f t="shared" si="151"/>
        <v>301.59697384920975</v>
      </c>
      <c r="G994" s="70" cm="1">
        <f t="array" ref="G994">_xll.DCE_EC312_SpecificHeat_Ca(B994)</f>
        <v>650</v>
      </c>
      <c r="H994" s="69">
        <f t="shared" si="152"/>
        <v>0.15392626870468407</v>
      </c>
      <c r="I994" s="69">
        <f t="shared" si="153"/>
        <v>990.57895571791903</v>
      </c>
      <c r="J994" s="73">
        <f t="shared" si="145"/>
        <v>81.583333333333329</v>
      </c>
      <c r="K994" s="74">
        <f t="shared" si="146"/>
        <v>990.57895571791903</v>
      </c>
    </row>
    <row r="995" spans="1:11">
      <c r="A995" s="67">
        <v>980</v>
      </c>
      <c r="B995" s="69">
        <f t="shared" si="147"/>
        <v>990.57895571791903</v>
      </c>
      <c r="C995" s="68">
        <f t="shared" si="148"/>
        <v>81.666666666666671</v>
      </c>
      <c r="D995" s="72">
        <f t="shared" si="149"/>
        <v>991.45067048371857</v>
      </c>
      <c r="E995" s="69">
        <f t="shared" si="150"/>
        <v>991.45067048371857</v>
      </c>
      <c r="F995" s="70">
        <f t="shared" si="151"/>
        <v>301.28657678762812</v>
      </c>
      <c r="G995" s="70" cm="1">
        <f t="array" ref="G995">_xll.DCE_EC312_SpecificHeat_Ca(B995)</f>
        <v>650</v>
      </c>
      <c r="H995" s="69">
        <f t="shared" si="152"/>
        <v>0.1537678511287503</v>
      </c>
      <c r="I995" s="69">
        <f t="shared" si="153"/>
        <v>990.73272356904783</v>
      </c>
      <c r="J995" s="73">
        <f t="shared" si="145"/>
        <v>81.666666666666671</v>
      </c>
      <c r="K995" s="74">
        <f t="shared" si="146"/>
        <v>990.73272356904783</v>
      </c>
    </row>
    <row r="996" spans="1:11">
      <c r="A996" s="67">
        <v>981</v>
      </c>
      <c r="B996" s="69">
        <f t="shared" si="147"/>
        <v>990.73272356904783</v>
      </c>
      <c r="C996" s="68">
        <f t="shared" si="148"/>
        <v>81.75</v>
      </c>
      <c r="D996" s="72">
        <f t="shared" si="149"/>
        <v>991.60324849716517</v>
      </c>
      <c r="E996" s="69">
        <f t="shared" si="150"/>
        <v>991.60324849716517</v>
      </c>
      <c r="F996" s="70">
        <f t="shared" si="151"/>
        <v>300.97681931840521</v>
      </c>
      <c r="G996" s="70" cm="1">
        <f t="array" ref="G996">_xll.DCE_EC312_SpecificHeat_Ca(B996)</f>
        <v>650</v>
      </c>
      <c r="H996" s="69">
        <f t="shared" si="152"/>
        <v>0.15360975998203763</v>
      </c>
      <c r="I996" s="69">
        <f t="shared" si="153"/>
        <v>990.88633332902987</v>
      </c>
      <c r="J996" s="73">
        <f t="shared" si="145"/>
        <v>81.75</v>
      </c>
      <c r="K996" s="74">
        <f t="shared" si="146"/>
        <v>990.88633332902987</v>
      </c>
    </row>
    <row r="997" spans="1:11">
      <c r="A997" s="67">
        <v>982</v>
      </c>
      <c r="B997" s="69">
        <f t="shared" si="147"/>
        <v>990.88633332902987</v>
      </c>
      <c r="C997" s="68">
        <f t="shared" si="148"/>
        <v>81.833333333333329</v>
      </c>
      <c r="D997" s="72">
        <f t="shared" si="149"/>
        <v>991.75567129388753</v>
      </c>
      <c r="E997" s="69">
        <f t="shared" si="150"/>
        <v>991.75567129388753</v>
      </c>
      <c r="F997" s="70">
        <f t="shared" si="151"/>
        <v>300.66769946288559</v>
      </c>
      <c r="G997" s="70" cm="1">
        <f t="array" ref="G997">_xll.DCE_EC312_SpecificHeat_Ca(B997)</f>
        <v>650</v>
      </c>
      <c r="H997" s="69">
        <f t="shared" si="152"/>
        <v>0.15345199425469827</v>
      </c>
      <c r="I997" s="69">
        <f t="shared" si="153"/>
        <v>991.0397853232846</v>
      </c>
      <c r="J997" s="73">
        <f t="shared" si="145"/>
        <v>81.833333333333329</v>
      </c>
      <c r="K997" s="74">
        <f t="shared" si="146"/>
        <v>991.0397853232846</v>
      </c>
    </row>
    <row r="998" spans="1:11">
      <c r="A998" s="67">
        <v>983</v>
      </c>
      <c r="B998" s="69">
        <f t="shared" si="147"/>
        <v>991.0397853232846</v>
      </c>
      <c r="C998" s="68">
        <f t="shared" si="148"/>
        <v>81.916666666666671</v>
      </c>
      <c r="D998" s="72">
        <f t="shared" si="149"/>
        <v>991.9079391893672</v>
      </c>
      <c r="E998" s="69">
        <f t="shared" si="150"/>
        <v>991.9079391893672</v>
      </c>
      <c r="F998" s="70">
        <f t="shared" si="151"/>
        <v>300.35921525108643</v>
      </c>
      <c r="G998" s="70" cm="1">
        <f t="array" ref="G998">_xll.DCE_EC312_SpecificHeat_Ca(B998)</f>
        <v>650</v>
      </c>
      <c r="H998" s="69">
        <f t="shared" si="152"/>
        <v>0.15329455294131067</v>
      </c>
      <c r="I998" s="69">
        <f t="shared" si="153"/>
        <v>991.19307987622597</v>
      </c>
      <c r="J998" s="73">
        <f t="shared" si="145"/>
        <v>81.916666666666671</v>
      </c>
      <c r="K998" s="74">
        <f t="shared" si="146"/>
        <v>991.19307987622597</v>
      </c>
    </row>
    <row r="999" spans="1:11">
      <c r="A999" s="67">
        <v>984</v>
      </c>
      <c r="B999" s="69">
        <f t="shared" si="147"/>
        <v>991.19307987622597</v>
      </c>
      <c r="C999" s="68">
        <f t="shared" si="148"/>
        <v>82</v>
      </c>
      <c r="D999" s="72">
        <f t="shared" si="149"/>
        <v>992.06005249812438</v>
      </c>
      <c r="E999" s="69">
        <f t="shared" si="150"/>
        <v>992.06005249812438</v>
      </c>
      <c r="F999" s="70">
        <f t="shared" si="151"/>
        <v>300.05136472093295</v>
      </c>
      <c r="G999" s="70" cm="1">
        <f t="array" ref="G999">_xll.DCE_EC312_SpecificHeat_Ca(B999)</f>
        <v>650</v>
      </c>
      <c r="H999" s="69">
        <f t="shared" si="152"/>
        <v>0.15313743504048924</v>
      </c>
      <c r="I999" s="69">
        <f t="shared" si="153"/>
        <v>991.3462173112664</v>
      </c>
      <c r="J999" s="73">
        <f t="shared" ref="J999:J1062" si="154">C999</f>
        <v>82</v>
      </c>
      <c r="K999" s="74">
        <f t="shared" ref="K999:K1062" si="155">I999</f>
        <v>991.3462173112664</v>
      </c>
    </row>
    <row r="1000" spans="1:11">
      <c r="A1000" s="67">
        <v>985</v>
      </c>
      <c r="B1000" s="69">
        <f t="shared" si="147"/>
        <v>991.3462173112664</v>
      </c>
      <c r="C1000" s="68">
        <f t="shared" si="148"/>
        <v>82.083333333333329</v>
      </c>
      <c r="D1000" s="72">
        <f t="shared" si="149"/>
        <v>992.21201153372249</v>
      </c>
      <c r="E1000" s="69">
        <f t="shared" si="150"/>
        <v>992.21201153372249</v>
      </c>
      <c r="F1000" s="70">
        <f t="shared" si="151"/>
        <v>299.7441459184829</v>
      </c>
      <c r="G1000" s="70" cm="1">
        <f t="array" ref="G1000">_xll.DCE_EC312_SpecificHeat_Ca(B1000)</f>
        <v>650</v>
      </c>
      <c r="H1000" s="69">
        <f t="shared" si="152"/>
        <v>0.15298063955499905</v>
      </c>
      <c r="I1000" s="69">
        <f t="shared" si="153"/>
        <v>991.49919795082144</v>
      </c>
      <c r="J1000" s="73">
        <f t="shared" si="154"/>
        <v>82.083333333333329</v>
      </c>
      <c r="K1000" s="74">
        <f t="shared" si="155"/>
        <v>991.49919795082144</v>
      </c>
    </row>
    <row r="1001" spans="1:11">
      <c r="A1001" s="67">
        <v>986</v>
      </c>
      <c r="B1001" s="69">
        <f t="shared" si="147"/>
        <v>991.49919795082144</v>
      </c>
      <c r="C1001" s="68">
        <f t="shared" si="148"/>
        <v>82.166666666666671</v>
      </c>
      <c r="D1001" s="72">
        <f t="shared" si="149"/>
        <v>992.3638166087718</v>
      </c>
      <c r="E1001" s="69">
        <f t="shared" si="150"/>
        <v>992.3638166087718</v>
      </c>
      <c r="F1001" s="70">
        <f t="shared" si="151"/>
        <v>299.43755689757421</v>
      </c>
      <c r="G1001" s="70" cm="1">
        <f t="array" ref="G1001">_xll.DCE_EC312_SpecificHeat_Ca(B1001)</f>
        <v>650</v>
      </c>
      <c r="H1001" s="69">
        <f t="shared" si="152"/>
        <v>0.15282416549157596</v>
      </c>
      <c r="I1001" s="69">
        <f t="shared" si="153"/>
        <v>991.65202211631299</v>
      </c>
      <c r="J1001" s="73">
        <f t="shared" si="154"/>
        <v>82.166666666666671</v>
      </c>
      <c r="K1001" s="74">
        <f t="shared" si="155"/>
        <v>991.65202211631299</v>
      </c>
    </row>
    <row r="1002" spans="1:11">
      <c r="A1002" s="67">
        <v>987</v>
      </c>
      <c r="B1002" s="69">
        <f t="shared" si="147"/>
        <v>991.65202211631299</v>
      </c>
      <c r="C1002" s="68">
        <f t="shared" si="148"/>
        <v>82.25</v>
      </c>
      <c r="D1002" s="72">
        <f t="shared" si="149"/>
        <v>992.51546803493329</v>
      </c>
      <c r="E1002" s="69">
        <f t="shared" si="150"/>
        <v>992.51546803493329</v>
      </c>
      <c r="F1002" s="70">
        <f t="shared" si="151"/>
        <v>299.13159572036261</v>
      </c>
      <c r="G1002" s="70" cm="1">
        <f t="array" ref="G1002">_xll.DCE_EC312_SpecificHeat_Ca(B1002)</f>
        <v>650</v>
      </c>
      <c r="H1002" s="69">
        <f t="shared" si="152"/>
        <v>0.15266801186120094</v>
      </c>
      <c r="I1002" s="69">
        <f t="shared" si="153"/>
        <v>991.80469012817423</v>
      </c>
      <c r="J1002" s="73">
        <f t="shared" si="154"/>
        <v>82.25</v>
      </c>
      <c r="K1002" s="74">
        <f t="shared" si="155"/>
        <v>991.80469012817423</v>
      </c>
    </row>
    <row r="1003" spans="1:11">
      <c r="A1003" s="67">
        <v>988</v>
      </c>
      <c r="B1003" s="69">
        <f t="shared" si="147"/>
        <v>991.80469012817423</v>
      </c>
      <c r="C1003" s="68">
        <f t="shared" si="148"/>
        <v>82.333333333333329</v>
      </c>
      <c r="D1003" s="72">
        <f t="shared" si="149"/>
        <v>992.66696612292321</v>
      </c>
      <c r="E1003" s="69">
        <f t="shared" si="150"/>
        <v>992.66696612292321</v>
      </c>
      <c r="F1003" s="70">
        <f t="shared" si="151"/>
        <v>298.82626045706115</v>
      </c>
      <c r="G1003" s="70" cm="1">
        <f t="array" ref="G1003">_xll.DCE_EC312_SpecificHeat_Ca(B1003)</f>
        <v>650</v>
      </c>
      <c r="H1003" s="69">
        <f t="shared" si="152"/>
        <v>0.15251217767896721</v>
      </c>
      <c r="I1003" s="69">
        <f t="shared" si="153"/>
        <v>991.95720230585323</v>
      </c>
      <c r="J1003" s="73">
        <f t="shared" si="154"/>
        <v>82.333333333333329</v>
      </c>
      <c r="K1003" s="74">
        <f t="shared" si="155"/>
        <v>991.95720230585323</v>
      </c>
    </row>
    <row r="1004" spans="1:11">
      <c r="A1004" s="67">
        <v>989</v>
      </c>
      <c r="B1004" s="69">
        <f t="shared" si="147"/>
        <v>991.95720230585323</v>
      </c>
      <c r="C1004" s="68">
        <f t="shared" si="148"/>
        <v>82.416666666666671</v>
      </c>
      <c r="D1004" s="72">
        <f t="shared" si="149"/>
        <v>992.81831118251512</v>
      </c>
      <c r="E1004" s="69">
        <f t="shared" si="150"/>
        <v>992.81831118251512</v>
      </c>
      <c r="F1004" s="70">
        <f t="shared" si="151"/>
        <v>298.52154918520279</v>
      </c>
      <c r="G1004" s="70" cm="1">
        <f t="array" ref="G1004">_xll.DCE_EC312_SpecificHeat_Ca(B1004)</f>
        <v>650</v>
      </c>
      <c r="H1004" s="69">
        <f t="shared" si="152"/>
        <v>0.15235666196370387</v>
      </c>
      <c r="I1004" s="69">
        <f t="shared" si="153"/>
        <v>992.10955896781695</v>
      </c>
      <c r="J1004" s="73">
        <f t="shared" si="154"/>
        <v>82.416666666666671</v>
      </c>
      <c r="K1004" s="74">
        <f t="shared" si="155"/>
        <v>992.10955896781695</v>
      </c>
    </row>
    <row r="1005" spans="1:11">
      <c r="A1005" s="67">
        <v>990</v>
      </c>
      <c r="B1005" s="69">
        <f t="shared" si="147"/>
        <v>992.10955896781695</v>
      </c>
      <c r="C1005" s="68">
        <f t="shared" si="148"/>
        <v>82.5</v>
      </c>
      <c r="D1005" s="72">
        <f t="shared" si="149"/>
        <v>992.96950352254589</v>
      </c>
      <c r="E1005" s="69">
        <f t="shared" si="150"/>
        <v>992.96950352254589</v>
      </c>
      <c r="F1005" s="70">
        <f t="shared" si="151"/>
        <v>298.21745999075722</v>
      </c>
      <c r="G1005" s="70" cm="1">
        <f t="array" ref="G1005">_xll.DCE_EC312_SpecificHeat_Ca(B1005)</f>
        <v>650</v>
      </c>
      <c r="H1005" s="69">
        <f t="shared" si="152"/>
        <v>0.15220146373854587</v>
      </c>
      <c r="I1005" s="69">
        <f t="shared" si="153"/>
        <v>992.26176043155544</v>
      </c>
      <c r="J1005" s="73">
        <f t="shared" si="154"/>
        <v>82.5</v>
      </c>
      <c r="K1005" s="74">
        <f t="shared" si="155"/>
        <v>992.26176043155544</v>
      </c>
    </row>
    <row r="1006" spans="1:11">
      <c r="A1006" s="67">
        <v>991</v>
      </c>
      <c r="B1006" s="69">
        <f t="shared" si="147"/>
        <v>992.26176043155544</v>
      </c>
      <c r="C1006" s="68">
        <f t="shared" si="148"/>
        <v>82.583333333333329</v>
      </c>
      <c r="D1006" s="72">
        <f t="shared" si="149"/>
        <v>993.12054345091758</v>
      </c>
      <c r="E1006" s="69">
        <f t="shared" si="150"/>
        <v>993.12054345091758</v>
      </c>
      <c r="F1006" s="70">
        <f t="shared" si="151"/>
        <v>297.91399096735438</v>
      </c>
      <c r="G1006" s="70" cm="1">
        <f t="array" ref="G1006">_xll.DCE_EC312_SpecificHeat_Ca(B1006)</f>
        <v>650</v>
      </c>
      <c r="H1006" s="69">
        <f t="shared" si="152"/>
        <v>0.15204658203053772</v>
      </c>
      <c r="I1006" s="69">
        <f t="shared" si="153"/>
        <v>992.41380701358594</v>
      </c>
      <c r="J1006" s="73">
        <f t="shared" si="154"/>
        <v>82.583333333333329</v>
      </c>
      <c r="K1006" s="74">
        <f t="shared" si="155"/>
        <v>992.41380701358594</v>
      </c>
    </row>
    <row r="1007" spans="1:11">
      <c r="A1007" s="67">
        <v>992</v>
      </c>
      <c r="B1007" s="69">
        <f t="shared" si="147"/>
        <v>992.41380701358594</v>
      </c>
      <c r="C1007" s="68">
        <f t="shared" si="148"/>
        <v>82.666666666666671</v>
      </c>
      <c r="D1007" s="72">
        <f t="shared" si="149"/>
        <v>993.27143127460272</v>
      </c>
      <c r="E1007" s="69">
        <f t="shared" si="150"/>
        <v>993.27143127460272</v>
      </c>
      <c r="F1007" s="70">
        <f t="shared" si="151"/>
        <v>297.61114021658688</v>
      </c>
      <c r="G1007" s="70" cm="1">
        <f t="array" ref="G1007">_xll.DCE_EC312_SpecificHeat_Ca(B1007)</f>
        <v>650</v>
      </c>
      <c r="H1007" s="69">
        <f t="shared" si="152"/>
        <v>0.15189201587078785</v>
      </c>
      <c r="I1007" s="69">
        <f t="shared" si="153"/>
        <v>992.56569902945671</v>
      </c>
      <c r="J1007" s="73">
        <f t="shared" si="154"/>
        <v>82.666666666666671</v>
      </c>
      <c r="K1007" s="74">
        <f t="shared" si="155"/>
        <v>992.56569902945671</v>
      </c>
    </row>
    <row r="1008" spans="1:11">
      <c r="A1008" s="67">
        <v>993</v>
      </c>
      <c r="B1008" s="69">
        <f t="shared" si="147"/>
        <v>992.56569902945671</v>
      </c>
      <c r="C1008" s="68">
        <f t="shared" si="148"/>
        <v>82.75</v>
      </c>
      <c r="D1008" s="72">
        <f t="shared" si="149"/>
        <v>993.42216729964673</v>
      </c>
      <c r="E1008" s="69">
        <f t="shared" si="150"/>
        <v>993.42216729964673</v>
      </c>
      <c r="F1008" s="70">
        <f t="shared" si="151"/>
        <v>297.30890584737239</v>
      </c>
      <c r="G1008" s="70" cm="1">
        <f t="array" ref="G1008">_xll.DCE_EC312_SpecificHeat_Ca(B1008)</f>
        <v>650</v>
      </c>
      <c r="H1008" s="69">
        <f t="shared" si="152"/>
        <v>0.15173776429414321</v>
      </c>
      <c r="I1008" s="69">
        <f t="shared" si="153"/>
        <v>992.71743679375084</v>
      </c>
      <c r="J1008" s="73">
        <f t="shared" si="154"/>
        <v>82.75</v>
      </c>
      <c r="K1008" s="74">
        <f t="shared" si="155"/>
        <v>992.71743679375084</v>
      </c>
    </row>
    <row r="1009" spans="1:11">
      <c r="A1009" s="67">
        <v>994</v>
      </c>
      <c r="B1009" s="69">
        <f t="shared" si="147"/>
        <v>992.71743679375084</v>
      </c>
      <c r="C1009" s="68">
        <f t="shared" si="148"/>
        <v>82.833333333333329</v>
      </c>
      <c r="D1009" s="72">
        <f t="shared" si="149"/>
        <v>993.57275183117281</v>
      </c>
      <c r="E1009" s="69">
        <f t="shared" si="150"/>
        <v>993.57275183117281</v>
      </c>
      <c r="F1009" s="70">
        <f t="shared" si="151"/>
        <v>297.00728597648578</v>
      </c>
      <c r="G1009" s="70" cm="1">
        <f t="array" ref="G1009">_xll.DCE_EC312_SpecificHeat_Ca(B1009)</f>
        <v>650</v>
      </c>
      <c r="H1009" s="69">
        <f t="shared" si="152"/>
        <v>0.15158382633946074</v>
      </c>
      <c r="I1009" s="69">
        <f t="shared" si="153"/>
        <v>992.86902062009028</v>
      </c>
      <c r="J1009" s="73">
        <f t="shared" si="154"/>
        <v>82.833333333333329</v>
      </c>
      <c r="K1009" s="74">
        <f t="shared" si="155"/>
        <v>992.86902062009028</v>
      </c>
    </row>
    <row r="1010" spans="1:11">
      <c r="A1010" s="67">
        <v>995</v>
      </c>
      <c r="B1010" s="69">
        <f t="shared" si="147"/>
        <v>992.86902062009028</v>
      </c>
      <c r="C1010" s="68">
        <f t="shared" si="148"/>
        <v>82.916666666666671</v>
      </c>
      <c r="D1010" s="72">
        <f t="shared" si="149"/>
        <v>993.72318517338465</v>
      </c>
      <c r="E1010" s="69">
        <f t="shared" si="150"/>
        <v>993.72318517338465</v>
      </c>
      <c r="F1010" s="70">
        <f t="shared" si="151"/>
        <v>296.70627872871898</v>
      </c>
      <c r="G1010" s="70" cm="1">
        <f t="array" ref="G1010">_xll.DCE_EC312_SpecificHeat_Ca(B1010)</f>
        <v>650</v>
      </c>
      <c r="H1010" s="69">
        <f t="shared" si="152"/>
        <v>0.15143020104968918</v>
      </c>
      <c r="I1010" s="69">
        <f t="shared" si="153"/>
        <v>993.02045082114</v>
      </c>
      <c r="J1010" s="73">
        <f t="shared" si="154"/>
        <v>82.916666666666671</v>
      </c>
      <c r="K1010" s="74">
        <f t="shared" si="155"/>
        <v>993.02045082114</v>
      </c>
    </row>
    <row r="1011" spans="1:11">
      <c r="A1011" s="67">
        <v>996</v>
      </c>
      <c r="B1011" s="69">
        <f t="shared" si="147"/>
        <v>993.02045082114</v>
      </c>
      <c r="C1011" s="68">
        <f t="shared" si="148"/>
        <v>83</v>
      </c>
      <c r="D1011" s="72">
        <f t="shared" si="149"/>
        <v>993.87346762957111</v>
      </c>
      <c r="E1011" s="69">
        <f t="shared" si="150"/>
        <v>993.87346762957111</v>
      </c>
      <c r="F1011" s="70">
        <f t="shared" si="151"/>
        <v>296.40588223637195</v>
      </c>
      <c r="G1011" s="70" cm="1">
        <f t="array" ref="G1011">_xll.DCE_EC312_SpecificHeat_Ca(B1011)</f>
        <v>650</v>
      </c>
      <c r="H1011" s="69">
        <f t="shared" si="152"/>
        <v>0.15127688747160911</v>
      </c>
      <c r="I1011" s="69">
        <f t="shared" si="153"/>
        <v>993.17172770861157</v>
      </c>
      <c r="J1011" s="73">
        <f t="shared" si="154"/>
        <v>83</v>
      </c>
      <c r="K1011" s="74">
        <f t="shared" si="155"/>
        <v>993.17172770861157</v>
      </c>
    </row>
    <row r="1012" spans="1:11">
      <c r="A1012" s="67">
        <v>997</v>
      </c>
      <c r="B1012" s="69">
        <f t="shared" si="147"/>
        <v>993.17172770861157</v>
      </c>
      <c r="C1012" s="68">
        <f t="shared" si="148"/>
        <v>83.083333333333329</v>
      </c>
      <c r="D1012" s="72">
        <f t="shared" si="149"/>
        <v>994.02359950210894</v>
      </c>
      <c r="E1012" s="69">
        <f t="shared" si="150"/>
        <v>994.02359950210894</v>
      </c>
      <c r="F1012" s="70">
        <f t="shared" si="151"/>
        <v>296.106094638939</v>
      </c>
      <c r="G1012" s="70" cm="1">
        <f t="array" ref="G1012">_xll.DCE_EC312_SpecificHeat_Ca(B1012)</f>
        <v>650</v>
      </c>
      <c r="H1012" s="69">
        <f t="shared" si="152"/>
        <v>0.15112388465567278</v>
      </c>
      <c r="I1012" s="69">
        <f t="shared" si="153"/>
        <v>993.32285159326727</v>
      </c>
      <c r="J1012" s="73">
        <f t="shared" si="154"/>
        <v>83.083333333333329</v>
      </c>
      <c r="K1012" s="74">
        <f t="shared" si="155"/>
        <v>993.32285159326727</v>
      </c>
    </row>
    <row r="1013" spans="1:11">
      <c r="A1013" s="67">
        <v>998</v>
      </c>
      <c r="B1013" s="69">
        <f t="shared" si="147"/>
        <v>993.32285159326727</v>
      </c>
      <c r="C1013" s="68">
        <f t="shared" si="148"/>
        <v>83.166666666666671</v>
      </c>
      <c r="D1013" s="72">
        <f t="shared" si="149"/>
        <v>994.17358109246686</v>
      </c>
      <c r="E1013" s="69">
        <f t="shared" si="150"/>
        <v>994.17358109246686</v>
      </c>
      <c r="F1013" s="70">
        <f t="shared" si="151"/>
        <v>295.80691408388424</v>
      </c>
      <c r="G1013" s="70" cm="1">
        <f t="array" ref="G1013">_xll.DCE_EC312_SpecificHeat_Ca(B1013)</f>
        <v>650</v>
      </c>
      <c r="H1013" s="69">
        <f t="shared" si="152"/>
        <v>0.15097119165640019</v>
      </c>
      <c r="I1013" s="69">
        <f t="shared" si="153"/>
        <v>993.47382278492364</v>
      </c>
      <c r="J1013" s="73">
        <f t="shared" si="154"/>
        <v>83.166666666666671</v>
      </c>
      <c r="K1013" s="74">
        <f t="shared" si="155"/>
        <v>993.47382278492364</v>
      </c>
    </row>
    <row r="1014" spans="1:11">
      <c r="A1014" s="67">
        <v>999</v>
      </c>
      <c r="B1014" s="69">
        <f t="shared" si="147"/>
        <v>993.47382278492364</v>
      </c>
      <c r="C1014" s="68">
        <f t="shared" si="148"/>
        <v>83.25</v>
      </c>
      <c r="D1014" s="72">
        <f t="shared" si="149"/>
        <v>994.32341270120946</v>
      </c>
      <c r="E1014" s="69">
        <f t="shared" si="150"/>
        <v>994.32341270120946</v>
      </c>
      <c r="F1014" s="70">
        <f t="shared" si="151"/>
        <v>295.50833872614612</v>
      </c>
      <c r="G1014" s="70" cm="1">
        <f t="array" ref="G1014">_xll.DCE_EC312_SpecificHeat_Ca(B1014)</f>
        <v>650</v>
      </c>
      <c r="H1014" s="69">
        <f t="shared" si="152"/>
        <v>0.15081880753212587</v>
      </c>
      <c r="I1014" s="69">
        <f t="shared" si="153"/>
        <v>993.62464159245576</v>
      </c>
      <c r="J1014" s="73">
        <f t="shared" si="154"/>
        <v>83.25</v>
      </c>
      <c r="K1014" s="74">
        <f t="shared" si="155"/>
        <v>993.62464159245576</v>
      </c>
    </row>
    <row r="1015" spans="1:11">
      <c r="A1015" s="67">
        <v>1000</v>
      </c>
      <c r="B1015" s="69">
        <f t="shared" si="147"/>
        <v>993.62464159245576</v>
      </c>
      <c r="C1015" s="68">
        <f t="shared" si="148"/>
        <v>83.333333333333329</v>
      </c>
      <c r="D1015" s="72">
        <f t="shared" si="149"/>
        <v>994.47309462800024</v>
      </c>
      <c r="E1015" s="69">
        <f t="shared" si="150"/>
        <v>994.47309462800024</v>
      </c>
      <c r="F1015" s="70">
        <f t="shared" si="151"/>
        <v>295.21036672795111</v>
      </c>
      <c r="G1015" s="70" cm="1">
        <f t="array" ref="G1015">_xll.DCE_EC312_SpecificHeat_Ca(B1015)</f>
        <v>650</v>
      </c>
      <c r="H1015" s="69">
        <f t="shared" si="152"/>
        <v>0.15066673134490402</v>
      </c>
      <c r="I1015" s="69">
        <f t="shared" si="153"/>
        <v>993.77530832380069</v>
      </c>
      <c r="J1015" s="73">
        <f t="shared" si="154"/>
        <v>83.333333333333329</v>
      </c>
      <c r="K1015" s="74">
        <f t="shared" si="155"/>
        <v>993.77530832380069</v>
      </c>
    </row>
    <row r="1016" spans="1:11">
      <c r="A1016" s="67">
        <v>1001</v>
      </c>
      <c r="B1016" s="69">
        <f t="shared" si="147"/>
        <v>993.77530832380069</v>
      </c>
      <c r="C1016" s="68">
        <f t="shared" si="148"/>
        <v>83.416666666666671</v>
      </c>
      <c r="D1016" s="72">
        <f t="shared" si="149"/>
        <v>994.62262717160593</v>
      </c>
      <c r="E1016" s="69">
        <f t="shared" si="150"/>
        <v>994.62262717160593</v>
      </c>
      <c r="F1016" s="70">
        <f t="shared" si="151"/>
        <v>294.91299625926291</v>
      </c>
      <c r="G1016" s="70" cm="1">
        <f t="array" ref="G1016">_xll.DCE_EC312_SpecificHeat_Ca(B1016)</f>
        <v>650</v>
      </c>
      <c r="H1016" s="69">
        <f t="shared" si="152"/>
        <v>0.15051496216073765</v>
      </c>
      <c r="I1016" s="69">
        <f t="shared" si="153"/>
        <v>993.92582328596143</v>
      </c>
      <c r="J1016" s="73">
        <f t="shared" si="154"/>
        <v>83.416666666666671</v>
      </c>
      <c r="K1016" s="74">
        <f t="shared" si="155"/>
        <v>993.92582328596143</v>
      </c>
    </row>
    <row r="1017" spans="1:11">
      <c r="A1017" s="67">
        <v>1002</v>
      </c>
      <c r="B1017" s="69">
        <f t="shared" si="147"/>
        <v>993.92582328596143</v>
      </c>
      <c r="C1017" s="68">
        <f t="shared" si="148"/>
        <v>83.5</v>
      </c>
      <c r="D1017" s="72">
        <f t="shared" si="149"/>
        <v>994.772010629899</v>
      </c>
      <c r="E1017" s="69">
        <f t="shared" si="150"/>
        <v>994.772010629899</v>
      </c>
      <c r="F1017" s="70">
        <f t="shared" si="151"/>
        <v>294.61622549708636</v>
      </c>
      <c r="G1017" s="70" cm="1">
        <f t="array" ref="G1017">_xll.DCE_EC312_SpecificHeat_Ca(B1017)</f>
        <v>650</v>
      </c>
      <c r="H1017" s="69">
        <f t="shared" si="152"/>
        <v>0.15036349904922341</v>
      </c>
      <c r="I1017" s="69">
        <f t="shared" si="153"/>
        <v>994.07618678501069</v>
      </c>
      <c r="J1017" s="73">
        <f t="shared" si="154"/>
        <v>83.5</v>
      </c>
      <c r="K1017" s="74">
        <f t="shared" si="155"/>
        <v>994.07618678501069</v>
      </c>
    </row>
    <row r="1018" spans="1:11">
      <c r="A1018" s="67">
        <v>1003</v>
      </c>
      <c r="B1018" s="69">
        <f t="shared" si="147"/>
        <v>994.07618678501069</v>
      </c>
      <c r="C1018" s="68">
        <f t="shared" si="148"/>
        <v>83.583333333333329</v>
      </c>
      <c r="D1018" s="72">
        <f t="shared" si="149"/>
        <v>994.92124529986245</v>
      </c>
      <c r="E1018" s="69">
        <f t="shared" si="150"/>
        <v>994.92124529986245</v>
      </c>
      <c r="F1018" s="70">
        <f t="shared" si="151"/>
        <v>294.32005262622982</v>
      </c>
      <c r="G1018" s="70" cm="1">
        <f t="array" ref="G1018">_xll.DCE_EC312_SpecificHeat_Ca(B1018)</f>
        <v>650</v>
      </c>
      <c r="H1018" s="69">
        <f t="shared" si="152"/>
        <v>0.1502123410839406</v>
      </c>
      <c r="I1018" s="69">
        <f t="shared" si="153"/>
        <v>994.22639912609463</v>
      </c>
      <c r="J1018" s="73">
        <f t="shared" si="154"/>
        <v>83.583333333333329</v>
      </c>
      <c r="K1018" s="74">
        <f t="shared" si="155"/>
        <v>994.22639912609463</v>
      </c>
    </row>
    <row r="1019" spans="1:11">
      <c r="A1019" s="67">
        <v>1004</v>
      </c>
      <c r="B1019" s="69">
        <f t="shared" si="147"/>
        <v>994.22639912609463</v>
      </c>
      <c r="C1019" s="68">
        <f t="shared" si="148"/>
        <v>83.666666666666671</v>
      </c>
      <c r="D1019" s="72">
        <f t="shared" si="149"/>
        <v>995.07033147759239</v>
      </c>
      <c r="E1019" s="69">
        <f t="shared" si="150"/>
        <v>995.07033147759239</v>
      </c>
      <c r="F1019" s="70">
        <f t="shared" si="151"/>
        <v>294.02447583830724</v>
      </c>
      <c r="G1019" s="70" cm="1">
        <f t="array" ref="G1019">_xll.DCE_EC312_SpecificHeat_Ca(B1019)</f>
        <v>650</v>
      </c>
      <c r="H1019" s="69">
        <f t="shared" si="152"/>
        <v>0.15006148734194191</v>
      </c>
      <c r="I1019" s="69">
        <f t="shared" si="153"/>
        <v>994.37646061343662</v>
      </c>
      <c r="J1019" s="73">
        <f t="shared" si="154"/>
        <v>83.666666666666671</v>
      </c>
      <c r="K1019" s="74">
        <f t="shared" si="155"/>
        <v>994.37646061343662</v>
      </c>
    </row>
    <row r="1020" spans="1:11">
      <c r="A1020" s="67">
        <v>1005</v>
      </c>
      <c r="B1020" s="69">
        <f t="shared" si="147"/>
        <v>994.37646061343662</v>
      </c>
      <c r="C1020" s="68">
        <f t="shared" si="148"/>
        <v>83.75</v>
      </c>
      <c r="D1020" s="72">
        <f t="shared" si="149"/>
        <v>995.21926945830228</v>
      </c>
      <c r="E1020" s="69">
        <f t="shared" si="150"/>
        <v>995.21926945830228</v>
      </c>
      <c r="F1020" s="70">
        <f t="shared" si="151"/>
        <v>293.72949333283537</v>
      </c>
      <c r="G1020" s="70" cm="1">
        <f t="array" ref="G1020">_xll.DCE_EC312_SpecificHeat_Ca(B1020)</f>
        <v>650</v>
      </c>
      <c r="H1020" s="69">
        <f t="shared" si="152"/>
        <v>0.14991093690431337</v>
      </c>
      <c r="I1020" s="69">
        <f t="shared" si="153"/>
        <v>994.52637155034097</v>
      </c>
      <c r="J1020" s="73">
        <f t="shared" si="154"/>
        <v>83.75</v>
      </c>
      <c r="K1020" s="74">
        <f t="shared" si="155"/>
        <v>994.52637155034097</v>
      </c>
    </row>
    <row r="1021" spans="1:11">
      <c r="A1021" s="67">
        <v>1006</v>
      </c>
      <c r="B1021" s="69">
        <f t="shared" si="147"/>
        <v>994.52637155034097</v>
      </c>
      <c r="C1021" s="68">
        <f t="shared" si="148"/>
        <v>83.833333333333329</v>
      </c>
      <c r="D1021" s="72">
        <f t="shared" si="149"/>
        <v>995.36805953632563</v>
      </c>
      <c r="E1021" s="69">
        <f t="shared" si="150"/>
        <v>995.36805953632563</v>
      </c>
      <c r="F1021" s="70">
        <f t="shared" si="151"/>
        <v>293.43510331594803</v>
      </c>
      <c r="G1021" s="70" cm="1">
        <f t="array" ref="G1021">_xll.DCE_EC312_SpecificHeat_Ca(B1021)</f>
        <v>650</v>
      </c>
      <c r="H1021" s="69">
        <f t="shared" si="152"/>
        <v>0.14976068885551816</v>
      </c>
      <c r="I1021" s="69">
        <f t="shared" si="153"/>
        <v>994.67613223919648</v>
      </c>
      <c r="J1021" s="73">
        <f t="shared" si="154"/>
        <v>83.833333333333329</v>
      </c>
      <c r="K1021" s="74">
        <f t="shared" si="155"/>
        <v>994.67613223919648</v>
      </c>
    </row>
    <row r="1022" spans="1:11">
      <c r="A1022" s="67">
        <v>1007</v>
      </c>
      <c r="B1022" s="69">
        <f t="shared" si="147"/>
        <v>994.67613223919648</v>
      </c>
      <c r="C1022" s="68">
        <f t="shared" si="148"/>
        <v>83.916666666666671</v>
      </c>
      <c r="D1022" s="72">
        <f t="shared" si="149"/>
        <v>995.51670200512058</v>
      </c>
      <c r="E1022" s="69">
        <f t="shared" si="150"/>
        <v>995.51670200512058</v>
      </c>
      <c r="F1022" s="70">
        <f t="shared" si="151"/>
        <v>293.14130400160417</v>
      </c>
      <c r="G1022" s="70" cm="1">
        <f t="array" ref="G1022">_xll.DCE_EC312_SpecificHeat_Ca(B1022)</f>
        <v>650</v>
      </c>
      <c r="H1022" s="69">
        <f t="shared" si="152"/>
        <v>0.14961074228401325</v>
      </c>
      <c r="I1022" s="69">
        <f t="shared" si="153"/>
        <v>994.82574298148052</v>
      </c>
      <c r="J1022" s="73">
        <f t="shared" si="154"/>
        <v>83.916666666666671</v>
      </c>
      <c r="K1022" s="74">
        <f t="shared" si="155"/>
        <v>994.82574298148052</v>
      </c>
    </row>
    <row r="1023" spans="1:11">
      <c r="A1023" s="67">
        <v>1008</v>
      </c>
      <c r="B1023" s="69">
        <f t="shared" si="147"/>
        <v>994.82574298148052</v>
      </c>
      <c r="C1023" s="68">
        <f t="shared" si="148"/>
        <v>84</v>
      </c>
      <c r="D1023" s="72">
        <f t="shared" si="149"/>
        <v>995.66519715727202</v>
      </c>
      <c r="E1023" s="69">
        <f t="shared" si="150"/>
        <v>995.66519715727202</v>
      </c>
      <c r="F1023" s="70">
        <f t="shared" si="151"/>
        <v>292.84809361043466</v>
      </c>
      <c r="G1023" s="70" cm="1">
        <f t="array" ref="G1023">_xll.DCE_EC312_SpecificHeat_Ca(B1023)</f>
        <v>650</v>
      </c>
      <c r="H1023" s="69">
        <f t="shared" si="152"/>
        <v>0.14946109628166068</v>
      </c>
      <c r="I1023" s="69">
        <f t="shared" si="153"/>
        <v>994.97520407776221</v>
      </c>
      <c r="J1023" s="73">
        <f t="shared" si="154"/>
        <v>84</v>
      </c>
      <c r="K1023" s="74">
        <f t="shared" si="155"/>
        <v>994.97520407776221</v>
      </c>
    </row>
    <row r="1024" spans="1:11">
      <c r="A1024" s="67">
        <v>1009</v>
      </c>
      <c r="B1024" s="69">
        <f t="shared" si="147"/>
        <v>994.97520407776221</v>
      </c>
      <c r="C1024" s="68">
        <f t="shared" si="148"/>
        <v>84.083333333333329</v>
      </c>
      <c r="D1024" s="72">
        <f t="shared" si="149"/>
        <v>995.81354528449629</v>
      </c>
      <c r="E1024" s="69">
        <f t="shared" si="150"/>
        <v>995.81354528449629</v>
      </c>
      <c r="F1024" s="70">
        <f t="shared" si="151"/>
        <v>292.55547037065151</v>
      </c>
      <c r="G1024" s="70" cm="1">
        <f t="array" ref="G1024">_xll.DCE_EC312_SpecificHeat_Ca(B1024)</f>
        <v>650</v>
      </c>
      <c r="H1024" s="69">
        <f t="shared" si="152"/>
        <v>0.14931174994419175</v>
      </c>
      <c r="I1024" s="69">
        <f t="shared" si="153"/>
        <v>995.12451582770643</v>
      </c>
      <c r="J1024" s="73">
        <f t="shared" si="154"/>
        <v>84.083333333333329</v>
      </c>
      <c r="K1024" s="74">
        <f t="shared" si="155"/>
        <v>995.12451582770643</v>
      </c>
    </row>
    <row r="1025" spans="1:11">
      <c r="A1025" s="67">
        <v>1010</v>
      </c>
      <c r="B1025" s="69">
        <f t="shared" si="147"/>
        <v>995.12451582770643</v>
      </c>
      <c r="C1025" s="68">
        <f t="shared" si="148"/>
        <v>84.166666666666671</v>
      </c>
      <c r="D1025" s="72">
        <f t="shared" si="149"/>
        <v>995.96174667764399</v>
      </c>
      <c r="E1025" s="69">
        <f t="shared" si="150"/>
        <v>995.96174667764399</v>
      </c>
      <c r="F1025" s="70">
        <f t="shared" si="151"/>
        <v>292.2634325170892</v>
      </c>
      <c r="G1025" s="70" cm="1">
        <f t="array" ref="G1025">_xll.DCE_EC312_SpecificHeat_Ca(B1025)</f>
        <v>650</v>
      </c>
      <c r="H1025" s="69">
        <f t="shared" si="152"/>
        <v>0.1491627023707176</v>
      </c>
      <c r="I1025" s="69">
        <f t="shared" si="153"/>
        <v>995.27367853007718</v>
      </c>
      <c r="J1025" s="73">
        <f t="shared" si="154"/>
        <v>84.166666666666671</v>
      </c>
      <c r="K1025" s="74">
        <f t="shared" si="155"/>
        <v>995.27367853007718</v>
      </c>
    </row>
    <row r="1026" spans="1:11">
      <c r="A1026" s="67">
        <v>1011</v>
      </c>
      <c r="B1026" s="69">
        <f t="shared" si="147"/>
        <v>995.27367853007718</v>
      </c>
      <c r="C1026" s="68">
        <f t="shared" si="148"/>
        <v>84.25</v>
      </c>
      <c r="D1026" s="72">
        <f t="shared" si="149"/>
        <v>996.10980162670353</v>
      </c>
      <c r="E1026" s="69">
        <f t="shared" si="150"/>
        <v>996.10980162670353</v>
      </c>
      <c r="F1026" s="70">
        <f t="shared" si="151"/>
        <v>291.97197829231203</v>
      </c>
      <c r="G1026" s="70" cm="1">
        <f t="array" ref="G1026">_xll.DCE_EC312_SpecificHeat_Ca(B1026)</f>
        <v>650</v>
      </c>
      <c r="H1026" s="69">
        <f t="shared" si="152"/>
        <v>0.14901395266429449</v>
      </c>
      <c r="I1026" s="69">
        <f t="shared" si="153"/>
        <v>995.42269248274147</v>
      </c>
      <c r="J1026" s="73">
        <f t="shared" si="154"/>
        <v>84.25</v>
      </c>
      <c r="K1026" s="74">
        <f t="shared" si="155"/>
        <v>995.42269248274147</v>
      </c>
    </row>
    <row r="1027" spans="1:11">
      <c r="A1027" s="67">
        <v>1012</v>
      </c>
      <c r="B1027" s="69">
        <f t="shared" si="147"/>
        <v>995.42269248274147</v>
      </c>
      <c r="C1027" s="68">
        <f t="shared" si="148"/>
        <v>84.333333333333329</v>
      </c>
      <c r="D1027" s="72">
        <f t="shared" si="149"/>
        <v>996.25771042080441</v>
      </c>
      <c r="E1027" s="69">
        <f t="shared" si="150"/>
        <v>996.25771042080441</v>
      </c>
      <c r="F1027" s="70">
        <f t="shared" si="151"/>
        <v>291.68110594530162</v>
      </c>
      <c r="G1027" s="70" cm="1">
        <f t="array" ref="G1027">_xll.DCE_EC312_SpecificHeat_Ca(B1027)</f>
        <v>650</v>
      </c>
      <c r="H1027" s="69">
        <f t="shared" si="152"/>
        <v>0.14886549993125392</v>
      </c>
      <c r="I1027" s="69">
        <f t="shared" si="153"/>
        <v>995.57155798267274</v>
      </c>
      <c r="J1027" s="73">
        <f t="shared" si="154"/>
        <v>84.333333333333329</v>
      </c>
      <c r="K1027" s="74">
        <f t="shared" si="155"/>
        <v>995.57155798267274</v>
      </c>
    </row>
    <row r="1028" spans="1:11">
      <c r="A1028" s="67">
        <v>1013</v>
      </c>
      <c r="B1028" s="69">
        <f t="shared" si="147"/>
        <v>995.57155798267274</v>
      </c>
      <c r="C1028" s="68">
        <f t="shared" si="148"/>
        <v>84.416666666666671</v>
      </c>
      <c r="D1028" s="72">
        <f t="shared" si="149"/>
        <v>996.40547334822088</v>
      </c>
      <c r="E1028" s="69">
        <f t="shared" si="150"/>
        <v>996.40547334822088</v>
      </c>
      <c r="F1028" s="70">
        <f t="shared" si="151"/>
        <v>291.39081373233455</v>
      </c>
      <c r="G1028" s="70" cm="1">
        <f t="array" ref="G1028">_xll.DCE_EC312_SpecificHeat_Ca(B1028)</f>
        <v>650</v>
      </c>
      <c r="H1028" s="69">
        <f t="shared" si="152"/>
        <v>0.14871734328165043</v>
      </c>
      <c r="I1028" s="69">
        <f t="shared" si="153"/>
        <v>995.72027532595439</v>
      </c>
      <c r="J1028" s="73">
        <f t="shared" si="154"/>
        <v>84.416666666666671</v>
      </c>
      <c r="K1028" s="74">
        <f t="shared" si="155"/>
        <v>995.72027532595439</v>
      </c>
    </row>
    <row r="1029" spans="1:11">
      <c r="A1029" s="67">
        <v>1014</v>
      </c>
      <c r="B1029" s="69">
        <f t="shared" si="147"/>
        <v>995.72027532595439</v>
      </c>
      <c r="C1029" s="68">
        <f t="shared" si="148"/>
        <v>84.5</v>
      </c>
      <c r="D1029" s="72">
        <f t="shared" si="149"/>
        <v>996.55309069637474</v>
      </c>
      <c r="E1029" s="69">
        <f t="shared" si="150"/>
        <v>996.55309069637474</v>
      </c>
      <c r="F1029" s="70">
        <f t="shared" si="151"/>
        <v>291.10109991675233</v>
      </c>
      <c r="G1029" s="70" cm="1">
        <f t="array" ref="G1029">_xll.DCE_EC312_SpecificHeat_Ca(B1029)</f>
        <v>650</v>
      </c>
      <c r="H1029" s="69">
        <f t="shared" si="152"/>
        <v>0.1485694818291444</v>
      </c>
      <c r="I1029" s="69">
        <f t="shared" si="153"/>
        <v>995.86884480778349</v>
      </c>
      <c r="J1029" s="73">
        <f t="shared" si="154"/>
        <v>84.5</v>
      </c>
      <c r="K1029" s="74">
        <f t="shared" si="155"/>
        <v>995.86884480778349</v>
      </c>
    </row>
    <row r="1030" spans="1:11">
      <c r="A1030" s="67">
        <v>1015</v>
      </c>
      <c r="B1030" s="69">
        <f t="shared" si="147"/>
        <v>995.86884480778349</v>
      </c>
      <c r="C1030" s="68">
        <f t="shared" si="148"/>
        <v>84.583333333333329</v>
      </c>
      <c r="D1030" s="72">
        <f t="shared" si="149"/>
        <v>996.7005627518397</v>
      </c>
      <c r="E1030" s="69">
        <f t="shared" si="150"/>
        <v>996.7005627518397</v>
      </c>
      <c r="F1030" s="70">
        <f t="shared" si="151"/>
        <v>290.81196276858776</v>
      </c>
      <c r="G1030" s="70" cm="1">
        <f t="array" ref="G1030">_xll.DCE_EC312_SpecificHeat_Ca(B1030)</f>
        <v>650</v>
      </c>
      <c r="H1030" s="69">
        <f t="shared" si="152"/>
        <v>0.14842191469081117</v>
      </c>
      <c r="I1030" s="69">
        <f t="shared" si="153"/>
        <v>996.01726672247435</v>
      </c>
      <c r="J1030" s="73">
        <f t="shared" si="154"/>
        <v>84.583333333333329</v>
      </c>
      <c r="K1030" s="74">
        <f t="shared" si="155"/>
        <v>996.01726672247435</v>
      </c>
    </row>
    <row r="1031" spans="1:11">
      <c r="A1031" s="67">
        <v>1016</v>
      </c>
      <c r="B1031" s="69">
        <f t="shared" si="147"/>
        <v>996.01726672247435</v>
      </c>
      <c r="C1031" s="68">
        <f t="shared" si="148"/>
        <v>84.666666666666671</v>
      </c>
      <c r="D1031" s="72">
        <f t="shared" si="149"/>
        <v>996.84788980034386</v>
      </c>
      <c r="E1031" s="69">
        <f t="shared" si="150"/>
        <v>996.84788980034386</v>
      </c>
      <c r="F1031" s="70">
        <f t="shared" si="151"/>
        <v>290.52340056500464</v>
      </c>
      <c r="G1031" s="70" cm="1">
        <f t="array" ref="G1031">_xll.DCE_EC312_SpecificHeat_Ca(B1031)</f>
        <v>650</v>
      </c>
      <c r="H1031" s="69">
        <f t="shared" si="152"/>
        <v>0.14827464098736562</v>
      </c>
      <c r="I1031" s="69">
        <f t="shared" si="153"/>
        <v>996.16554136346167</v>
      </c>
      <c r="J1031" s="73">
        <f t="shared" si="154"/>
        <v>84.666666666666671</v>
      </c>
      <c r="K1031" s="74">
        <f t="shared" si="155"/>
        <v>996.16554136346167</v>
      </c>
    </row>
    <row r="1032" spans="1:11">
      <c r="A1032" s="67">
        <v>1017</v>
      </c>
      <c r="B1032" s="69">
        <f t="shared" si="147"/>
        <v>996.16554136346167</v>
      </c>
      <c r="C1032" s="68">
        <f t="shared" si="148"/>
        <v>84.75</v>
      </c>
      <c r="D1032" s="72">
        <f t="shared" si="149"/>
        <v>996.99507212677304</v>
      </c>
      <c r="E1032" s="69">
        <f t="shared" si="150"/>
        <v>996.99507212677304</v>
      </c>
      <c r="F1032" s="70">
        <f t="shared" si="151"/>
        <v>290.23541158968038</v>
      </c>
      <c r="G1032" s="70" cm="1">
        <f t="array" ref="G1032">_xll.DCE_EC312_SpecificHeat_Ca(B1032)</f>
        <v>650</v>
      </c>
      <c r="H1032" s="69">
        <f t="shared" si="152"/>
        <v>0.14812765984284684</v>
      </c>
      <c r="I1032" s="69">
        <f t="shared" si="153"/>
        <v>996.31366902330456</v>
      </c>
      <c r="J1032" s="73">
        <f t="shared" si="154"/>
        <v>84.75</v>
      </c>
      <c r="K1032" s="74">
        <f t="shared" si="155"/>
        <v>996.31366902330456</v>
      </c>
    </row>
    <row r="1033" spans="1:11">
      <c r="A1033" s="67">
        <v>1018</v>
      </c>
      <c r="B1033" s="69">
        <f t="shared" si="147"/>
        <v>996.31366902330456</v>
      </c>
      <c r="C1033" s="68">
        <f t="shared" si="148"/>
        <v>84.833333333333329</v>
      </c>
      <c r="D1033" s="72">
        <f t="shared" si="149"/>
        <v>997.14211001517469</v>
      </c>
      <c r="E1033" s="69">
        <f t="shared" si="150"/>
        <v>997.14211001517469</v>
      </c>
      <c r="F1033" s="70">
        <f t="shared" si="151"/>
        <v>289.94799413363944</v>
      </c>
      <c r="G1033" s="70" cm="1">
        <f t="array" ref="G1033">_xll.DCE_EC312_SpecificHeat_Ca(B1033)</f>
        <v>650</v>
      </c>
      <c r="H1033" s="69">
        <f t="shared" si="152"/>
        <v>0.14798097038504382</v>
      </c>
      <c r="I1033" s="69">
        <f t="shared" si="153"/>
        <v>996.46164999368955</v>
      </c>
      <c r="J1033" s="73">
        <f t="shared" si="154"/>
        <v>84.833333333333329</v>
      </c>
      <c r="K1033" s="74">
        <f t="shared" si="155"/>
        <v>996.46164999368955</v>
      </c>
    </row>
    <row r="1034" spans="1:11">
      <c r="A1034" s="67">
        <v>1019</v>
      </c>
      <c r="B1034" s="69">
        <f t="shared" si="147"/>
        <v>996.46164999368955</v>
      </c>
      <c r="C1034" s="68">
        <f t="shared" si="148"/>
        <v>84.916666666666671</v>
      </c>
      <c r="D1034" s="72">
        <f t="shared" si="149"/>
        <v>997.28900374876071</v>
      </c>
      <c r="E1034" s="69">
        <f t="shared" si="150"/>
        <v>997.28900374876071</v>
      </c>
      <c r="F1034" s="70">
        <f t="shared" si="151"/>
        <v>289.66114649427573</v>
      </c>
      <c r="G1034" s="70" cm="1">
        <f t="array" ref="G1034">_xll.DCE_EC312_SpecificHeat_Ca(B1034)</f>
        <v>650</v>
      </c>
      <c r="H1034" s="69">
        <f t="shared" si="152"/>
        <v>0.1478345717449962</v>
      </c>
      <c r="I1034" s="69">
        <f t="shared" si="153"/>
        <v>996.60948456543451</v>
      </c>
      <c r="J1034" s="73">
        <f t="shared" si="154"/>
        <v>84.916666666666671</v>
      </c>
      <c r="K1034" s="74">
        <f t="shared" si="155"/>
        <v>996.60948456543451</v>
      </c>
    </row>
    <row r="1035" spans="1:11">
      <c r="A1035" s="67">
        <v>1020</v>
      </c>
      <c r="B1035" s="69">
        <f t="shared" si="147"/>
        <v>996.60948456543451</v>
      </c>
      <c r="C1035" s="68">
        <f t="shared" si="148"/>
        <v>85</v>
      </c>
      <c r="D1035" s="72">
        <f t="shared" si="149"/>
        <v>997.43575360991088</v>
      </c>
      <c r="E1035" s="69">
        <f t="shared" si="150"/>
        <v>997.43575360991088</v>
      </c>
      <c r="F1035" s="70">
        <f t="shared" si="151"/>
        <v>289.37486697613849</v>
      </c>
      <c r="G1035" s="70" cm="1">
        <f t="array" ref="G1035">_xll.DCE_EC312_SpecificHeat_Ca(B1035)</f>
        <v>650</v>
      </c>
      <c r="H1035" s="69">
        <f t="shared" si="152"/>
        <v>0.14768846305739552</v>
      </c>
      <c r="I1035" s="69">
        <f t="shared" si="153"/>
        <v>996.75717302849193</v>
      </c>
      <c r="J1035" s="73">
        <f t="shared" si="154"/>
        <v>85</v>
      </c>
      <c r="K1035" s="74">
        <f t="shared" si="155"/>
        <v>996.75717302849193</v>
      </c>
    </row>
    <row r="1036" spans="1:11">
      <c r="A1036" s="67">
        <v>1021</v>
      </c>
      <c r="B1036" s="69">
        <f t="shared" si="147"/>
        <v>996.75717302849193</v>
      </c>
      <c r="C1036" s="68">
        <f t="shared" si="148"/>
        <v>85.083333333333329</v>
      </c>
      <c r="D1036" s="72">
        <f t="shared" si="149"/>
        <v>997.58235988017577</v>
      </c>
      <c r="E1036" s="69">
        <f t="shared" si="150"/>
        <v>997.58235988017577</v>
      </c>
      <c r="F1036" s="70">
        <f t="shared" si="151"/>
        <v>289.08915388989413</v>
      </c>
      <c r="G1036" s="70" cm="1">
        <f t="array" ref="G1036">_xll.DCE_EC312_SpecificHeat_Ca(B1036)</f>
        <v>650</v>
      </c>
      <c r="H1036" s="69">
        <f t="shared" si="152"/>
        <v>0.14754264346005541</v>
      </c>
      <c r="I1036" s="69">
        <f t="shared" si="153"/>
        <v>996.90471567195198</v>
      </c>
      <c r="J1036" s="73">
        <f t="shared" si="154"/>
        <v>85.083333333333329</v>
      </c>
      <c r="K1036" s="74">
        <f t="shared" si="155"/>
        <v>996.90471567195198</v>
      </c>
    </row>
    <row r="1037" spans="1:11">
      <c r="A1037" s="67">
        <v>1022</v>
      </c>
      <c r="B1037" s="69">
        <f t="shared" si="147"/>
        <v>996.90471567195198</v>
      </c>
      <c r="C1037" s="68">
        <f t="shared" si="148"/>
        <v>85.166666666666671</v>
      </c>
      <c r="D1037" s="72">
        <f t="shared" si="149"/>
        <v>997.72882284028094</v>
      </c>
      <c r="E1037" s="69">
        <f t="shared" si="150"/>
        <v>997.72882284028094</v>
      </c>
      <c r="F1037" s="70">
        <f t="shared" si="151"/>
        <v>288.80400555355601</v>
      </c>
      <c r="G1037" s="70" cm="1">
        <f t="array" ref="G1037">_xll.DCE_EC312_SpecificHeat_Ca(B1037)</f>
        <v>650</v>
      </c>
      <c r="H1037" s="69">
        <f t="shared" si="152"/>
        <v>0.14739711209453904</v>
      </c>
      <c r="I1037" s="69">
        <f t="shared" si="153"/>
        <v>997.05211278404647</v>
      </c>
      <c r="J1037" s="73">
        <f t="shared" si="154"/>
        <v>85.166666666666671</v>
      </c>
      <c r="K1037" s="74">
        <f t="shared" si="155"/>
        <v>997.05211278404647</v>
      </c>
    </row>
    <row r="1038" spans="1:11">
      <c r="A1038" s="67">
        <v>1023</v>
      </c>
      <c r="B1038" s="69">
        <f t="shared" si="147"/>
        <v>997.05211278404647</v>
      </c>
      <c r="C1038" s="68">
        <f t="shared" si="148"/>
        <v>85.25</v>
      </c>
      <c r="D1038" s="72">
        <f t="shared" si="149"/>
        <v>997.87514277012883</v>
      </c>
      <c r="E1038" s="69">
        <f t="shared" si="150"/>
        <v>997.87514277012883</v>
      </c>
      <c r="F1038" s="70">
        <f t="shared" si="151"/>
        <v>288.51942029154185</v>
      </c>
      <c r="G1038" s="70" cm="1">
        <f t="array" ref="G1038">_xll.DCE_EC312_SpecificHeat_Ca(B1038)</f>
        <v>650</v>
      </c>
      <c r="H1038" s="69">
        <f t="shared" si="152"/>
        <v>0.14725186810567834</v>
      </c>
      <c r="I1038" s="69">
        <f t="shared" si="153"/>
        <v>997.1993646521521</v>
      </c>
      <c r="J1038" s="73">
        <f t="shared" si="154"/>
        <v>85.25</v>
      </c>
      <c r="K1038" s="74">
        <f t="shared" si="155"/>
        <v>997.1993646521521</v>
      </c>
    </row>
    <row r="1039" spans="1:11">
      <c r="A1039" s="67">
        <v>1024</v>
      </c>
      <c r="B1039" s="69">
        <f t="shared" si="147"/>
        <v>997.1993646521521</v>
      </c>
      <c r="C1039" s="68">
        <f t="shared" si="148"/>
        <v>85.333333333333329</v>
      </c>
      <c r="D1039" s="72">
        <f t="shared" si="149"/>
        <v>998.02131994880278</v>
      </c>
      <c r="E1039" s="69">
        <f t="shared" si="150"/>
        <v>998.02131994880278</v>
      </c>
      <c r="F1039" s="70">
        <f t="shared" si="151"/>
        <v>288.23539643482911</v>
      </c>
      <c r="G1039" s="70" cm="1">
        <f t="array" ref="G1039">_xll.DCE_EC312_SpecificHeat_Ca(B1039)</f>
        <v>650</v>
      </c>
      <c r="H1039" s="69">
        <f t="shared" si="152"/>
        <v>0.14710691064165296</v>
      </c>
      <c r="I1039" s="69">
        <f t="shared" si="153"/>
        <v>997.34647156279379</v>
      </c>
      <c r="J1039" s="73">
        <f t="shared" si="154"/>
        <v>85.333333333333329</v>
      </c>
      <c r="K1039" s="74">
        <f t="shared" si="155"/>
        <v>997.34647156279379</v>
      </c>
    </row>
    <row r="1040" spans="1:11">
      <c r="A1040" s="67">
        <v>1025</v>
      </c>
      <c r="B1040" s="69">
        <f t="shared" si="147"/>
        <v>997.34647156279379</v>
      </c>
      <c r="C1040" s="68">
        <f t="shared" si="148"/>
        <v>85.416666666666671</v>
      </c>
      <c r="D1040" s="72">
        <f t="shared" si="149"/>
        <v>998.16735465457077</v>
      </c>
      <c r="E1040" s="69">
        <f t="shared" si="150"/>
        <v>998.16735465457077</v>
      </c>
      <c r="F1040" s="70">
        <f t="shared" si="151"/>
        <v>287.95193232106078</v>
      </c>
      <c r="G1040" s="70" cm="1">
        <f t="array" ref="G1040">_xll.DCE_EC312_SpecificHeat_Ca(B1040)</f>
        <v>650</v>
      </c>
      <c r="H1040" s="69">
        <f t="shared" si="152"/>
        <v>0.14696223885404458</v>
      </c>
      <c r="I1040" s="69">
        <f t="shared" si="153"/>
        <v>997.49343380164783</v>
      </c>
      <c r="J1040" s="73">
        <f t="shared" si="154"/>
        <v>85.416666666666671</v>
      </c>
      <c r="K1040" s="74">
        <f t="shared" si="155"/>
        <v>997.49343380164783</v>
      </c>
    </row>
    <row r="1041" spans="1:11">
      <c r="A1041" s="67">
        <v>1026</v>
      </c>
      <c r="B1041" s="69">
        <f t="shared" ref="B1041:B1104" si="156">IF(A1041=1,20,I1040)</f>
        <v>997.49343380164783</v>
      </c>
      <c r="C1041" s="68">
        <f t="shared" ref="C1041:C1104" si="157">A1041*5/60</f>
        <v>85.5</v>
      </c>
      <c r="D1041" s="72">
        <f t="shared" ref="D1041:D1104" si="158">20 + 345 *LOG10(8 * C1041 + 1)</f>
        <v>998.31324716488677</v>
      </c>
      <c r="E1041" s="69">
        <f t="shared" ref="E1041:E1104" si="159">D1041</f>
        <v>998.31324716488677</v>
      </c>
      <c r="F1041" s="70">
        <f t="shared" ref="F1041:F1104" si="160">25 * (D1041 - B1041)+1 * 0.7 * 1 * 0.0000000567 * ((E1041 + 273) ^ 4 - (B1041 + 273) ^ 4)</f>
        <v>287.66902629440546</v>
      </c>
      <c r="G1041" s="70" cm="1">
        <f t="array" ref="G1041">_xll.DCE_EC312_SpecificHeat_Ca(B1041)</f>
        <v>650</v>
      </c>
      <c r="H1041" s="69">
        <f t="shared" ref="H1041:H1104" si="161">$G$10 * $G$9 / (G1041 * 7850) * F1041 * 5</f>
        <v>0.14681785189776533</v>
      </c>
      <c r="I1041" s="69">
        <f t="shared" ref="I1041:I1104" si="162">B1041+H1041</f>
        <v>997.64025165354565</v>
      </c>
      <c r="J1041" s="73">
        <f t="shared" si="154"/>
        <v>85.5</v>
      </c>
      <c r="K1041" s="74">
        <f t="shared" si="155"/>
        <v>997.64025165354565</v>
      </c>
    </row>
    <row r="1042" spans="1:11">
      <c r="A1042" s="67">
        <v>1027</v>
      </c>
      <c r="B1042" s="69">
        <f t="shared" si="156"/>
        <v>997.64025165354565</v>
      </c>
      <c r="C1042" s="68">
        <f t="shared" si="157"/>
        <v>85.583333333333329</v>
      </c>
      <c r="D1042" s="72">
        <f t="shared" si="158"/>
        <v>998.45899775639612</v>
      </c>
      <c r="E1042" s="69">
        <f t="shared" si="159"/>
        <v>998.45899775639612</v>
      </c>
      <c r="F1042" s="70">
        <f t="shared" si="160"/>
        <v>287.38667670557521</v>
      </c>
      <c r="G1042" s="70" cm="1">
        <f t="array" ref="G1042">_xll.DCE_EC312_SpecificHeat_Ca(B1042)</f>
        <v>650</v>
      </c>
      <c r="H1042" s="69">
        <f t="shared" si="161"/>
        <v>0.14667374893106688</v>
      </c>
      <c r="I1042" s="69">
        <f t="shared" si="162"/>
        <v>997.78692540247675</v>
      </c>
      <c r="J1042" s="73">
        <f t="shared" si="154"/>
        <v>85.583333333333329</v>
      </c>
      <c r="K1042" s="74">
        <f t="shared" si="155"/>
        <v>997.78692540247675</v>
      </c>
    </row>
    <row r="1043" spans="1:11">
      <c r="A1043" s="67">
        <v>1028</v>
      </c>
      <c r="B1043" s="69">
        <f t="shared" si="156"/>
        <v>997.78692540247675</v>
      </c>
      <c r="C1043" s="68">
        <f t="shared" si="157"/>
        <v>85.666666666666671</v>
      </c>
      <c r="D1043" s="72">
        <f t="shared" si="158"/>
        <v>998.60460670493728</v>
      </c>
      <c r="E1043" s="69">
        <f t="shared" si="159"/>
        <v>998.60460670493728</v>
      </c>
      <c r="F1043" s="70">
        <f t="shared" si="160"/>
        <v>287.10488191212937</v>
      </c>
      <c r="G1043" s="70" cm="1">
        <f t="array" ref="G1043">_xll.DCE_EC312_SpecificHeat_Ca(B1043)</f>
        <v>650</v>
      </c>
      <c r="H1043" s="69">
        <f t="shared" si="161"/>
        <v>0.14652992911569562</v>
      </c>
      <c r="I1043" s="69">
        <f t="shared" si="162"/>
        <v>997.93345533159243</v>
      </c>
      <c r="J1043" s="73">
        <f t="shared" si="154"/>
        <v>85.666666666666671</v>
      </c>
      <c r="K1043" s="74">
        <f t="shared" si="155"/>
        <v>997.93345533159243</v>
      </c>
    </row>
    <row r="1044" spans="1:11">
      <c r="A1044" s="67">
        <v>1029</v>
      </c>
      <c r="B1044" s="69">
        <f t="shared" si="156"/>
        <v>997.93345533159243</v>
      </c>
      <c r="C1044" s="68">
        <f t="shared" si="157"/>
        <v>85.75</v>
      </c>
      <c r="D1044" s="72">
        <f t="shared" si="158"/>
        <v>998.75007428554488</v>
      </c>
      <c r="E1044" s="69">
        <f t="shared" si="159"/>
        <v>998.75007428554488</v>
      </c>
      <c r="F1044" s="70">
        <f t="shared" si="160"/>
        <v>286.82364027738856</v>
      </c>
      <c r="G1044" s="70" cm="1">
        <f t="array" ref="G1044">_xll.DCE_EC312_SpecificHeat_Ca(B1044)</f>
        <v>650</v>
      </c>
      <c r="H1044" s="69">
        <f t="shared" si="161"/>
        <v>0.14638639161633829</v>
      </c>
      <c r="I1044" s="69">
        <f t="shared" si="162"/>
        <v>998.0798417232088</v>
      </c>
      <c r="J1044" s="73">
        <f t="shared" si="154"/>
        <v>85.75</v>
      </c>
      <c r="K1044" s="74">
        <f t="shared" si="155"/>
        <v>998.0798417232088</v>
      </c>
    </row>
    <row r="1045" spans="1:11">
      <c r="A1045" s="67">
        <v>1030</v>
      </c>
      <c r="B1045" s="69">
        <f t="shared" si="156"/>
        <v>998.0798417232088</v>
      </c>
      <c r="C1045" s="68">
        <f t="shared" si="157"/>
        <v>85.833333333333329</v>
      </c>
      <c r="D1045" s="72">
        <f t="shared" si="158"/>
        <v>998.89540077245374</v>
      </c>
      <c r="E1045" s="69">
        <f t="shared" si="159"/>
        <v>998.89540077245374</v>
      </c>
      <c r="F1045" s="70">
        <f t="shared" si="160"/>
        <v>286.54295017168153</v>
      </c>
      <c r="G1045" s="70" cm="1">
        <f t="array" ref="G1045">_xll.DCE_EC312_SpecificHeat_Ca(B1045)</f>
        <v>650</v>
      </c>
      <c r="H1045" s="69">
        <f t="shared" si="161"/>
        <v>0.14624313560125834</v>
      </c>
      <c r="I1045" s="69">
        <f t="shared" si="162"/>
        <v>998.22608485881005</v>
      </c>
      <c r="J1045" s="73">
        <f t="shared" si="154"/>
        <v>85.833333333333329</v>
      </c>
      <c r="K1045" s="74">
        <f t="shared" si="155"/>
        <v>998.22608485881005</v>
      </c>
    </row>
    <row r="1046" spans="1:11">
      <c r="A1046" s="67">
        <v>1031</v>
      </c>
      <c r="B1046" s="69">
        <f t="shared" si="156"/>
        <v>998.22608485881005</v>
      </c>
      <c r="C1046" s="68">
        <f t="shared" si="157"/>
        <v>85.916666666666671</v>
      </c>
      <c r="D1046" s="72">
        <f t="shared" si="158"/>
        <v>999.04058643910128</v>
      </c>
      <c r="E1046" s="69">
        <f t="shared" si="159"/>
        <v>999.04058643910128</v>
      </c>
      <c r="F1046" s="70">
        <f t="shared" si="160"/>
        <v>286.26280997160785</v>
      </c>
      <c r="G1046" s="70" cm="1">
        <f t="array" ref="G1046">_xll.DCE_EC312_SpecificHeat_Ca(B1046)</f>
        <v>650</v>
      </c>
      <c r="H1046" s="69">
        <f t="shared" si="161"/>
        <v>0.14610016024191974</v>
      </c>
      <c r="I1046" s="69">
        <f t="shared" si="162"/>
        <v>998.37218501905193</v>
      </c>
      <c r="J1046" s="73">
        <f t="shared" si="154"/>
        <v>85.916666666666671</v>
      </c>
      <c r="K1046" s="74">
        <f t="shared" si="155"/>
        <v>998.37218501905193</v>
      </c>
    </row>
    <row r="1047" spans="1:11">
      <c r="A1047" s="67">
        <v>1032</v>
      </c>
      <c r="B1047" s="69">
        <f t="shared" si="156"/>
        <v>998.37218501905193</v>
      </c>
      <c r="C1047" s="68">
        <f t="shared" si="157"/>
        <v>86</v>
      </c>
      <c r="D1047" s="72">
        <f t="shared" si="158"/>
        <v>999.18563155813081</v>
      </c>
      <c r="E1047" s="69">
        <f t="shared" si="159"/>
        <v>999.18563155813081</v>
      </c>
      <c r="F1047" s="70">
        <f t="shared" si="160"/>
        <v>285.98321806003264</v>
      </c>
      <c r="G1047" s="70" cm="1">
        <f t="array" ref="G1047">_xll.DCE_EC312_SpecificHeat_Ca(B1047)</f>
        <v>650</v>
      </c>
      <c r="H1047" s="69">
        <f t="shared" si="161"/>
        <v>0.14595746471298415</v>
      </c>
      <c r="I1047" s="69">
        <f t="shared" si="162"/>
        <v>998.5181424837649</v>
      </c>
      <c r="J1047" s="73">
        <f t="shared" si="154"/>
        <v>86</v>
      </c>
      <c r="K1047" s="74">
        <f t="shared" si="155"/>
        <v>998.5181424837649</v>
      </c>
    </row>
    <row r="1048" spans="1:11">
      <c r="A1048" s="67">
        <v>1033</v>
      </c>
      <c r="B1048" s="69">
        <f t="shared" si="156"/>
        <v>998.5181424837649</v>
      </c>
      <c r="C1048" s="68">
        <f t="shared" si="157"/>
        <v>86.083333333333329</v>
      </c>
      <c r="D1048" s="72">
        <f t="shared" si="158"/>
        <v>999.33053640139485</v>
      </c>
      <c r="E1048" s="69">
        <f t="shared" si="159"/>
        <v>999.33053640139485</v>
      </c>
      <c r="F1048" s="70">
        <f t="shared" si="160"/>
        <v>285.70417282626346</v>
      </c>
      <c r="G1048" s="70" cm="1">
        <f t="array" ref="G1048">_xll.DCE_EC312_SpecificHeat_Ca(B1048)</f>
        <v>650</v>
      </c>
      <c r="H1048" s="69">
        <f t="shared" si="161"/>
        <v>0.14581504819240135</v>
      </c>
      <c r="I1048" s="69">
        <f t="shared" si="162"/>
        <v>998.66395753195729</v>
      </c>
      <c r="J1048" s="73">
        <f t="shared" si="154"/>
        <v>86.083333333333329</v>
      </c>
      <c r="K1048" s="74">
        <f t="shared" si="155"/>
        <v>998.66395753195729</v>
      </c>
    </row>
    <row r="1049" spans="1:11">
      <c r="A1049" s="67">
        <v>1034</v>
      </c>
      <c r="B1049" s="69">
        <f t="shared" si="156"/>
        <v>998.66395753195729</v>
      </c>
      <c r="C1049" s="68">
        <f t="shared" si="157"/>
        <v>86.166666666666671</v>
      </c>
      <c r="D1049" s="72">
        <f t="shared" si="158"/>
        <v>999.47530123995762</v>
      </c>
      <c r="E1049" s="69">
        <f t="shared" si="159"/>
        <v>999.47530123995762</v>
      </c>
      <c r="F1049" s="70">
        <f t="shared" si="160"/>
        <v>285.42567266582307</v>
      </c>
      <c r="G1049" s="70" cm="1">
        <f t="array" ref="G1049">_xll.DCE_EC312_SpecificHeat_Ca(B1049)</f>
        <v>650</v>
      </c>
      <c r="H1049" s="69">
        <f t="shared" si="161"/>
        <v>0.14567290986129303</v>
      </c>
      <c r="I1049" s="69">
        <f t="shared" si="162"/>
        <v>998.80963044181863</v>
      </c>
      <c r="J1049" s="73">
        <f t="shared" si="154"/>
        <v>86.166666666666671</v>
      </c>
      <c r="K1049" s="74">
        <f t="shared" si="155"/>
        <v>998.80963044181863</v>
      </c>
    </row>
    <row r="1050" spans="1:11">
      <c r="A1050" s="67">
        <v>1035</v>
      </c>
      <c r="B1050" s="69">
        <f t="shared" si="156"/>
        <v>998.80963044181863</v>
      </c>
      <c r="C1050" s="68">
        <f t="shared" si="157"/>
        <v>86.25</v>
      </c>
      <c r="D1050" s="72">
        <f t="shared" si="158"/>
        <v>999.61992634409853</v>
      </c>
      <c r="E1050" s="69">
        <f t="shared" si="159"/>
        <v>999.61992634409853</v>
      </c>
      <c r="F1050" s="70">
        <f t="shared" si="160"/>
        <v>285.14771598066545</v>
      </c>
      <c r="G1050" s="70" cm="1">
        <f t="array" ref="G1050">_xll.DCE_EC312_SpecificHeat_Ca(B1050)</f>
        <v>650</v>
      </c>
      <c r="H1050" s="69">
        <f t="shared" si="161"/>
        <v>0.14553104890406332</v>
      </c>
      <c r="I1050" s="69">
        <f t="shared" si="162"/>
        <v>998.95516149072273</v>
      </c>
      <c r="J1050" s="73">
        <f t="shared" si="154"/>
        <v>86.25</v>
      </c>
      <c r="K1050" s="74">
        <f t="shared" si="155"/>
        <v>998.95516149072273</v>
      </c>
    </row>
    <row r="1051" spans="1:11">
      <c r="A1051" s="67">
        <v>1036</v>
      </c>
      <c r="B1051" s="69">
        <f t="shared" si="156"/>
        <v>998.95516149072273</v>
      </c>
      <c r="C1051" s="68">
        <f t="shared" si="157"/>
        <v>86.333333333333329</v>
      </c>
      <c r="D1051" s="72">
        <f t="shared" si="158"/>
        <v>999.76441198331497</v>
      </c>
      <c r="E1051" s="69">
        <f t="shared" si="159"/>
        <v>999.76441198331497</v>
      </c>
      <c r="F1051" s="70">
        <f t="shared" si="160"/>
        <v>284.87030117881847</v>
      </c>
      <c r="G1051" s="70" cm="1">
        <f t="array" ref="G1051">_xll.DCE_EC312_SpecificHeat_Ca(B1051)</f>
        <v>650</v>
      </c>
      <c r="H1051" s="69">
        <f t="shared" si="161"/>
        <v>0.14538946450821622</v>
      </c>
      <c r="I1051" s="69">
        <f t="shared" si="162"/>
        <v>999.10055095523091</v>
      </c>
      <c r="J1051" s="73">
        <f t="shared" si="154"/>
        <v>86.333333333333329</v>
      </c>
      <c r="K1051" s="74">
        <f t="shared" si="155"/>
        <v>999.10055095523091</v>
      </c>
    </row>
    <row r="1052" spans="1:11">
      <c r="A1052" s="67">
        <v>1037</v>
      </c>
      <c r="B1052" s="69">
        <f t="shared" si="156"/>
        <v>999.10055095523091</v>
      </c>
      <c r="C1052" s="68">
        <f t="shared" si="157"/>
        <v>86.416666666666671</v>
      </c>
      <c r="D1052" s="72">
        <f t="shared" si="158"/>
        <v>999.90875842632556</v>
      </c>
      <c r="E1052" s="69">
        <f t="shared" si="159"/>
        <v>999.90875842632556</v>
      </c>
      <c r="F1052" s="70">
        <f t="shared" si="160"/>
        <v>284.59342667475488</v>
      </c>
      <c r="G1052" s="70" cm="1">
        <f t="array" ref="G1052">_xll.DCE_EC312_SpecificHeat_Ca(B1052)</f>
        <v>650</v>
      </c>
      <c r="H1052" s="69">
        <f t="shared" si="161"/>
        <v>0.14524815586454501</v>
      </c>
      <c r="I1052" s="69">
        <f t="shared" si="162"/>
        <v>999.24579911109549</v>
      </c>
      <c r="J1052" s="73">
        <f t="shared" si="154"/>
        <v>86.416666666666671</v>
      </c>
      <c r="K1052" s="74">
        <f t="shared" si="155"/>
        <v>999.24579911109549</v>
      </c>
    </row>
    <row r="1053" spans="1:11">
      <c r="A1053" s="67">
        <v>1038</v>
      </c>
      <c r="B1053" s="69">
        <f t="shared" si="156"/>
        <v>999.24579911109549</v>
      </c>
      <c r="C1053" s="68">
        <f t="shared" si="157"/>
        <v>86.5</v>
      </c>
      <c r="D1053" s="72">
        <f t="shared" si="158"/>
        <v>1000.0529659410732</v>
      </c>
      <c r="E1053" s="69">
        <f t="shared" si="159"/>
        <v>1000.0529659410732</v>
      </c>
      <c r="F1053" s="70">
        <f t="shared" si="160"/>
        <v>284.31709088889653</v>
      </c>
      <c r="G1053" s="70" cm="1">
        <f t="array" ref="G1053">_xll.DCE_EC312_SpecificHeat_Ca(B1053)</f>
        <v>650</v>
      </c>
      <c r="H1053" s="69">
        <f t="shared" si="161"/>
        <v>0.14510712216687927</v>
      </c>
      <c r="I1053" s="69">
        <f t="shared" si="162"/>
        <v>999.3909062332624</v>
      </c>
      <c r="J1053" s="73">
        <f t="shared" si="154"/>
        <v>86.5</v>
      </c>
      <c r="K1053" s="74">
        <f t="shared" si="155"/>
        <v>999.3909062332624</v>
      </c>
    </row>
    <row r="1054" spans="1:11">
      <c r="A1054" s="67">
        <v>1039</v>
      </c>
      <c r="B1054" s="69">
        <f t="shared" si="156"/>
        <v>999.3909062332624</v>
      </c>
      <c r="C1054" s="68">
        <f t="shared" si="157"/>
        <v>86.583333333333329</v>
      </c>
      <c r="D1054" s="72">
        <f t="shared" si="158"/>
        <v>1000.1970347947278</v>
      </c>
      <c r="E1054" s="69">
        <f t="shared" si="159"/>
        <v>1000.1970347947278</v>
      </c>
      <c r="F1054" s="70">
        <f t="shared" si="160"/>
        <v>284.0412922480765</v>
      </c>
      <c r="G1054" s="70" cm="1">
        <f t="array" ref="G1054">_xll.DCE_EC312_SpecificHeat_Ca(B1054)</f>
        <v>650</v>
      </c>
      <c r="H1054" s="69">
        <f t="shared" si="161"/>
        <v>0.14496636261232063</v>
      </c>
      <c r="I1054" s="69">
        <f t="shared" si="162"/>
        <v>999.53587259587471</v>
      </c>
      <c r="J1054" s="73">
        <f t="shared" si="154"/>
        <v>86.583333333333329</v>
      </c>
      <c r="K1054" s="74">
        <f t="shared" si="155"/>
        <v>999.53587259587471</v>
      </c>
    </row>
    <row r="1055" spans="1:11">
      <c r="A1055" s="67">
        <v>1040</v>
      </c>
      <c r="B1055" s="69">
        <f t="shared" si="156"/>
        <v>999.53587259587471</v>
      </c>
      <c r="C1055" s="68">
        <f t="shared" si="157"/>
        <v>86.666666666666671</v>
      </c>
      <c r="D1055" s="72">
        <f t="shared" si="158"/>
        <v>1000.3409652536888</v>
      </c>
      <c r="E1055" s="69">
        <f t="shared" si="159"/>
        <v>1000.3409652536888</v>
      </c>
      <c r="F1055" s="70">
        <f t="shared" si="160"/>
        <v>283.76602918494649</v>
      </c>
      <c r="G1055" s="70" cm="1">
        <f t="array" ref="G1055">_xll.DCE_EC312_SpecificHeat_Ca(B1055)</f>
        <v>650</v>
      </c>
      <c r="H1055" s="69">
        <f t="shared" si="161"/>
        <v>0.14482587640094036</v>
      </c>
      <c r="I1055" s="69">
        <f t="shared" si="162"/>
        <v>999.68069847227559</v>
      </c>
      <c r="J1055" s="73">
        <f t="shared" si="154"/>
        <v>86.666666666666671</v>
      </c>
      <c r="K1055" s="74">
        <f t="shared" si="155"/>
        <v>999.68069847227559</v>
      </c>
    </row>
    <row r="1056" spans="1:11">
      <c r="A1056" s="67">
        <v>1041</v>
      </c>
      <c r="B1056" s="69">
        <f t="shared" si="156"/>
        <v>999.68069847227559</v>
      </c>
      <c r="C1056" s="68">
        <f t="shared" si="157"/>
        <v>86.75</v>
      </c>
      <c r="D1056" s="72">
        <f t="shared" si="158"/>
        <v>1000.4847575835893</v>
      </c>
      <c r="E1056" s="69">
        <f t="shared" si="159"/>
        <v>1000.4847575835893</v>
      </c>
      <c r="F1056" s="70">
        <f t="shared" si="160"/>
        <v>283.49130013843666</v>
      </c>
      <c r="G1056" s="70" cm="1">
        <f t="array" ref="G1056">_xll.DCE_EC312_SpecificHeat_Ca(B1056)</f>
        <v>650</v>
      </c>
      <c r="H1056" s="69">
        <f t="shared" si="161"/>
        <v>0.14468566273601413</v>
      </c>
      <c r="I1056" s="69">
        <f t="shared" si="162"/>
        <v>999.82538413501163</v>
      </c>
      <c r="J1056" s="73">
        <f t="shared" si="154"/>
        <v>86.75</v>
      </c>
      <c r="K1056" s="74">
        <f t="shared" si="155"/>
        <v>999.82538413501163</v>
      </c>
    </row>
    <row r="1057" spans="1:11">
      <c r="A1057" s="67">
        <v>1042</v>
      </c>
      <c r="B1057" s="69">
        <f t="shared" si="156"/>
        <v>999.82538413501163</v>
      </c>
      <c r="C1057" s="68">
        <f t="shared" si="157"/>
        <v>86.833333333333329</v>
      </c>
      <c r="D1057" s="72">
        <f t="shared" si="158"/>
        <v>1000.6284120492982</v>
      </c>
      <c r="E1057" s="69">
        <f t="shared" si="159"/>
        <v>1000.6284120492982</v>
      </c>
      <c r="F1057" s="70">
        <f t="shared" si="160"/>
        <v>283.21710355377172</v>
      </c>
      <c r="G1057" s="70" cm="1">
        <f t="array" ref="G1057">_xll.DCE_EC312_SpecificHeat_Ca(B1057)</f>
        <v>650</v>
      </c>
      <c r="H1057" s="69">
        <f t="shared" si="161"/>
        <v>0.14454572082403017</v>
      </c>
      <c r="I1057" s="69">
        <f t="shared" si="162"/>
        <v>999.96992985583563</v>
      </c>
      <c r="J1057" s="73">
        <f t="shared" si="154"/>
        <v>86.833333333333329</v>
      </c>
      <c r="K1057" s="74">
        <f t="shared" si="155"/>
        <v>999.96992985583563</v>
      </c>
    </row>
    <row r="1058" spans="1:11">
      <c r="A1058" s="67">
        <v>1043</v>
      </c>
      <c r="B1058" s="69">
        <f t="shared" si="156"/>
        <v>999.96992985583563</v>
      </c>
      <c r="C1058" s="68">
        <f t="shared" si="157"/>
        <v>86.916666666666671</v>
      </c>
      <c r="D1058" s="72">
        <f t="shared" si="158"/>
        <v>1000.7719289149229</v>
      </c>
      <c r="E1058" s="69">
        <f t="shared" si="159"/>
        <v>1000.7719289149229</v>
      </c>
      <c r="F1058" s="70">
        <f t="shared" si="160"/>
        <v>282.94343788150189</v>
      </c>
      <c r="G1058" s="70" cm="1">
        <f t="array" ref="G1058">_xll.DCE_EC312_SpecificHeat_Ca(B1058)</f>
        <v>650</v>
      </c>
      <c r="H1058" s="69">
        <f t="shared" si="161"/>
        <v>0.14440604987419459</v>
      </c>
      <c r="I1058" s="69">
        <f t="shared" si="162"/>
        <v>1000.1143359057098</v>
      </c>
      <c r="J1058" s="73">
        <f t="shared" si="154"/>
        <v>86.916666666666671</v>
      </c>
      <c r="K1058" s="74">
        <f t="shared" si="155"/>
        <v>1000.1143359057098</v>
      </c>
    </row>
    <row r="1059" spans="1:11">
      <c r="A1059" s="67">
        <v>1044</v>
      </c>
      <c r="B1059" s="69">
        <f t="shared" si="156"/>
        <v>1000.1143359057098</v>
      </c>
      <c r="C1059" s="68">
        <f t="shared" si="157"/>
        <v>87</v>
      </c>
      <c r="D1059" s="72">
        <f t="shared" si="158"/>
        <v>1000.9153084438133</v>
      </c>
      <c r="E1059" s="69">
        <f t="shared" si="159"/>
        <v>1000.9153084438133</v>
      </c>
      <c r="F1059" s="70">
        <f t="shared" si="160"/>
        <v>282.67030157920044</v>
      </c>
      <c r="G1059" s="70" cm="1">
        <f t="array" ref="G1059">_xll.DCE_EC312_SpecificHeat_Ca(B1059)</f>
        <v>650</v>
      </c>
      <c r="H1059" s="69">
        <f t="shared" si="161"/>
        <v>0.14426664909929798</v>
      </c>
      <c r="I1059" s="69">
        <f t="shared" si="162"/>
        <v>1000.2586025548092</v>
      </c>
      <c r="J1059" s="73">
        <f t="shared" si="154"/>
        <v>87</v>
      </c>
      <c r="K1059" s="74">
        <f t="shared" si="155"/>
        <v>1000.2586025548092</v>
      </c>
    </row>
    <row r="1060" spans="1:11">
      <c r="A1060" s="67">
        <v>1045</v>
      </c>
      <c r="B1060" s="69">
        <f t="shared" si="156"/>
        <v>1000.2586025548092</v>
      </c>
      <c r="C1060" s="68">
        <f t="shared" si="157"/>
        <v>87.083333333333329</v>
      </c>
      <c r="D1060" s="72">
        <f t="shared" si="158"/>
        <v>1001.0585508985632</v>
      </c>
      <c r="E1060" s="69">
        <f t="shared" si="159"/>
        <v>1001.0585508985632</v>
      </c>
      <c r="F1060" s="70">
        <f t="shared" si="160"/>
        <v>282.39769310953011</v>
      </c>
      <c r="G1060" s="70" cm="1">
        <f t="array" ref="G1060">_xll.DCE_EC312_SpecificHeat_Ca(B1060)</f>
        <v>650</v>
      </c>
      <c r="H1060" s="69">
        <f t="shared" si="161"/>
        <v>0.14412751771472834</v>
      </c>
      <c r="I1060" s="69">
        <f t="shared" si="162"/>
        <v>1000.4027300725239</v>
      </c>
      <c r="J1060" s="73">
        <f t="shared" si="154"/>
        <v>87.083333333333329</v>
      </c>
      <c r="K1060" s="74">
        <f t="shared" si="155"/>
        <v>1000.4027300725239</v>
      </c>
    </row>
    <row r="1061" spans="1:11">
      <c r="A1061" s="67">
        <v>1046</v>
      </c>
      <c r="B1061" s="69">
        <f t="shared" si="156"/>
        <v>1000.4027300725239</v>
      </c>
      <c r="C1061" s="68">
        <f t="shared" si="157"/>
        <v>87.166666666666671</v>
      </c>
      <c r="D1061" s="72">
        <f t="shared" si="158"/>
        <v>1001.2016565410148</v>
      </c>
      <c r="E1061" s="69">
        <f t="shared" si="159"/>
        <v>1001.2016565410148</v>
      </c>
      <c r="F1061" s="70">
        <f t="shared" si="160"/>
        <v>282.12561094174748</v>
      </c>
      <c r="G1061" s="70" cm="1">
        <f t="array" ref="G1061">_xll.DCE_EC312_SpecificHeat_Ca(B1061)</f>
        <v>650</v>
      </c>
      <c r="H1061" s="69">
        <f t="shared" si="161"/>
        <v>0.1439886549392391</v>
      </c>
      <c r="I1061" s="69">
        <f t="shared" si="162"/>
        <v>1000.5467187274631</v>
      </c>
      <c r="J1061" s="73">
        <f t="shared" si="154"/>
        <v>87.166666666666671</v>
      </c>
      <c r="K1061" s="74">
        <f t="shared" si="155"/>
        <v>1000.5467187274631</v>
      </c>
    </row>
    <row r="1062" spans="1:11">
      <c r="A1062" s="67">
        <v>1047</v>
      </c>
      <c r="B1062" s="69">
        <f t="shared" si="156"/>
        <v>1000.5467187274631</v>
      </c>
      <c r="C1062" s="68">
        <f t="shared" si="157"/>
        <v>87.25</v>
      </c>
      <c r="D1062" s="72">
        <f t="shared" si="158"/>
        <v>1001.3446256322601</v>
      </c>
      <c r="E1062" s="69">
        <f t="shared" si="159"/>
        <v>1001.3446256322601</v>
      </c>
      <c r="F1062" s="70">
        <f t="shared" si="160"/>
        <v>281.85405355038677</v>
      </c>
      <c r="G1062" s="70" cm="1">
        <f t="array" ref="G1062">_xll.DCE_EC312_SpecificHeat_Ca(B1062)</f>
        <v>650</v>
      </c>
      <c r="H1062" s="69">
        <f t="shared" si="161"/>
        <v>0.14385005999427711</v>
      </c>
      <c r="I1062" s="69">
        <f t="shared" si="162"/>
        <v>1000.6905687874574</v>
      </c>
      <c r="J1062" s="73">
        <f t="shared" si="154"/>
        <v>87.25</v>
      </c>
      <c r="K1062" s="74">
        <f t="shared" si="155"/>
        <v>1000.6905687874574</v>
      </c>
    </row>
    <row r="1063" spans="1:11">
      <c r="A1063" s="67">
        <v>1048</v>
      </c>
      <c r="B1063" s="69">
        <f t="shared" si="156"/>
        <v>1000.6905687874574</v>
      </c>
      <c r="C1063" s="68">
        <f t="shared" si="157"/>
        <v>87.333333333333329</v>
      </c>
      <c r="D1063" s="72">
        <f t="shared" si="158"/>
        <v>1001.4874584326446</v>
      </c>
      <c r="E1063" s="69">
        <f t="shared" si="159"/>
        <v>1001.4874584326446</v>
      </c>
      <c r="F1063" s="70">
        <f t="shared" si="160"/>
        <v>281.58301941661438</v>
      </c>
      <c r="G1063" s="70" cm="1">
        <f t="array" ref="G1063">_xll.DCE_EC312_SpecificHeat_Ca(B1063)</f>
        <v>650</v>
      </c>
      <c r="H1063" s="69">
        <f t="shared" si="161"/>
        <v>0.14371173210467419</v>
      </c>
      <c r="I1063" s="69">
        <f t="shared" si="162"/>
        <v>1000.8342805195621</v>
      </c>
      <c r="J1063" s="73">
        <f t="shared" ref="J1063:J1126" si="163">C1063</f>
        <v>87.333333333333329</v>
      </c>
      <c r="K1063" s="74">
        <f t="shared" ref="K1063:K1126" si="164">I1063</f>
        <v>1000.8342805195621</v>
      </c>
    </row>
    <row r="1064" spans="1:11">
      <c r="A1064" s="67">
        <v>1049</v>
      </c>
      <c r="B1064" s="69">
        <f t="shared" si="156"/>
        <v>1000.8342805195621</v>
      </c>
      <c r="C1064" s="68">
        <f t="shared" si="157"/>
        <v>87.416666666666671</v>
      </c>
      <c r="D1064" s="72">
        <f t="shared" si="158"/>
        <v>1001.6301552017701</v>
      </c>
      <c r="E1064" s="69">
        <f t="shared" si="159"/>
        <v>1001.6301552017701</v>
      </c>
      <c r="F1064" s="70">
        <f t="shared" si="160"/>
        <v>281.31250702683832</v>
      </c>
      <c r="G1064" s="70" cm="1">
        <f t="array" ref="G1064">_xll.DCE_EC312_SpecificHeat_Ca(B1064)</f>
        <v>650</v>
      </c>
      <c r="H1064" s="69">
        <f t="shared" si="161"/>
        <v>0.14357367049793726</v>
      </c>
      <c r="I1064" s="69">
        <f t="shared" si="162"/>
        <v>1000.97785419006</v>
      </c>
      <c r="J1064" s="73">
        <f t="shared" si="163"/>
        <v>87.416666666666671</v>
      </c>
      <c r="K1064" s="74">
        <f t="shared" si="164"/>
        <v>1000.97785419006</v>
      </c>
    </row>
    <row r="1065" spans="1:11">
      <c r="A1065" s="67">
        <v>1050</v>
      </c>
      <c r="B1065" s="69">
        <f t="shared" si="156"/>
        <v>1000.97785419006</v>
      </c>
      <c r="C1065" s="68">
        <f t="shared" si="157"/>
        <v>87.5</v>
      </c>
      <c r="D1065" s="72">
        <f t="shared" si="158"/>
        <v>1001.7727161984972</v>
      </c>
      <c r="E1065" s="69">
        <f t="shared" si="159"/>
        <v>1001.7727161984972</v>
      </c>
      <c r="F1065" s="70">
        <f t="shared" si="160"/>
        <v>281.04251487358061</v>
      </c>
      <c r="G1065" s="70" cm="1">
        <f t="array" ref="G1065">_xll.DCE_EC312_SpecificHeat_Ca(B1065)</f>
        <v>650</v>
      </c>
      <c r="H1065" s="69">
        <f t="shared" si="161"/>
        <v>0.14343587440469371</v>
      </c>
      <c r="I1065" s="69">
        <f t="shared" si="162"/>
        <v>1001.1212900644647</v>
      </c>
      <c r="J1065" s="73">
        <f t="shared" si="163"/>
        <v>87.5</v>
      </c>
      <c r="K1065" s="74">
        <f t="shared" si="164"/>
        <v>1001.1212900644647</v>
      </c>
    </row>
    <row r="1066" spans="1:11">
      <c r="A1066" s="67">
        <v>1051</v>
      </c>
      <c r="B1066" s="69">
        <f t="shared" si="156"/>
        <v>1001.1212900644647</v>
      </c>
      <c r="C1066" s="68">
        <f t="shared" si="157"/>
        <v>87.583333333333329</v>
      </c>
      <c r="D1066" s="72">
        <f t="shared" si="158"/>
        <v>1001.9151416809484</v>
      </c>
      <c r="E1066" s="69">
        <f t="shared" si="159"/>
        <v>1001.9151416809484</v>
      </c>
      <c r="F1066" s="70">
        <f t="shared" si="160"/>
        <v>280.77304145536368</v>
      </c>
      <c r="G1066" s="70" cm="1">
        <f t="array" ref="G1066">_xll.DCE_EC312_SpecificHeat_Ca(B1066)</f>
        <v>650</v>
      </c>
      <c r="H1066" s="69">
        <f t="shared" si="161"/>
        <v>0.14329834305863329</v>
      </c>
      <c r="I1066" s="69">
        <f t="shared" si="162"/>
        <v>1001.2645884075233</v>
      </c>
      <c r="J1066" s="73">
        <f t="shared" si="163"/>
        <v>87.583333333333329</v>
      </c>
      <c r="K1066" s="74">
        <f t="shared" si="164"/>
        <v>1001.2645884075233</v>
      </c>
    </row>
    <row r="1067" spans="1:11">
      <c r="A1067" s="67">
        <v>1052</v>
      </c>
      <c r="B1067" s="69">
        <f t="shared" si="156"/>
        <v>1001.2645884075233</v>
      </c>
      <c r="C1067" s="68">
        <f t="shared" si="157"/>
        <v>87.666666666666671</v>
      </c>
      <c r="D1067" s="72">
        <f t="shared" si="158"/>
        <v>1002.0574319065111</v>
      </c>
      <c r="E1067" s="69">
        <f t="shared" si="159"/>
        <v>1002.0574319065111</v>
      </c>
      <c r="F1067" s="70">
        <f t="shared" si="160"/>
        <v>280.50408527608988</v>
      </c>
      <c r="G1067" s="70" cm="1">
        <f t="array" ref="G1067">_xll.DCE_EC312_SpecificHeat_Ca(B1067)</f>
        <v>650</v>
      </c>
      <c r="H1067" s="69">
        <f t="shared" si="161"/>
        <v>0.14316107569619158</v>
      </c>
      <c r="I1067" s="69">
        <f t="shared" si="162"/>
        <v>1001.4077494832195</v>
      </c>
      <c r="J1067" s="73">
        <f t="shared" si="163"/>
        <v>87.666666666666671</v>
      </c>
      <c r="K1067" s="74">
        <f t="shared" si="164"/>
        <v>1001.4077494832195</v>
      </c>
    </row>
    <row r="1068" spans="1:11">
      <c r="A1068" s="67">
        <v>1053</v>
      </c>
      <c r="B1068" s="69">
        <f t="shared" si="156"/>
        <v>1001.4077494832195</v>
      </c>
      <c r="C1068" s="68">
        <f t="shared" si="157"/>
        <v>87.75</v>
      </c>
      <c r="D1068" s="72">
        <f t="shared" si="158"/>
        <v>1002.1995871318393</v>
      </c>
      <c r="E1068" s="69">
        <f t="shared" si="159"/>
        <v>1002.1995871318393</v>
      </c>
      <c r="F1068" s="70">
        <f t="shared" si="160"/>
        <v>280.23564484558381</v>
      </c>
      <c r="G1068" s="70" cm="1">
        <f t="array" ref="G1068">_xll.DCE_EC312_SpecificHeat_Ca(B1068)</f>
        <v>650</v>
      </c>
      <c r="H1068" s="69">
        <f t="shared" si="161"/>
        <v>0.14302407155682664</v>
      </c>
      <c r="I1068" s="69">
        <f t="shared" si="162"/>
        <v>1001.5507735547764</v>
      </c>
      <c r="J1068" s="73">
        <f t="shared" si="163"/>
        <v>87.75</v>
      </c>
      <c r="K1068" s="74">
        <f t="shared" si="164"/>
        <v>1001.5507735547764</v>
      </c>
    </row>
    <row r="1069" spans="1:11">
      <c r="A1069" s="67">
        <v>1054</v>
      </c>
      <c r="B1069" s="69">
        <f t="shared" si="156"/>
        <v>1001.5507735547764</v>
      </c>
      <c r="C1069" s="68">
        <f t="shared" si="157"/>
        <v>87.833333333333329</v>
      </c>
      <c r="D1069" s="72">
        <f t="shared" si="158"/>
        <v>1002.3416076128578</v>
      </c>
      <c r="E1069" s="69">
        <f t="shared" si="159"/>
        <v>1002.3416076128578</v>
      </c>
      <c r="F1069" s="70">
        <f t="shared" si="160"/>
        <v>279.96771867948496</v>
      </c>
      <c r="G1069" s="70" cm="1">
        <f t="array" ref="G1069">_xll.DCE_EC312_SpecificHeat_Ca(B1069)</f>
        <v>650</v>
      </c>
      <c r="H1069" s="69">
        <f t="shared" si="161"/>
        <v>0.14288732988296432</v>
      </c>
      <c r="I1069" s="69">
        <f t="shared" si="162"/>
        <v>1001.6936608846593</v>
      </c>
      <c r="J1069" s="73">
        <f t="shared" si="163"/>
        <v>87.833333333333329</v>
      </c>
      <c r="K1069" s="74">
        <f t="shared" si="164"/>
        <v>1001.6936608846593</v>
      </c>
    </row>
    <row r="1070" spans="1:11">
      <c r="A1070" s="67">
        <v>1055</v>
      </c>
      <c r="B1070" s="69">
        <f t="shared" si="156"/>
        <v>1001.6936608846593</v>
      </c>
      <c r="C1070" s="68">
        <f t="shared" si="157"/>
        <v>87.916666666666671</v>
      </c>
      <c r="D1070" s="72">
        <f t="shared" si="158"/>
        <v>1002.4834936047645</v>
      </c>
      <c r="E1070" s="69">
        <f t="shared" si="159"/>
        <v>1002.4834936047645</v>
      </c>
      <c r="F1070" s="70">
        <f t="shared" si="160"/>
        <v>279.70030529910315</v>
      </c>
      <c r="G1070" s="70" cm="1">
        <f t="array" ref="G1070">_xll.DCE_EC312_SpecificHeat_Ca(B1070)</f>
        <v>650</v>
      </c>
      <c r="H1070" s="69">
        <f t="shared" si="161"/>
        <v>0.14275084991992446</v>
      </c>
      <c r="I1070" s="69">
        <f t="shared" si="162"/>
        <v>1001.8364117345792</v>
      </c>
      <c r="J1070" s="73">
        <f t="shared" si="163"/>
        <v>87.916666666666671</v>
      </c>
      <c r="K1070" s="74">
        <f t="shared" si="164"/>
        <v>1001.8364117345792</v>
      </c>
    </row>
    <row r="1071" spans="1:11">
      <c r="A1071" s="67">
        <v>1056</v>
      </c>
      <c r="B1071" s="69">
        <f t="shared" si="156"/>
        <v>1001.8364117345792</v>
      </c>
      <c r="C1071" s="68">
        <f t="shared" si="157"/>
        <v>88</v>
      </c>
      <c r="D1071" s="72">
        <f t="shared" si="158"/>
        <v>1002.6252453620326</v>
      </c>
      <c r="E1071" s="69">
        <f t="shared" si="159"/>
        <v>1002.6252453620326</v>
      </c>
      <c r="F1071" s="70">
        <f t="shared" si="160"/>
        <v>279.43340323138517</v>
      </c>
      <c r="G1071" s="70" cm="1">
        <f t="array" ref="G1071">_xll.DCE_EC312_SpecificHeat_Ca(B1071)</f>
        <v>650</v>
      </c>
      <c r="H1071" s="69">
        <f t="shared" si="161"/>
        <v>0.14261463091590376</v>
      </c>
      <c r="I1071" s="69">
        <f t="shared" si="162"/>
        <v>1001.9790263654951</v>
      </c>
      <c r="J1071" s="73">
        <f t="shared" si="163"/>
        <v>88</v>
      </c>
      <c r="K1071" s="74">
        <f t="shared" si="164"/>
        <v>1001.9790263654951</v>
      </c>
    </row>
    <row r="1072" spans="1:11">
      <c r="A1072" s="67">
        <v>1057</v>
      </c>
      <c r="B1072" s="69">
        <f t="shared" si="156"/>
        <v>1001.9790263654951</v>
      </c>
      <c r="C1072" s="68">
        <f t="shared" si="157"/>
        <v>88.083333333333329</v>
      </c>
      <c r="D1072" s="72">
        <f t="shared" si="158"/>
        <v>1002.7668631384136</v>
      </c>
      <c r="E1072" s="69">
        <f t="shared" si="159"/>
        <v>1002.7668631384136</v>
      </c>
      <c r="F1072" s="70">
        <f t="shared" si="160"/>
        <v>279.16701100873462</v>
      </c>
      <c r="G1072" s="70" cm="1">
        <f t="array" ref="G1072">_xll.DCE_EC312_SpecificHeat_Ca(B1072)</f>
        <v>650</v>
      </c>
      <c r="H1072" s="69">
        <f t="shared" si="161"/>
        <v>0.142478672121884</v>
      </c>
      <c r="I1072" s="69">
        <f t="shared" si="162"/>
        <v>1002.121505037617</v>
      </c>
      <c r="J1072" s="73">
        <f t="shared" si="163"/>
        <v>88.083333333333329</v>
      </c>
      <c r="K1072" s="74">
        <f t="shared" si="164"/>
        <v>1002.121505037617</v>
      </c>
    </row>
    <row r="1073" spans="1:11">
      <c r="A1073" s="67">
        <v>1058</v>
      </c>
      <c r="B1073" s="69">
        <f t="shared" si="156"/>
        <v>1002.121505037617</v>
      </c>
      <c r="C1073" s="68">
        <f t="shared" si="157"/>
        <v>88.166666666666671</v>
      </c>
      <c r="D1073" s="72">
        <f t="shared" si="158"/>
        <v>1002.9083471869405</v>
      </c>
      <c r="E1073" s="69">
        <f t="shared" si="159"/>
        <v>1002.9083471869405</v>
      </c>
      <c r="F1073" s="70">
        <f t="shared" si="160"/>
        <v>278.9011271695191</v>
      </c>
      <c r="G1073" s="70" cm="1">
        <f t="array" ref="G1073">_xll.DCE_EC312_SpecificHeat_Ca(B1073)</f>
        <v>650</v>
      </c>
      <c r="H1073" s="69">
        <f t="shared" si="161"/>
        <v>0.14234297279189079</v>
      </c>
      <c r="I1073" s="69">
        <f t="shared" si="162"/>
        <v>1002.2638480104089</v>
      </c>
      <c r="J1073" s="73">
        <f t="shared" si="163"/>
        <v>88.166666666666671</v>
      </c>
      <c r="K1073" s="74">
        <f t="shared" si="164"/>
        <v>1002.2638480104089</v>
      </c>
    </row>
    <row r="1074" spans="1:11">
      <c r="A1074" s="67">
        <v>1059</v>
      </c>
      <c r="B1074" s="69">
        <f t="shared" si="156"/>
        <v>1002.2638480104089</v>
      </c>
      <c r="C1074" s="68">
        <f t="shared" si="157"/>
        <v>88.25</v>
      </c>
      <c r="D1074" s="72">
        <f t="shared" si="158"/>
        <v>1003.0496977599304</v>
      </c>
      <c r="E1074" s="69">
        <f t="shared" si="159"/>
        <v>1003.0496977599304</v>
      </c>
      <c r="F1074" s="70">
        <f t="shared" si="160"/>
        <v>278.63575025771246</v>
      </c>
      <c r="G1074" s="70" cm="1">
        <f t="array" ref="G1074">_xll.DCE_EC312_SpecificHeat_Ca(B1074)</f>
        <v>650</v>
      </c>
      <c r="H1074" s="69">
        <f t="shared" si="161"/>
        <v>0.14220753218281096</v>
      </c>
      <c r="I1074" s="69">
        <f t="shared" si="162"/>
        <v>1002.4060555425917</v>
      </c>
      <c r="J1074" s="73">
        <f t="shared" si="163"/>
        <v>88.25</v>
      </c>
      <c r="K1074" s="74">
        <f t="shared" si="164"/>
        <v>1002.4060555425917</v>
      </c>
    </row>
    <row r="1075" spans="1:11">
      <c r="A1075" s="67">
        <v>1060</v>
      </c>
      <c r="B1075" s="69">
        <f t="shared" si="156"/>
        <v>1002.4060555425917</v>
      </c>
      <c r="C1075" s="68">
        <f t="shared" si="157"/>
        <v>88.333333333333329</v>
      </c>
      <c r="D1075" s="72">
        <f t="shared" si="158"/>
        <v>1003.190915108986</v>
      </c>
      <c r="E1075" s="69">
        <f t="shared" si="159"/>
        <v>1003.190915108986</v>
      </c>
      <c r="F1075" s="70">
        <f t="shared" si="160"/>
        <v>278.37087882214388</v>
      </c>
      <c r="G1075" s="70" cm="1">
        <f t="array" ref="G1075">_xll.DCE_EC312_SpecificHeat_Ca(B1075)</f>
        <v>650</v>
      </c>
      <c r="H1075" s="69">
        <f t="shared" si="161"/>
        <v>0.14207234955400944</v>
      </c>
      <c r="I1075" s="69">
        <f t="shared" si="162"/>
        <v>1002.5481278921458</v>
      </c>
      <c r="J1075" s="73">
        <f t="shared" si="163"/>
        <v>88.333333333333329</v>
      </c>
      <c r="K1075" s="74">
        <f t="shared" si="164"/>
        <v>1002.5481278921458</v>
      </c>
    </row>
    <row r="1076" spans="1:11">
      <c r="A1076" s="67">
        <v>1061</v>
      </c>
      <c r="B1076" s="69">
        <f t="shared" si="156"/>
        <v>1002.5481278921458</v>
      </c>
      <c r="C1076" s="68">
        <f t="shared" si="157"/>
        <v>88.416666666666671</v>
      </c>
      <c r="D1076" s="72">
        <f t="shared" si="158"/>
        <v>1003.3319994850003</v>
      </c>
      <c r="E1076" s="69">
        <f t="shared" si="159"/>
        <v>1003.3319994850003</v>
      </c>
      <c r="F1076" s="70">
        <f t="shared" si="160"/>
        <v>278.10651141824354</v>
      </c>
      <c r="G1076" s="70" cm="1">
        <f t="array" ref="G1076">_xll.DCE_EC312_SpecificHeat_Ca(B1076)</f>
        <v>650</v>
      </c>
      <c r="H1076" s="69">
        <f t="shared" si="161"/>
        <v>0.14193742416822</v>
      </c>
      <c r="I1076" s="69">
        <f t="shared" si="162"/>
        <v>1002.690065316314</v>
      </c>
      <c r="J1076" s="73">
        <f t="shared" si="163"/>
        <v>88.416666666666671</v>
      </c>
      <c r="K1076" s="74">
        <f t="shared" si="164"/>
        <v>1002.690065316314</v>
      </c>
    </row>
    <row r="1077" spans="1:11">
      <c r="A1077" s="67">
        <v>1062</v>
      </c>
      <c r="B1077" s="69">
        <f t="shared" si="156"/>
        <v>1002.690065316314</v>
      </c>
      <c r="C1077" s="68">
        <f t="shared" si="157"/>
        <v>88.5</v>
      </c>
      <c r="D1077" s="72">
        <f t="shared" si="158"/>
        <v>1003.472951138158</v>
      </c>
      <c r="E1077" s="69">
        <f t="shared" si="159"/>
        <v>1003.472951138158</v>
      </c>
      <c r="F1077" s="70">
        <f t="shared" si="160"/>
        <v>277.8426466062387</v>
      </c>
      <c r="G1077" s="70" cm="1">
        <f t="array" ref="G1077">_xll.DCE_EC312_SpecificHeat_Ca(B1077)</f>
        <v>650</v>
      </c>
      <c r="H1077" s="69">
        <f t="shared" si="161"/>
        <v>0.14180275529062486</v>
      </c>
      <c r="I1077" s="69">
        <f t="shared" si="162"/>
        <v>1002.8318680716046</v>
      </c>
      <c r="J1077" s="73">
        <f t="shared" si="163"/>
        <v>88.5</v>
      </c>
      <c r="K1077" s="74">
        <f t="shared" si="164"/>
        <v>1002.8318680716046</v>
      </c>
    </row>
    <row r="1078" spans="1:11">
      <c r="A1078" s="67">
        <v>1063</v>
      </c>
      <c r="B1078" s="69">
        <f t="shared" si="156"/>
        <v>1002.8318680716046</v>
      </c>
      <c r="C1078" s="68">
        <f t="shared" si="157"/>
        <v>88.583333333333329</v>
      </c>
      <c r="D1078" s="72">
        <f t="shared" si="158"/>
        <v>1003.6137703179377</v>
      </c>
      <c r="E1078" s="69">
        <f t="shared" si="159"/>
        <v>1003.6137703179377</v>
      </c>
      <c r="F1078" s="70">
        <f t="shared" si="160"/>
        <v>277.57928295187639</v>
      </c>
      <c r="G1078" s="70" cm="1">
        <f t="array" ref="G1078">_xll.DCE_EC312_SpecificHeat_Ca(B1078)</f>
        <v>650</v>
      </c>
      <c r="H1078" s="69">
        <f t="shared" si="161"/>
        <v>0.14166834218922322</v>
      </c>
      <c r="I1078" s="69">
        <f t="shared" si="162"/>
        <v>1002.9735364137938</v>
      </c>
      <c r="J1078" s="73">
        <f t="shared" si="163"/>
        <v>88.583333333333329</v>
      </c>
      <c r="K1078" s="74">
        <f t="shared" si="164"/>
        <v>1002.9735364137938</v>
      </c>
    </row>
    <row r="1079" spans="1:11">
      <c r="A1079" s="67">
        <v>1064</v>
      </c>
      <c r="B1079" s="69">
        <f t="shared" si="156"/>
        <v>1002.9735364137938</v>
      </c>
      <c r="C1079" s="68">
        <f t="shared" si="157"/>
        <v>88.666666666666671</v>
      </c>
      <c r="D1079" s="72">
        <f t="shared" si="158"/>
        <v>1003.754457273116</v>
      </c>
      <c r="E1079" s="69">
        <f t="shared" si="159"/>
        <v>1003.754457273116</v>
      </c>
      <c r="F1079" s="70">
        <f t="shared" si="160"/>
        <v>277.31641902683691</v>
      </c>
      <c r="G1079" s="70" cm="1">
        <f t="array" ref="G1079">_xll.DCE_EC312_SpecificHeat_Ca(B1079)</f>
        <v>650</v>
      </c>
      <c r="H1079" s="69">
        <f t="shared" si="161"/>
        <v>0.14153418413504254</v>
      </c>
      <c r="I1079" s="69">
        <f t="shared" si="162"/>
        <v>1003.1150705979288</v>
      </c>
      <c r="J1079" s="73">
        <f t="shared" si="163"/>
        <v>88.666666666666671</v>
      </c>
      <c r="K1079" s="74">
        <f t="shared" si="164"/>
        <v>1003.1150705979288</v>
      </c>
    </row>
    <row r="1080" spans="1:11">
      <c r="A1080" s="67">
        <v>1065</v>
      </c>
      <c r="B1080" s="69">
        <f t="shared" si="156"/>
        <v>1003.1150705979288</v>
      </c>
      <c r="C1080" s="68">
        <f t="shared" si="157"/>
        <v>88.75</v>
      </c>
      <c r="D1080" s="72">
        <f t="shared" si="158"/>
        <v>1003.8950122517693</v>
      </c>
      <c r="E1080" s="69">
        <f t="shared" si="159"/>
        <v>1003.8950122517693</v>
      </c>
      <c r="F1080" s="70">
        <f t="shared" si="160"/>
        <v>277.05405340759739</v>
      </c>
      <c r="G1080" s="70" cm="1">
        <f t="array" ref="G1080">_xll.DCE_EC312_SpecificHeat_Ca(B1080)</f>
        <v>650</v>
      </c>
      <c r="H1080" s="69">
        <f t="shared" si="161"/>
        <v>0.14140028040155839</v>
      </c>
      <c r="I1080" s="69">
        <f t="shared" si="162"/>
        <v>1003.2564708783303</v>
      </c>
      <c r="J1080" s="73">
        <f t="shared" si="163"/>
        <v>88.75</v>
      </c>
      <c r="K1080" s="74">
        <f t="shared" si="164"/>
        <v>1003.2564708783303</v>
      </c>
    </row>
    <row r="1081" spans="1:11">
      <c r="A1081" s="67">
        <v>1066</v>
      </c>
      <c r="B1081" s="69">
        <f t="shared" si="156"/>
        <v>1003.2564708783303</v>
      </c>
      <c r="C1081" s="68">
        <f t="shared" si="157"/>
        <v>88.833333333333329</v>
      </c>
      <c r="D1081" s="72">
        <f t="shared" si="158"/>
        <v>1004.0354355012762</v>
      </c>
      <c r="E1081" s="69">
        <f t="shared" si="159"/>
        <v>1004.0354355012762</v>
      </c>
      <c r="F1081" s="70">
        <f t="shared" si="160"/>
        <v>276.79218467655357</v>
      </c>
      <c r="G1081" s="70" cm="1">
        <f t="array" ref="G1081">_xll.DCE_EC312_SpecificHeat_Ca(B1081)</f>
        <v>650</v>
      </c>
      <c r="H1081" s="69">
        <f t="shared" si="161"/>
        <v>0.14126663026526703</v>
      </c>
      <c r="I1081" s="69">
        <f t="shared" si="162"/>
        <v>1003.3977375085956</v>
      </c>
      <c r="J1081" s="73">
        <f t="shared" si="163"/>
        <v>88.833333333333329</v>
      </c>
      <c r="K1081" s="74">
        <f t="shared" si="164"/>
        <v>1003.3977375085956</v>
      </c>
    </row>
    <row r="1082" spans="1:11">
      <c r="A1082" s="67">
        <v>1067</v>
      </c>
      <c r="B1082" s="69">
        <f t="shared" si="156"/>
        <v>1003.3977375085956</v>
      </c>
      <c r="C1082" s="68">
        <f t="shared" si="157"/>
        <v>88.916666666666671</v>
      </c>
      <c r="D1082" s="72">
        <f t="shared" si="158"/>
        <v>1004.1757272683204</v>
      </c>
      <c r="E1082" s="69">
        <f t="shared" si="159"/>
        <v>1004.1757272683204</v>
      </c>
      <c r="F1082" s="70">
        <f t="shared" si="160"/>
        <v>276.53081142100336</v>
      </c>
      <c r="G1082" s="70" cm="1">
        <f t="array" ref="G1082">_xll.DCE_EC312_SpecificHeat_Ca(B1082)</f>
        <v>650</v>
      </c>
      <c r="H1082" s="69">
        <f t="shared" si="161"/>
        <v>0.14113323300516667</v>
      </c>
      <c r="I1082" s="69">
        <f t="shared" si="162"/>
        <v>1003.5388707416007</v>
      </c>
      <c r="J1082" s="73">
        <f t="shared" si="163"/>
        <v>88.916666666666671</v>
      </c>
      <c r="K1082" s="74">
        <f t="shared" si="164"/>
        <v>1003.5388707416007</v>
      </c>
    </row>
    <row r="1083" spans="1:11">
      <c r="A1083" s="67">
        <v>1068</v>
      </c>
      <c r="B1083" s="69">
        <f t="shared" si="156"/>
        <v>1003.5388707416007</v>
      </c>
      <c r="C1083" s="68">
        <f t="shared" si="157"/>
        <v>89</v>
      </c>
      <c r="D1083" s="72">
        <f t="shared" si="158"/>
        <v>1004.3158877988936</v>
      </c>
      <c r="E1083" s="69">
        <f t="shared" si="159"/>
        <v>1004.3158877988936</v>
      </c>
      <c r="F1083" s="70">
        <f t="shared" si="160"/>
        <v>276.26993223421863</v>
      </c>
      <c r="G1083" s="70" cm="1">
        <f t="array" ref="G1083">_xll.DCE_EC312_SpecificHeat_Ca(B1083)</f>
        <v>650</v>
      </c>
      <c r="H1083" s="69">
        <f t="shared" si="161"/>
        <v>0.14100008790330448</v>
      </c>
      <c r="I1083" s="69">
        <f t="shared" si="162"/>
        <v>1003.679870829504</v>
      </c>
      <c r="J1083" s="73">
        <f t="shared" si="163"/>
        <v>89</v>
      </c>
      <c r="K1083" s="74">
        <f t="shared" si="164"/>
        <v>1003.679870829504</v>
      </c>
    </row>
    <row r="1084" spans="1:11">
      <c r="A1084" s="67">
        <v>1069</v>
      </c>
      <c r="B1084" s="69">
        <f t="shared" si="156"/>
        <v>1003.679870829504</v>
      </c>
      <c r="C1084" s="68">
        <f t="shared" si="157"/>
        <v>89.083333333333329</v>
      </c>
      <c r="D1084" s="72">
        <f t="shared" si="158"/>
        <v>1004.4559173382977</v>
      </c>
      <c r="E1084" s="69">
        <f t="shared" si="159"/>
        <v>1004.4559173382977</v>
      </c>
      <c r="F1084" s="70">
        <f t="shared" si="160"/>
        <v>276.00954571418487</v>
      </c>
      <c r="G1084" s="70" cm="1">
        <f t="array" ref="G1084">_xll.DCE_EC312_SpecificHeat_Ca(B1084)</f>
        <v>650</v>
      </c>
      <c r="H1084" s="69">
        <f t="shared" si="161"/>
        <v>0.14086719424413324</v>
      </c>
      <c r="I1084" s="69">
        <f t="shared" si="162"/>
        <v>1003.8207380237482</v>
      </c>
      <c r="J1084" s="73">
        <f t="shared" si="163"/>
        <v>89.083333333333329</v>
      </c>
      <c r="K1084" s="74">
        <f t="shared" si="164"/>
        <v>1003.8207380237482</v>
      </c>
    </row>
    <row r="1085" spans="1:11">
      <c r="A1085" s="67">
        <v>1070</v>
      </c>
      <c r="B1085" s="69">
        <f t="shared" si="156"/>
        <v>1003.8207380237482</v>
      </c>
      <c r="C1085" s="68">
        <f t="shared" si="157"/>
        <v>89.166666666666671</v>
      </c>
      <c r="D1085" s="72">
        <f t="shared" si="158"/>
        <v>1004.5958161311474</v>
      </c>
      <c r="E1085" s="69">
        <f t="shared" si="159"/>
        <v>1004.5958161311474</v>
      </c>
      <c r="F1085" s="70">
        <f t="shared" si="160"/>
        <v>275.74965046468128</v>
      </c>
      <c r="G1085" s="70" cm="1">
        <f t="array" ref="G1085">_xll.DCE_EC312_SpecificHeat_Ca(B1085)</f>
        <v>650</v>
      </c>
      <c r="H1085" s="69">
        <f t="shared" si="161"/>
        <v>0.14073455131506274</v>
      </c>
      <c r="I1085" s="69">
        <f t="shared" si="162"/>
        <v>1003.9614725750632</v>
      </c>
      <c r="J1085" s="73">
        <f t="shared" si="163"/>
        <v>89.166666666666671</v>
      </c>
      <c r="K1085" s="74">
        <f t="shared" si="164"/>
        <v>1003.9614725750632</v>
      </c>
    </row>
    <row r="1086" spans="1:11">
      <c r="A1086" s="67">
        <v>1071</v>
      </c>
      <c r="B1086" s="69">
        <f t="shared" si="156"/>
        <v>1003.9614725750632</v>
      </c>
      <c r="C1086" s="68">
        <f t="shared" si="157"/>
        <v>89.25</v>
      </c>
      <c r="D1086" s="72">
        <f t="shared" si="158"/>
        <v>1004.7355844213728</v>
      </c>
      <c r="E1086" s="69">
        <f t="shared" si="159"/>
        <v>1004.7355844213728</v>
      </c>
      <c r="F1086" s="70">
        <f t="shared" si="160"/>
        <v>275.49024509438328</v>
      </c>
      <c r="G1086" s="70" cm="1">
        <f t="array" ref="G1086">_xll.DCE_EC312_SpecificHeat_Ca(B1086)</f>
        <v>650</v>
      </c>
      <c r="H1086" s="69">
        <f t="shared" si="161"/>
        <v>0.14060215840600163</v>
      </c>
      <c r="I1086" s="69">
        <f t="shared" si="162"/>
        <v>1004.1020747334692</v>
      </c>
      <c r="J1086" s="73">
        <f t="shared" si="163"/>
        <v>89.25</v>
      </c>
      <c r="K1086" s="74">
        <f t="shared" si="164"/>
        <v>1004.1020747334692</v>
      </c>
    </row>
    <row r="1087" spans="1:11">
      <c r="A1087" s="67">
        <v>1072</v>
      </c>
      <c r="B1087" s="69">
        <f t="shared" si="156"/>
        <v>1004.1020747334692</v>
      </c>
      <c r="C1087" s="68">
        <f t="shared" si="157"/>
        <v>89.333333333333329</v>
      </c>
      <c r="D1087" s="72">
        <f t="shared" si="158"/>
        <v>1004.8752224522223</v>
      </c>
      <c r="E1087" s="69">
        <f t="shared" si="159"/>
        <v>1004.8752224522223</v>
      </c>
      <c r="F1087" s="70">
        <f t="shared" si="160"/>
        <v>275.23132821749141</v>
      </c>
      <c r="G1087" s="70" cm="1">
        <f t="array" ref="G1087">_xll.DCE_EC312_SpecificHeat_Ca(B1087)</f>
        <v>650</v>
      </c>
      <c r="H1087" s="69">
        <f t="shared" si="161"/>
        <v>0.14047001480967838</v>
      </c>
      <c r="I1087" s="69">
        <f t="shared" si="162"/>
        <v>1004.2425447482789</v>
      </c>
      <c r="J1087" s="73">
        <f t="shared" si="163"/>
        <v>89.333333333333329</v>
      </c>
      <c r="K1087" s="74">
        <f t="shared" si="164"/>
        <v>1004.2425447482789</v>
      </c>
    </row>
    <row r="1088" spans="1:11">
      <c r="A1088" s="67">
        <v>1073</v>
      </c>
      <c r="B1088" s="69">
        <f t="shared" si="156"/>
        <v>1004.2425447482789</v>
      </c>
      <c r="C1088" s="68">
        <f t="shared" si="157"/>
        <v>89.416666666666671</v>
      </c>
      <c r="D1088" s="72">
        <f t="shared" si="158"/>
        <v>1005.0147304662644</v>
      </c>
      <c r="E1088" s="69">
        <f t="shared" si="159"/>
        <v>1005.0147304662644</v>
      </c>
      <c r="F1088" s="70">
        <f t="shared" si="160"/>
        <v>274.97289845332079</v>
      </c>
      <c r="G1088" s="70" cm="1">
        <f t="array" ref="G1088">_xll.DCE_EC312_SpecificHeat_Ca(B1088)</f>
        <v>650</v>
      </c>
      <c r="H1088" s="69">
        <f t="shared" si="161"/>
        <v>0.14033811982143191</v>
      </c>
      <c r="I1088" s="69">
        <f t="shared" si="162"/>
        <v>1004.3828828681003</v>
      </c>
      <c r="J1088" s="73">
        <f t="shared" si="163"/>
        <v>89.416666666666671</v>
      </c>
      <c r="K1088" s="74">
        <f t="shared" si="164"/>
        <v>1004.3828828681003</v>
      </c>
    </row>
    <row r="1089" spans="1:11">
      <c r="A1089" s="67">
        <v>1074</v>
      </c>
      <c r="B1089" s="69">
        <f t="shared" si="156"/>
        <v>1004.3828828681003</v>
      </c>
      <c r="C1089" s="68">
        <f t="shared" si="157"/>
        <v>89.5</v>
      </c>
      <c r="D1089" s="72">
        <f t="shared" si="158"/>
        <v>1005.1541087053911</v>
      </c>
      <c r="E1089" s="69">
        <f t="shared" si="159"/>
        <v>1005.1541087053911</v>
      </c>
      <c r="F1089" s="70">
        <f t="shared" si="160"/>
        <v>274.71495442627395</v>
      </c>
      <c r="G1089" s="70" cm="1">
        <f t="array" ref="G1089">_xll.DCE_EC312_SpecificHeat_Ca(B1089)</f>
        <v>650</v>
      </c>
      <c r="H1089" s="69">
        <f t="shared" si="161"/>
        <v>0.14020647273919748</v>
      </c>
      <c r="I1089" s="69">
        <f t="shared" si="162"/>
        <v>1004.5230893408395</v>
      </c>
      <c r="J1089" s="73">
        <f t="shared" si="163"/>
        <v>89.5</v>
      </c>
      <c r="K1089" s="74">
        <f t="shared" si="164"/>
        <v>1004.5230893408395</v>
      </c>
    </row>
    <row r="1090" spans="1:11">
      <c r="A1090" s="67">
        <v>1075</v>
      </c>
      <c r="B1090" s="69">
        <f t="shared" si="156"/>
        <v>1004.5230893408395</v>
      </c>
      <c r="C1090" s="68">
        <f t="shared" si="157"/>
        <v>89.583333333333329</v>
      </c>
      <c r="D1090" s="72">
        <f t="shared" si="158"/>
        <v>1005.2933574108196</v>
      </c>
      <c r="E1090" s="69">
        <f t="shared" si="159"/>
        <v>1005.2933574108196</v>
      </c>
      <c r="F1090" s="70">
        <f t="shared" si="160"/>
        <v>274.45749476629709</v>
      </c>
      <c r="G1090" s="70" cm="1">
        <f t="array" ref="G1090">_xll.DCE_EC312_SpecificHeat_Ca(B1090)</f>
        <v>650</v>
      </c>
      <c r="H1090" s="69">
        <f t="shared" si="161"/>
        <v>0.14007507286373977</v>
      </c>
      <c r="I1090" s="69">
        <f t="shared" si="162"/>
        <v>1004.6631644137033</v>
      </c>
      <c r="J1090" s="73">
        <f t="shared" si="163"/>
        <v>89.583333333333329</v>
      </c>
      <c r="K1090" s="74">
        <f t="shared" si="164"/>
        <v>1004.6631644137033</v>
      </c>
    </row>
    <row r="1091" spans="1:11">
      <c r="A1091" s="67">
        <v>1076</v>
      </c>
      <c r="B1091" s="69">
        <f t="shared" si="156"/>
        <v>1004.6631644137033</v>
      </c>
      <c r="C1091" s="68">
        <f t="shared" si="157"/>
        <v>89.666666666666671</v>
      </c>
      <c r="D1091" s="72">
        <f t="shared" si="158"/>
        <v>1005.4324768230954</v>
      </c>
      <c r="E1091" s="69">
        <f t="shared" si="159"/>
        <v>1005.4324768230954</v>
      </c>
      <c r="F1091" s="70">
        <f t="shared" si="160"/>
        <v>274.20051810800283</v>
      </c>
      <c r="G1091" s="70" cm="1">
        <f t="array" ref="G1091">_xll.DCE_EC312_SpecificHeat_Ca(B1091)</f>
        <v>650</v>
      </c>
      <c r="H1091" s="69">
        <f t="shared" si="161"/>
        <v>0.13994391949820495</v>
      </c>
      <c r="I1091" s="69">
        <f t="shared" si="162"/>
        <v>1004.8031083332015</v>
      </c>
      <c r="J1091" s="73">
        <f t="shared" si="163"/>
        <v>89.666666666666671</v>
      </c>
      <c r="K1091" s="74">
        <f t="shared" si="164"/>
        <v>1004.8031083332015</v>
      </c>
    </row>
    <row r="1092" spans="1:11">
      <c r="A1092" s="67">
        <v>1077</v>
      </c>
      <c r="B1092" s="69">
        <f t="shared" si="156"/>
        <v>1004.8031083332015</v>
      </c>
      <c r="C1092" s="68">
        <f t="shared" si="157"/>
        <v>89.75</v>
      </c>
      <c r="D1092" s="72">
        <f t="shared" si="158"/>
        <v>1005.5714671820945</v>
      </c>
      <c r="E1092" s="69">
        <f t="shared" si="159"/>
        <v>1005.5714671820945</v>
      </c>
      <c r="F1092" s="70">
        <f t="shared" si="160"/>
        <v>273.9440230915252</v>
      </c>
      <c r="G1092" s="70" cm="1">
        <f t="array" ref="G1092">_xll.DCE_EC312_SpecificHeat_Ca(B1092)</f>
        <v>650</v>
      </c>
      <c r="H1092" s="69">
        <f t="shared" si="161"/>
        <v>0.1398130119485573</v>
      </c>
      <c r="I1092" s="69">
        <f t="shared" si="162"/>
        <v>1004.9429213451501</v>
      </c>
      <c r="J1092" s="73">
        <f t="shared" si="163"/>
        <v>89.75</v>
      </c>
      <c r="K1092" s="74">
        <f t="shared" si="164"/>
        <v>1004.9429213451501</v>
      </c>
    </row>
    <row r="1093" spans="1:11">
      <c r="A1093" s="67">
        <v>1078</v>
      </c>
      <c r="B1093" s="69">
        <f t="shared" si="156"/>
        <v>1004.9429213451501</v>
      </c>
      <c r="C1093" s="68">
        <f t="shared" si="157"/>
        <v>89.833333333333329</v>
      </c>
      <c r="D1093" s="72">
        <f t="shared" si="158"/>
        <v>1005.7103287270261</v>
      </c>
      <c r="E1093" s="69">
        <f t="shared" si="159"/>
        <v>1005.7103287270261</v>
      </c>
      <c r="F1093" s="70">
        <f t="shared" si="160"/>
        <v>273.68800836212398</v>
      </c>
      <c r="G1093" s="70" cm="1">
        <f t="array" ref="G1093">_xll.DCE_EC312_SpecificHeat_Ca(B1093)</f>
        <v>650</v>
      </c>
      <c r="H1093" s="69">
        <f t="shared" si="161"/>
        <v>0.13968234952337702</v>
      </c>
      <c r="I1093" s="69">
        <f t="shared" si="162"/>
        <v>1005.0826036946735</v>
      </c>
      <c r="J1093" s="73">
        <f t="shared" si="163"/>
        <v>89.833333333333329</v>
      </c>
      <c r="K1093" s="74">
        <f t="shared" si="164"/>
        <v>1005.0826036946735</v>
      </c>
    </row>
    <row r="1094" spans="1:11">
      <c r="A1094" s="67">
        <v>1079</v>
      </c>
      <c r="B1094" s="69">
        <f t="shared" si="156"/>
        <v>1005.0826036946735</v>
      </c>
      <c r="C1094" s="68">
        <f t="shared" si="157"/>
        <v>89.916666666666671</v>
      </c>
      <c r="D1094" s="72">
        <f t="shared" si="158"/>
        <v>1005.8490616964347</v>
      </c>
      <c r="E1094" s="69">
        <f t="shared" si="159"/>
        <v>1005.8490616964347</v>
      </c>
      <c r="F1094" s="70">
        <f t="shared" si="160"/>
        <v>273.4324725697744</v>
      </c>
      <c r="G1094" s="70" cm="1">
        <f t="array" ref="G1094">_xll.DCE_EC312_SpecificHeat_Ca(B1094)</f>
        <v>650</v>
      </c>
      <c r="H1094" s="69">
        <f t="shared" si="161"/>
        <v>0.139551931533651</v>
      </c>
      <c r="I1094" s="69">
        <f t="shared" si="162"/>
        <v>1005.2221556262072</v>
      </c>
      <c r="J1094" s="73">
        <f t="shared" si="163"/>
        <v>89.916666666666671</v>
      </c>
      <c r="K1094" s="74">
        <f t="shared" si="164"/>
        <v>1005.2221556262072</v>
      </c>
    </row>
    <row r="1095" spans="1:11">
      <c r="A1095" s="67">
        <v>1080</v>
      </c>
      <c r="B1095" s="69">
        <f t="shared" si="156"/>
        <v>1005.2221556262072</v>
      </c>
      <c r="C1095" s="68">
        <f t="shared" si="157"/>
        <v>90</v>
      </c>
      <c r="D1095" s="72">
        <f t="shared" si="158"/>
        <v>1005.987666328203</v>
      </c>
      <c r="E1095" s="69">
        <f t="shared" si="159"/>
        <v>1005.987666328203</v>
      </c>
      <c r="F1095" s="70">
        <f t="shared" si="160"/>
        <v>273.17741436989843</v>
      </c>
      <c r="G1095" s="70" cm="1">
        <f t="array" ref="G1095">_xll.DCE_EC312_SpecificHeat_Ca(B1095)</f>
        <v>650</v>
      </c>
      <c r="H1095" s="69">
        <f t="shared" si="161"/>
        <v>0.13942175729314596</v>
      </c>
      <c r="I1095" s="69">
        <f t="shared" si="162"/>
        <v>1005.3615773835003</v>
      </c>
      <c r="J1095" s="73">
        <f t="shared" si="163"/>
        <v>90</v>
      </c>
      <c r="K1095" s="74">
        <f t="shared" si="164"/>
        <v>1005.3615773835003</v>
      </c>
    </row>
    <row r="1096" spans="1:11">
      <c r="A1096" s="67">
        <v>1081</v>
      </c>
      <c r="B1096" s="69">
        <f t="shared" si="156"/>
        <v>1005.3615773835003</v>
      </c>
      <c r="C1096" s="68">
        <f t="shared" si="157"/>
        <v>90.083333333333329</v>
      </c>
      <c r="D1096" s="72">
        <f t="shared" si="158"/>
        <v>1006.126142859554</v>
      </c>
      <c r="E1096" s="69">
        <f t="shared" si="159"/>
        <v>1006.126142859554</v>
      </c>
      <c r="F1096" s="70">
        <f t="shared" si="160"/>
        <v>272.92283242253671</v>
      </c>
      <c r="G1096" s="70" cm="1">
        <f t="array" ref="G1096">_xll.DCE_EC312_SpecificHeat_Ca(B1096)</f>
        <v>650</v>
      </c>
      <c r="H1096" s="69">
        <f t="shared" si="161"/>
        <v>0.13929182611798585</v>
      </c>
      <c r="I1096" s="69">
        <f t="shared" si="162"/>
        <v>1005.5008692096183</v>
      </c>
      <c r="J1096" s="73">
        <f t="shared" si="163"/>
        <v>90.083333333333329</v>
      </c>
      <c r="K1096" s="74">
        <f t="shared" si="164"/>
        <v>1005.5008692096183</v>
      </c>
    </row>
    <row r="1097" spans="1:11">
      <c r="A1097" s="67">
        <v>1082</v>
      </c>
      <c r="B1097" s="69">
        <f t="shared" si="156"/>
        <v>1005.5008692096183</v>
      </c>
      <c r="C1097" s="68">
        <f t="shared" si="157"/>
        <v>90.166666666666671</v>
      </c>
      <c r="D1097" s="72">
        <f t="shared" si="158"/>
        <v>1006.2644915270537</v>
      </c>
      <c r="E1097" s="69">
        <f t="shared" si="159"/>
        <v>1006.2644915270537</v>
      </c>
      <c r="F1097" s="70">
        <f t="shared" si="160"/>
        <v>272.66872539330359</v>
      </c>
      <c r="G1097" s="70" cm="1">
        <f t="array" ref="G1097">_xll.DCE_EC312_SpecificHeat_Ca(B1097)</f>
        <v>650</v>
      </c>
      <c r="H1097" s="69">
        <f t="shared" si="161"/>
        <v>0.13916213732713928</v>
      </c>
      <c r="I1097" s="69">
        <f t="shared" si="162"/>
        <v>1005.6400313469454</v>
      </c>
      <c r="J1097" s="73">
        <f t="shared" si="163"/>
        <v>90.166666666666671</v>
      </c>
      <c r="K1097" s="74">
        <f t="shared" si="164"/>
        <v>1005.6400313469454</v>
      </c>
    </row>
    <row r="1098" spans="1:11">
      <c r="A1098" s="67">
        <v>1083</v>
      </c>
      <c r="B1098" s="69">
        <f t="shared" si="156"/>
        <v>1005.6400313469454</v>
      </c>
      <c r="C1098" s="68">
        <f t="shared" si="157"/>
        <v>90.25</v>
      </c>
      <c r="D1098" s="72">
        <f t="shared" si="158"/>
        <v>1006.4027125666132</v>
      </c>
      <c r="E1098" s="69">
        <f t="shared" si="159"/>
        <v>1006.4027125666132</v>
      </c>
      <c r="F1098" s="70">
        <f t="shared" si="160"/>
        <v>272.41509195238189</v>
      </c>
      <c r="G1098" s="70" cm="1">
        <f t="array" ref="G1098">_xll.DCE_EC312_SpecificHeat_Ca(B1098)</f>
        <v>650</v>
      </c>
      <c r="H1098" s="69">
        <f t="shared" si="161"/>
        <v>0.13903269024190651</v>
      </c>
      <c r="I1098" s="69">
        <f t="shared" si="162"/>
        <v>1005.7790640371874</v>
      </c>
      <c r="J1098" s="73">
        <f t="shared" si="163"/>
        <v>90.25</v>
      </c>
      <c r="K1098" s="74">
        <f t="shared" si="164"/>
        <v>1005.7790640371874</v>
      </c>
    </row>
    <row r="1099" spans="1:11">
      <c r="A1099" s="67">
        <v>1084</v>
      </c>
      <c r="B1099" s="69">
        <f t="shared" si="156"/>
        <v>1005.7790640371874</v>
      </c>
      <c r="C1099" s="68">
        <f t="shared" si="157"/>
        <v>90.333333333333329</v>
      </c>
      <c r="D1099" s="72">
        <f t="shared" si="158"/>
        <v>1006.5408062134914</v>
      </c>
      <c r="E1099" s="69">
        <f t="shared" si="159"/>
        <v>1006.5408062134914</v>
      </c>
      <c r="F1099" s="70">
        <f t="shared" si="160"/>
        <v>272.1619307748</v>
      </c>
      <c r="G1099" s="70" cm="1">
        <f t="array" ref="G1099">_xll.DCE_EC312_SpecificHeat_Ca(B1099)</f>
        <v>650</v>
      </c>
      <c r="H1099" s="69">
        <f t="shared" si="161"/>
        <v>0.13890348418606077</v>
      </c>
      <c r="I1099" s="69">
        <f t="shared" si="162"/>
        <v>1005.9179675213734</v>
      </c>
      <c r="J1099" s="73">
        <f t="shared" si="163"/>
        <v>90.333333333333329</v>
      </c>
      <c r="K1099" s="74">
        <f t="shared" si="164"/>
        <v>1005.9179675213734</v>
      </c>
    </row>
    <row r="1100" spans="1:11">
      <c r="A1100" s="67">
        <v>1085</v>
      </c>
      <c r="B1100" s="69">
        <f t="shared" si="156"/>
        <v>1005.9179675213734</v>
      </c>
      <c r="C1100" s="68">
        <f t="shared" si="157"/>
        <v>90.416666666666671</v>
      </c>
      <c r="D1100" s="72">
        <f t="shared" si="158"/>
        <v>1006.6787727022974</v>
      </c>
      <c r="E1100" s="69">
        <f t="shared" si="159"/>
        <v>1006.6787727022974</v>
      </c>
      <c r="F1100" s="70">
        <f t="shared" si="160"/>
        <v>271.90924054106313</v>
      </c>
      <c r="G1100" s="70" cm="1">
        <f t="array" ref="G1100">_xll.DCE_EC312_SpecificHeat_Ca(B1100)</f>
        <v>650</v>
      </c>
      <c r="H1100" s="69">
        <f t="shared" si="161"/>
        <v>0.13877451848617056</v>
      </c>
      <c r="I1100" s="69">
        <f t="shared" si="162"/>
        <v>1006.0567420398595</v>
      </c>
      <c r="J1100" s="73">
        <f t="shared" si="163"/>
        <v>90.416666666666671</v>
      </c>
      <c r="K1100" s="74">
        <f t="shared" si="164"/>
        <v>1006.0567420398595</v>
      </c>
    </row>
    <row r="1101" spans="1:11">
      <c r="A1101" s="67">
        <v>1086</v>
      </c>
      <c r="B1101" s="69">
        <f t="shared" si="156"/>
        <v>1006.0567420398595</v>
      </c>
      <c r="C1101" s="68">
        <f t="shared" si="157"/>
        <v>90.5</v>
      </c>
      <c r="D1101" s="72">
        <f t="shared" si="158"/>
        <v>1006.8166122669928</v>
      </c>
      <c r="E1101" s="69">
        <f t="shared" si="159"/>
        <v>1006.8166122669928</v>
      </c>
      <c r="F1101" s="70">
        <f t="shared" si="160"/>
        <v>271.65701993611441</v>
      </c>
      <c r="G1101" s="70" cm="1">
        <f t="array" ref="G1101">_xll.DCE_EC312_SpecificHeat_Ca(B1101)</f>
        <v>650</v>
      </c>
      <c r="H1101" s="69">
        <f t="shared" si="161"/>
        <v>0.13864579247106937</v>
      </c>
      <c r="I1101" s="69">
        <f t="shared" si="162"/>
        <v>1006.1953878323305</v>
      </c>
      <c r="J1101" s="73">
        <f t="shared" si="163"/>
        <v>90.5</v>
      </c>
      <c r="K1101" s="74">
        <f t="shared" si="164"/>
        <v>1006.1953878323305</v>
      </c>
    </row>
    <row r="1102" spans="1:11">
      <c r="A1102" s="67">
        <v>1087</v>
      </c>
      <c r="B1102" s="69">
        <f t="shared" si="156"/>
        <v>1006.1953878323305</v>
      </c>
      <c r="C1102" s="68">
        <f t="shared" si="157"/>
        <v>90.583333333333329</v>
      </c>
      <c r="D1102" s="72">
        <f t="shared" si="158"/>
        <v>1006.954325140894</v>
      </c>
      <c r="E1102" s="69">
        <f t="shared" si="159"/>
        <v>1006.954325140894</v>
      </c>
      <c r="F1102" s="70">
        <f t="shared" si="160"/>
        <v>271.40526765019348</v>
      </c>
      <c r="G1102" s="70" cm="1">
        <f t="array" ref="G1102">_xll.DCE_EC312_SpecificHeat_Ca(B1102)</f>
        <v>650</v>
      </c>
      <c r="H1102" s="69">
        <f t="shared" si="161"/>
        <v>0.13851730547229377</v>
      </c>
      <c r="I1102" s="69">
        <f t="shared" si="162"/>
        <v>1006.3339051378028</v>
      </c>
      <c r="J1102" s="73">
        <f t="shared" si="163"/>
        <v>90.583333333333329</v>
      </c>
      <c r="K1102" s="74">
        <f t="shared" si="164"/>
        <v>1006.3339051378028</v>
      </c>
    </row>
    <row r="1103" spans="1:11">
      <c r="A1103" s="67">
        <v>1088</v>
      </c>
      <c r="B1103" s="69">
        <f t="shared" si="156"/>
        <v>1006.3339051378028</v>
      </c>
      <c r="C1103" s="68">
        <f t="shared" si="157"/>
        <v>90.666666666666671</v>
      </c>
      <c r="D1103" s="72">
        <f t="shared" si="158"/>
        <v>1007.0919115566746</v>
      </c>
      <c r="E1103" s="69">
        <f t="shared" si="159"/>
        <v>1007.0919115566746</v>
      </c>
      <c r="F1103" s="70">
        <f t="shared" si="160"/>
        <v>271.15398237793386</v>
      </c>
      <c r="G1103" s="70" cm="1">
        <f t="array" ref="G1103">_xll.DCE_EC312_SpecificHeat_Ca(B1103)</f>
        <v>650</v>
      </c>
      <c r="H1103" s="69">
        <f t="shared" si="161"/>
        <v>0.13838905682362296</v>
      </c>
      <c r="I1103" s="69">
        <f t="shared" si="162"/>
        <v>1006.4722941946264</v>
      </c>
      <c r="J1103" s="73">
        <f t="shared" si="163"/>
        <v>90.666666666666671</v>
      </c>
      <c r="K1103" s="74">
        <f t="shared" si="164"/>
        <v>1006.4722941946264</v>
      </c>
    </row>
    <row r="1104" spans="1:11">
      <c r="A1104" s="67">
        <v>1089</v>
      </c>
      <c r="B1104" s="69">
        <f t="shared" si="156"/>
        <v>1006.4722941946264</v>
      </c>
      <c r="C1104" s="68">
        <f t="shared" si="157"/>
        <v>90.75</v>
      </c>
      <c r="D1104" s="72">
        <f t="shared" si="158"/>
        <v>1007.229371746368</v>
      </c>
      <c r="E1104" s="69">
        <f t="shared" si="159"/>
        <v>1007.229371746368</v>
      </c>
      <c r="F1104" s="70">
        <f t="shared" si="160"/>
        <v>270.90316281922094</v>
      </c>
      <c r="G1104" s="70" cm="1">
        <f t="array" ref="G1104">_xll.DCE_EC312_SpecificHeat_Ca(B1104)</f>
        <v>650</v>
      </c>
      <c r="H1104" s="69">
        <f t="shared" si="161"/>
        <v>0.1382610458615165</v>
      </c>
      <c r="I1104" s="69">
        <f t="shared" si="162"/>
        <v>1006.610555240488</v>
      </c>
      <c r="J1104" s="73">
        <f t="shared" si="163"/>
        <v>90.75</v>
      </c>
      <c r="K1104" s="74">
        <f t="shared" si="164"/>
        <v>1006.610555240488</v>
      </c>
    </row>
    <row r="1105" spans="1:11">
      <c r="A1105" s="67">
        <v>1090</v>
      </c>
      <c r="B1105" s="69">
        <f t="shared" ref="B1105:B1168" si="165">IF(A1105=1,20,I1104)</f>
        <v>1006.610555240488</v>
      </c>
      <c r="C1105" s="68">
        <f t="shared" ref="C1105:C1168" si="166">A1105*5/60</f>
        <v>90.833333333333329</v>
      </c>
      <c r="D1105" s="72">
        <f t="shared" ref="D1105:D1168" si="167">20 + 345 *LOG10(8 * C1105 + 1)</f>
        <v>1007.3667059413694</v>
      </c>
      <c r="E1105" s="69">
        <f t="shared" ref="E1105:E1168" si="168">D1105</f>
        <v>1007.3667059413694</v>
      </c>
      <c r="F1105" s="70">
        <f t="shared" ref="F1105:F1168" si="169">25 * (D1105 - B1105)+1 * 0.7 * 1 * 0.0000000567 * ((E1105 + 273) ^ 4 - (B1105 + 273) ^ 4)</f>
        <v>270.65280767863305</v>
      </c>
      <c r="G1105" s="70" cm="1">
        <f t="array" ref="G1105">_xll.DCE_EC312_SpecificHeat_Ca(B1105)</f>
        <v>650</v>
      </c>
      <c r="H1105" s="69">
        <f t="shared" ref="H1105:H1168" si="170">$G$10 * $G$9 / (G1105 * 7850) * F1105 * 5</f>
        <v>0.13813327192482908</v>
      </c>
      <c r="I1105" s="69">
        <f t="shared" ref="I1105:I1168" si="171">B1105+H1105</f>
        <v>1006.7486885124129</v>
      </c>
      <c r="J1105" s="73">
        <f t="shared" si="163"/>
        <v>90.833333333333329</v>
      </c>
      <c r="K1105" s="74">
        <f t="shared" si="164"/>
        <v>1006.7486885124129</v>
      </c>
    </row>
    <row r="1106" spans="1:11">
      <c r="A1106" s="67">
        <v>1091</v>
      </c>
      <c r="B1106" s="69">
        <f t="shared" si="165"/>
        <v>1006.7486885124129</v>
      </c>
      <c r="C1106" s="68">
        <f t="shared" si="166"/>
        <v>90.916666666666671</v>
      </c>
      <c r="D1106" s="72">
        <f t="shared" si="167"/>
        <v>1007.5039143724384</v>
      </c>
      <c r="E1106" s="69">
        <f t="shared" si="168"/>
        <v>1007.5039143724384</v>
      </c>
      <c r="F1106" s="70">
        <f t="shared" si="169"/>
        <v>270.40291566544903</v>
      </c>
      <c r="G1106" s="70" cm="1">
        <f t="array" ref="G1106">_xll.DCE_EC312_SpecificHeat_Ca(B1106)</f>
        <v>650</v>
      </c>
      <c r="H1106" s="69">
        <f t="shared" si="170"/>
        <v>0.13800573435481436</v>
      </c>
      <c r="I1106" s="69">
        <f t="shared" si="171"/>
        <v>1006.8866942467677</v>
      </c>
      <c r="J1106" s="73">
        <f t="shared" si="163"/>
        <v>90.916666666666671</v>
      </c>
      <c r="K1106" s="74">
        <f t="shared" si="164"/>
        <v>1006.8866942467677</v>
      </c>
    </row>
    <row r="1107" spans="1:11">
      <c r="A1107" s="67">
        <v>1092</v>
      </c>
      <c r="B1107" s="69">
        <f t="shared" si="165"/>
        <v>1006.8866942467677</v>
      </c>
      <c r="C1107" s="68">
        <f t="shared" si="166"/>
        <v>91</v>
      </c>
      <c r="D1107" s="72">
        <f t="shared" si="167"/>
        <v>1007.6409972697013</v>
      </c>
      <c r="E1107" s="69">
        <f t="shared" si="168"/>
        <v>1007.6409972697013</v>
      </c>
      <c r="F1107" s="70">
        <f t="shared" si="169"/>
        <v>270.15348549404752</v>
      </c>
      <c r="G1107" s="70" cm="1">
        <f t="array" ref="G1107">_xll.DCE_EC312_SpecificHeat_Ca(B1107)</f>
        <v>650</v>
      </c>
      <c r="H1107" s="69">
        <f t="shared" si="170"/>
        <v>0.13787843249532886</v>
      </c>
      <c r="I1107" s="69">
        <f t="shared" si="171"/>
        <v>1007.024572679263</v>
      </c>
      <c r="J1107" s="73">
        <f t="shared" si="163"/>
        <v>91</v>
      </c>
      <c r="K1107" s="74">
        <f t="shared" si="164"/>
        <v>1007.024572679263</v>
      </c>
    </row>
    <row r="1108" spans="1:11">
      <c r="A1108" s="67">
        <v>1093</v>
      </c>
      <c r="B1108" s="69">
        <f t="shared" si="165"/>
        <v>1007.024572679263</v>
      </c>
      <c r="C1108" s="68">
        <f t="shared" si="166"/>
        <v>91.083333333333329</v>
      </c>
      <c r="D1108" s="72">
        <f t="shared" si="167"/>
        <v>1007.7779548626529</v>
      </c>
      <c r="E1108" s="69">
        <f t="shared" si="168"/>
        <v>1007.7779548626529</v>
      </c>
      <c r="F1108" s="70">
        <f t="shared" si="169"/>
        <v>269.90451588306445</v>
      </c>
      <c r="G1108" s="70" cm="1">
        <f t="array" ref="G1108">_xll.DCE_EC312_SpecificHeat_Ca(B1108)</f>
        <v>650</v>
      </c>
      <c r="H1108" s="69">
        <f t="shared" si="170"/>
        <v>0.13775136569240184</v>
      </c>
      <c r="I1108" s="69">
        <f t="shared" si="171"/>
        <v>1007.1623240449554</v>
      </c>
      <c r="J1108" s="73">
        <f t="shared" si="163"/>
        <v>91.083333333333329</v>
      </c>
      <c r="K1108" s="74">
        <f t="shared" si="164"/>
        <v>1007.1623240449554</v>
      </c>
    </row>
    <row r="1109" spans="1:11">
      <c r="A1109" s="67">
        <v>1094</v>
      </c>
      <c r="B1109" s="69">
        <f t="shared" si="165"/>
        <v>1007.1623240449554</v>
      </c>
      <c r="C1109" s="68">
        <f t="shared" si="166"/>
        <v>91.166666666666671</v>
      </c>
      <c r="D1109" s="72">
        <f t="shared" si="167"/>
        <v>1007.9147873801599</v>
      </c>
      <c r="E1109" s="69">
        <f t="shared" si="168"/>
        <v>1007.9147873801599</v>
      </c>
      <c r="F1109" s="70">
        <f t="shared" si="169"/>
        <v>269.65600555637116</v>
      </c>
      <c r="G1109" s="70" cm="1">
        <f t="array" ref="G1109">_xll.DCE_EC312_SpecificHeat_Ca(B1109)</f>
        <v>650</v>
      </c>
      <c r="H1109" s="69">
        <f t="shared" si="170"/>
        <v>0.13762453329473459</v>
      </c>
      <c r="I1109" s="69">
        <f t="shared" si="171"/>
        <v>1007.2999485782501</v>
      </c>
      <c r="J1109" s="73">
        <f t="shared" si="163"/>
        <v>91.166666666666671</v>
      </c>
      <c r="K1109" s="74">
        <f t="shared" si="164"/>
        <v>1007.2999485782501</v>
      </c>
    </row>
    <row r="1110" spans="1:11">
      <c r="A1110" s="67">
        <v>1095</v>
      </c>
      <c r="B1110" s="69">
        <f t="shared" si="165"/>
        <v>1007.2999485782501</v>
      </c>
      <c r="C1110" s="68">
        <f t="shared" si="166"/>
        <v>91.25</v>
      </c>
      <c r="D1110" s="72">
        <f t="shared" si="167"/>
        <v>1008.0514950504618</v>
      </c>
      <c r="E1110" s="69">
        <f t="shared" si="168"/>
        <v>1008.0514950504618</v>
      </c>
      <c r="F1110" s="70">
        <f t="shared" si="169"/>
        <v>269.40795324217385</v>
      </c>
      <c r="G1110" s="70" cm="1">
        <f t="array" ref="G1110">_xll.DCE_EC312_SpecificHeat_Ca(B1110)</f>
        <v>650</v>
      </c>
      <c r="H1110" s="69">
        <f t="shared" si="170"/>
        <v>0.13749793465324078</v>
      </c>
      <c r="I1110" s="69">
        <f t="shared" si="171"/>
        <v>1007.4374465129033</v>
      </c>
      <c r="J1110" s="73">
        <f t="shared" si="163"/>
        <v>91.25</v>
      </c>
      <c r="K1110" s="74">
        <f t="shared" si="164"/>
        <v>1007.4374465129033</v>
      </c>
    </row>
    <row r="1111" spans="1:11">
      <c r="A1111" s="67">
        <v>1096</v>
      </c>
      <c r="B1111" s="69">
        <f t="shared" si="165"/>
        <v>1007.4374465129033</v>
      </c>
      <c r="C1111" s="68">
        <f t="shared" si="166"/>
        <v>91.333333333333329</v>
      </c>
      <c r="D1111" s="72">
        <f t="shared" si="167"/>
        <v>1008.1880781011748</v>
      </c>
      <c r="E1111" s="69">
        <f t="shared" si="168"/>
        <v>1008.1880781011748</v>
      </c>
      <c r="F1111" s="70">
        <f t="shared" si="169"/>
        <v>269.16035767392481</v>
      </c>
      <c r="G1111" s="70" cm="1">
        <f t="array" ref="G1111">_xll.DCE_EC312_SpecificHeat_Ca(B1111)</f>
        <v>650</v>
      </c>
      <c r="H1111" s="69">
        <f t="shared" si="170"/>
        <v>0.13737156912151155</v>
      </c>
      <c r="I1111" s="69">
        <f t="shared" si="171"/>
        <v>1007.5748180820248</v>
      </c>
      <c r="J1111" s="73">
        <f t="shared" si="163"/>
        <v>91.333333333333329</v>
      </c>
      <c r="K1111" s="74">
        <f t="shared" si="164"/>
        <v>1007.5748180820248</v>
      </c>
    </row>
    <row r="1112" spans="1:11">
      <c r="A1112" s="67">
        <v>1097</v>
      </c>
      <c r="B1112" s="69">
        <f t="shared" si="165"/>
        <v>1007.5748180820248</v>
      </c>
      <c r="C1112" s="68">
        <f t="shared" si="166"/>
        <v>91.416666666666671</v>
      </c>
      <c r="D1112" s="72">
        <f t="shared" si="167"/>
        <v>1008.3245367592925</v>
      </c>
      <c r="E1112" s="69">
        <f t="shared" si="168"/>
        <v>1008.3245367592925</v>
      </c>
      <c r="F1112" s="70">
        <f t="shared" si="169"/>
        <v>268.91321758910362</v>
      </c>
      <c r="G1112" s="70" cm="1">
        <f t="array" ref="G1112">_xll.DCE_EC312_SpecificHeat_Ca(B1112)</f>
        <v>650</v>
      </c>
      <c r="H1112" s="69">
        <f t="shared" si="170"/>
        <v>0.13724543605519335</v>
      </c>
      <c r="I1112" s="69">
        <f t="shared" si="171"/>
        <v>1007.71206351808</v>
      </c>
      <c r="J1112" s="73">
        <f t="shared" si="163"/>
        <v>91.416666666666671</v>
      </c>
      <c r="K1112" s="74">
        <f t="shared" si="164"/>
        <v>1007.71206351808</v>
      </c>
    </row>
    <row r="1113" spans="1:11">
      <c r="A1113" s="67">
        <v>1098</v>
      </c>
      <c r="B1113" s="69">
        <f t="shared" si="165"/>
        <v>1007.71206351808</v>
      </c>
      <c r="C1113" s="68">
        <f t="shared" si="166"/>
        <v>91.5</v>
      </c>
      <c r="D1113" s="72">
        <f t="shared" si="167"/>
        <v>1008.4608712511891</v>
      </c>
      <c r="E1113" s="69">
        <f t="shared" si="168"/>
        <v>1008.4608712511891</v>
      </c>
      <c r="F1113" s="70">
        <f t="shared" si="169"/>
        <v>268.66653172992346</v>
      </c>
      <c r="G1113" s="70" cm="1">
        <f t="array" ref="G1113">_xll.DCE_EC312_SpecificHeat_Ca(B1113)</f>
        <v>650</v>
      </c>
      <c r="H1113" s="69">
        <f t="shared" si="170"/>
        <v>0.13711953481234868</v>
      </c>
      <c r="I1113" s="69">
        <f t="shared" si="171"/>
        <v>1007.8491830528923</v>
      </c>
      <c r="J1113" s="73">
        <f t="shared" si="163"/>
        <v>91.5</v>
      </c>
      <c r="K1113" s="74">
        <f t="shared" si="164"/>
        <v>1007.8491830528923</v>
      </c>
    </row>
    <row r="1114" spans="1:11">
      <c r="A1114" s="67">
        <v>1099</v>
      </c>
      <c r="B1114" s="69">
        <f t="shared" si="165"/>
        <v>1007.8491830528923</v>
      </c>
      <c r="C1114" s="68">
        <f t="shared" si="166"/>
        <v>91.583333333333329</v>
      </c>
      <c r="D1114" s="72">
        <f t="shared" si="167"/>
        <v>1008.5970818026215</v>
      </c>
      <c r="E1114" s="69">
        <f t="shared" si="168"/>
        <v>1008.5970818026215</v>
      </c>
      <c r="F1114" s="70">
        <f t="shared" si="169"/>
        <v>268.42029884374938</v>
      </c>
      <c r="G1114" s="70" cm="1">
        <f t="array" ref="G1114">_xll.DCE_EC312_SpecificHeat_Ca(B1114)</f>
        <v>650</v>
      </c>
      <c r="H1114" s="69">
        <f t="shared" si="170"/>
        <v>0.13699386475366926</v>
      </c>
      <c r="I1114" s="69">
        <f t="shared" si="171"/>
        <v>1007.9861769176459</v>
      </c>
      <c r="J1114" s="73">
        <f t="shared" si="163"/>
        <v>91.583333333333329</v>
      </c>
      <c r="K1114" s="74">
        <f t="shared" si="164"/>
        <v>1007.9861769176459</v>
      </c>
    </row>
    <row r="1115" spans="1:11">
      <c r="A1115" s="67">
        <v>1100</v>
      </c>
      <c r="B1115" s="69">
        <f t="shared" si="165"/>
        <v>1007.9861769176459</v>
      </c>
      <c r="C1115" s="68">
        <f t="shared" si="166"/>
        <v>91.666666666666671</v>
      </c>
      <c r="D1115" s="72">
        <f t="shared" si="167"/>
        <v>1008.7331686387313</v>
      </c>
      <c r="E1115" s="69">
        <f t="shared" si="168"/>
        <v>1008.7331686387313</v>
      </c>
      <c r="F1115" s="70">
        <f t="shared" si="169"/>
        <v>268.17451768221156</v>
      </c>
      <c r="G1115" s="70" cm="1">
        <f t="array" ref="G1115">_xll.DCE_EC312_SpecificHeat_Ca(B1115)</f>
        <v>650</v>
      </c>
      <c r="H1115" s="69">
        <f t="shared" si="170"/>
        <v>0.13686842524202372</v>
      </c>
      <c r="I1115" s="69">
        <f t="shared" si="171"/>
        <v>1008.123045342888</v>
      </c>
      <c r="J1115" s="73">
        <f t="shared" si="163"/>
        <v>91.666666666666671</v>
      </c>
      <c r="K1115" s="74">
        <f t="shared" si="164"/>
        <v>1008.123045342888</v>
      </c>
    </row>
    <row r="1116" spans="1:11">
      <c r="A1116" s="67">
        <v>1101</v>
      </c>
      <c r="B1116" s="69">
        <f t="shared" si="165"/>
        <v>1008.123045342888</v>
      </c>
      <c r="C1116" s="68">
        <f t="shared" si="166"/>
        <v>91.75</v>
      </c>
      <c r="D1116" s="72">
        <f t="shared" si="167"/>
        <v>1008.8691319840472</v>
      </c>
      <c r="E1116" s="69">
        <f t="shared" si="168"/>
        <v>1008.8691319840472</v>
      </c>
      <c r="F1116" s="70">
        <f t="shared" si="169"/>
        <v>267.92918700141593</v>
      </c>
      <c r="G1116" s="70" cm="1">
        <f t="array" ref="G1116">_xll.DCE_EC312_SpecificHeat_Ca(B1116)</f>
        <v>650</v>
      </c>
      <c r="H1116" s="69">
        <f t="shared" si="170"/>
        <v>0.13674321564256489</v>
      </c>
      <c r="I1116" s="69">
        <f t="shared" si="171"/>
        <v>1008.2597885585305</v>
      </c>
      <c r="J1116" s="73">
        <f t="shared" si="163"/>
        <v>91.75</v>
      </c>
      <c r="K1116" s="74">
        <f t="shared" si="164"/>
        <v>1008.2597885585305</v>
      </c>
    </row>
    <row r="1117" spans="1:11">
      <c r="A1117" s="67">
        <v>1102</v>
      </c>
      <c r="B1117" s="69">
        <f t="shared" si="165"/>
        <v>1008.2597885585305</v>
      </c>
      <c r="C1117" s="68">
        <f t="shared" si="166"/>
        <v>91.833333333333329</v>
      </c>
      <c r="D1117" s="72">
        <f t="shared" si="167"/>
        <v>1009.0049720624875</v>
      </c>
      <c r="E1117" s="69">
        <f t="shared" si="168"/>
        <v>1009.0049720624875</v>
      </c>
      <c r="F1117" s="70">
        <f t="shared" si="169"/>
        <v>267.68430556221318</v>
      </c>
      <c r="G1117" s="70" cm="1">
        <f t="array" ref="G1117">_xll.DCE_EC312_SpecificHeat_Ca(B1117)</f>
        <v>650</v>
      </c>
      <c r="H1117" s="69">
        <f t="shared" si="170"/>
        <v>0.13661823532286727</v>
      </c>
      <c r="I1117" s="69">
        <f t="shared" si="171"/>
        <v>1008.3964067938534</v>
      </c>
      <c r="J1117" s="73">
        <f t="shared" si="163"/>
        <v>91.833333333333329</v>
      </c>
      <c r="K1117" s="74">
        <f t="shared" si="164"/>
        <v>1008.3964067938534</v>
      </c>
    </row>
    <row r="1118" spans="1:11">
      <c r="A1118" s="67">
        <v>1103</v>
      </c>
      <c r="B1118" s="69">
        <f t="shared" si="165"/>
        <v>1008.3964067938534</v>
      </c>
      <c r="C1118" s="68">
        <f t="shared" si="166"/>
        <v>91.916666666666671</v>
      </c>
      <c r="D1118" s="72">
        <f t="shared" si="167"/>
        <v>1009.1406890973615</v>
      </c>
      <c r="E1118" s="69">
        <f t="shared" si="168"/>
        <v>1009.1406890973615</v>
      </c>
      <c r="F1118" s="70">
        <f t="shared" si="169"/>
        <v>267.43987212993187</v>
      </c>
      <c r="G1118" s="70" cm="1">
        <f t="array" ref="G1118">_xll.DCE_EC312_SpecificHeat_Ca(B1118)</f>
        <v>650</v>
      </c>
      <c r="H1118" s="69">
        <f t="shared" si="170"/>
        <v>0.13649348365279065</v>
      </c>
      <c r="I1118" s="69">
        <f t="shared" si="171"/>
        <v>1008.5329002775062</v>
      </c>
      <c r="J1118" s="73">
        <f t="shared" si="163"/>
        <v>91.916666666666671</v>
      </c>
      <c r="K1118" s="74">
        <f t="shared" si="164"/>
        <v>1008.5329002775062</v>
      </c>
    </row>
    <row r="1119" spans="1:11">
      <c r="A1119" s="67">
        <v>1104</v>
      </c>
      <c r="B1119" s="69">
        <f t="shared" si="165"/>
        <v>1008.5329002775062</v>
      </c>
      <c r="C1119" s="68">
        <f t="shared" si="166"/>
        <v>92</v>
      </c>
      <c r="D1119" s="72">
        <f t="shared" si="167"/>
        <v>1009.2762833113727</v>
      </c>
      <c r="E1119" s="69">
        <f t="shared" si="168"/>
        <v>1009.2762833113727</v>
      </c>
      <c r="F1119" s="70">
        <f t="shared" si="169"/>
        <v>267.19588547454271</v>
      </c>
      <c r="G1119" s="70" cm="1">
        <f t="array" ref="G1119">_xll.DCE_EC312_SpecificHeat_Ca(B1119)</f>
        <v>650</v>
      </c>
      <c r="H1119" s="69">
        <f t="shared" si="170"/>
        <v>0.13636896000456411</v>
      </c>
      <c r="I1119" s="69">
        <f t="shared" si="171"/>
        <v>1008.6692692375108</v>
      </c>
      <c r="J1119" s="73">
        <f t="shared" si="163"/>
        <v>92</v>
      </c>
      <c r="K1119" s="74">
        <f t="shared" si="164"/>
        <v>1008.6692692375108</v>
      </c>
    </row>
    <row r="1120" spans="1:11">
      <c r="A1120" s="67">
        <v>1105</v>
      </c>
      <c r="B1120" s="69">
        <f t="shared" si="165"/>
        <v>1008.6692692375108</v>
      </c>
      <c r="C1120" s="68">
        <f t="shared" si="166"/>
        <v>92.083333333333329</v>
      </c>
      <c r="D1120" s="72">
        <f t="shared" si="167"/>
        <v>1009.4117549266205</v>
      </c>
      <c r="E1120" s="69">
        <f t="shared" si="168"/>
        <v>1009.4117549266205</v>
      </c>
      <c r="F1120" s="70">
        <f t="shared" si="169"/>
        <v>266.95234437030348</v>
      </c>
      <c r="G1120" s="70" cm="1">
        <f t="array" ref="G1120">_xll.DCE_EC312_SpecificHeat_Ca(B1120)</f>
        <v>650</v>
      </c>
      <c r="H1120" s="69">
        <f t="shared" si="170"/>
        <v>0.13624466375260469</v>
      </c>
      <c r="I1120" s="69">
        <f t="shared" si="171"/>
        <v>1008.8055139012633</v>
      </c>
      <c r="J1120" s="73">
        <f t="shared" si="163"/>
        <v>92.083333333333329</v>
      </c>
      <c r="K1120" s="74">
        <f t="shared" si="164"/>
        <v>1008.8055139012633</v>
      </c>
    </row>
    <row r="1121" spans="1:11">
      <c r="A1121" s="67">
        <v>1106</v>
      </c>
      <c r="B1121" s="69">
        <f t="shared" si="165"/>
        <v>1008.8055139012633</v>
      </c>
      <c r="C1121" s="68">
        <f t="shared" si="166"/>
        <v>92.166666666666671</v>
      </c>
      <c r="D1121" s="72">
        <f t="shared" si="167"/>
        <v>1009.547104164602</v>
      </c>
      <c r="E1121" s="69">
        <f t="shared" si="168"/>
        <v>1009.547104164602</v>
      </c>
      <c r="F1121" s="70">
        <f t="shared" si="169"/>
        <v>266.70924759625188</v>
      </c>
      <c r="G1121" s="70" cm="1">
        <f t="array" ref="G1121">_xll.DCE_EC312_SpecificHeat_Ca(B1121)</f>
        <v>650</v>
      </c>
      <c r="H1121" s="69">
        <f t="shared" si="170"/>
        <v>0.13612059427376894</v>
      </c>
      <c r="I1121" s="69">
        <f t="shared" si="171"/>
        <v>1008.9416344955371</v>
      </c>
      <c r="J1121" s="73">
        <f t="shared" si="163"/>
        <v>92.166666666666671</v>
      </c>
      <c r="K1121" s="74">
        <f t="shared" si="164"/>
        <v>1008.9416344955371</v>
      </c>
    </row>
    <row r="1122" spans="1:11">
      <c r="A1122" s="67">
        <v>1107</v>
      </c>
      <c r="B1122" s="69">
        <f t="shared" si="165"/>
        <v>1008.9416344955371</v>
      </c>
      <c r="C1122" s="68">
        <f t="shared" si="166"/>
        <v>92.25</v>
      </c>
      <c r="D1122" s="72">
        <f t="shared" si="167"/>
        <v>1009.6823312462149</v>
      </c>
      <c r="E1122" s="69">
        <f t="shared" si="168"/>
        <v>1009.6823312462149</v>
      </c>
      <c r="F1122" s="70">
        <f t="shared" si="169"/>
        <v>266.46659393554933</v>
      </c>
      <c r="G1122" s="70" cm="1">
        <f t="array" ref="G1122">_xll.DCE_EC312_SpecificHeat_Ca(B1122)</f>
        <v>650</v>
      </c>
      <c r="H1122" s="69">
        <f t="shared" si="170"/>
        <v>0.1359967509470181</v>
      </c>
      <c r="I1122" s="69">
        <f t="shared" si="171"/>
        <v>1009.0776312464841</v>
      </c>
      <c r="J1122" s="73">
        <f t="shared" si="163"/>
        <v>92.25</v>
      </c>
      <c r="K1122" s="74">
        <f t="shared" si="164"/>
        <v>1009.0776312464841</v>
      </c>
    </row>
    <row r="1123" spans="1:11">
      <c r="A1123" s="67">
        <v>1108</v>
      </c>
      <c r="B1123" s="69">
        <f t="shared" si="165"/>
        <v>1009.0776312464841</v>
      </c>
      <c r="C1123" s="68">
        <f t="shared" si="166"/>
        <v>92.333333333333329</v>
      </c>
      <c r="D1123" s="72">
        <f t="shared" si="167"/>
        <v>1009.8174363917593</v>
      </c>
      <c r="E1123" s="69">
        <f t="shared" si="168"/>
        <v>1009.8174363917593</v>
      </c>
      <c r="F1123" s="70">
        <f t="shared" si="169"/>
        <v>266.22438217606805</v>
      </c>
      <c r="G1123" s="70" cm="1">
        <f t="array" ref="G1123">_xll.DCE_EC312_SpecificHeat_Ca(B1123)</f>
        <v>650</v>
      </c>
      <c r="H1123" s="69">
        <f t="shared" si="170"/>
        <v>0.13587313315371757</v>
      </c>
      <c r="I1123" s="69">
        <f t="shared" si="171"/>
        <v>1009.2135043796378</v>
      </c>
      <c r="J1123" s="73">
        <f t="shared" si="163"/>
        <v>92.333333333333329</v>
      </c>
      <c r="K1123" s="74">
        <f t="shared" si="164"/>
        <v>1009.2135043796378</v>
      </c>
    </row>
    <row r="1124" spans="1:11">
      <c r="A1124" s="67">
        <v>1109</v>
      </c>
      <c r="B1124" s="69">
        <f t="shared" si="165"/>
        <v>1009.2135043796378</v>
      </c>
      <c r="C1124" s="68">
        <f t="shared" si="166"/>
        <v>92.416666666666671</v>
      </c>
      <c r="D1124" s="72">
        <f t="shared" si="167"/>
        <v>1009.9524198209399</v>
      </c>
      <c r="E1124" s="69">
        <f t="shared" si="168"/>
        <v>1009.9524198209399</v>
      </c>
      <c r="F1124" s="70">
        <f t="shared" si="169"/>
        <v>265.98261110996987</v>
      </c>
      <c r="G1124" s="70" cm="1">
        <f t="array" ref="G1124">_xll.DCE_EC312_SpecificHeat_Ca(B1124)</f>
        <v>650</v>
      </c>
      <c r="H1124" s="69">
        <f t="shared" si="170"/>
        <v>0.13574974027742218</v>
      </c>
      <c r="I1124" s="69">
        <f t="shared" si="171"/>
        <v>1009.3492541199153</v>
      </c>
      <c r="J1124" s="73">
        <f t="shared" si="163"/>
        <v>92.416666666666671</v>
      </c>
      <c r="K1124" s="74">
        <f t="shared" si="164"/>
        <v>1009.3492541199153</v>
      </c>
    </row>
    <row r="1125" spans="1:11">
      <c r="A1125" s="67">
        <v>1110</v>
      </c>
      <c r="B1125" s="69">
        <f t="shared" si="165"/>
        <v>1009.3492541199153</v>
      </c>
      <c r="C1125" s="68">
        <f t="shared" si="166"/>
        <v>92.5</v>
      </c>
      <c r="D1125" s="72">
        <f t="shared" si="167"/>
        <v>1010.0872817528682</v>
      </c>
      <c r="E1125" s="69">
        <f t="shared" si="168"/>
        <v>1010.0872817528682</v>
      </c>
      <c r="F1125" s="70">
        <f t="shared" si="169"/>
        <v>265.74127953395839</v>
      </c>
      <c r="G1125" s="70" cm="1">
        <f t="array" ref="G1125">_xll.DCE_EC312_SpecificHeat_Ca(B1125)</f>
        <v>650</v>
      </c>
      <c r="H1125" s="69">
        <f t="shared" si="170"/>
        <v>0.13562657170400458</v>
      </c>
      <c r="I1125" s="69">
        <f t="shared" si="171"/>
        <v>1009.4848806916193</v>
      </c>
      <c r="J1125" s="73">
        <f t="shared" si="163"/>
        <v>92.5</v>
      </c>
      <c r="K1125" s="74">
        <f t="shared" si="164"/>
        <v>1009.4848806916193</v>
      </c>
    </row>
    <row r="1126" spans="1:11">
      <c r="A1126" s="67">
        <v>1111</v>
      </c>
      <c r="B1126" s="69">
        <f t="shared" si="165"/>
        <v>1009.4848806916193</v>
      </c>
      <c r="C1126" s="68">
        <f t="shared" si="166"/>
        <v>92.583333333333329</v>
      </c>
      <c r="D1126" s="72">
        <f t="shared" si="167"/>
        <v>1010.2220224060644</v>
      </c>
      <c r="E1126" s="69">
        <f t="shared" si="168"/>
        <v>1010.2220224060644</v>
      </c>
      <c r="F1126" s="70">
        <f t="shared" si="169"/>
        <v>265.50038624887134</v>
      </c>
      <c r="G1126" s="70" cm="1">
        <f t="array" ref="G1126">_xll.DCE_EC312_SpecificHeat_Ca(B1126)</f>
        <v>650</v>
      </c>
      <c r="H1126" s="69">
        <f t="shared" si="170"/>
        <v>0.13550362682144751</v>
      </c>
      <c r="I1126" s="69">
        <f t="shared" si="171"/>
        <v>1009.6203843184408</v>
      </c>
      <c r="J1126" s="73">
        <f t="shared" si="163"/>
        <v>92.583333333333329</v>
      </c>
      <c r="K1126" s="74">
        <f t="shared" si="164"/>
        <v>1009.6203843184408</v>
      </c>
    </row>
    <row r="1127" spans="1:11">
      <c r="A1127" s="67">
        <v>1112</v>
      </c>
      <c r="B1127" s="69">
        <f t="shared" si="165"/>
        <v>1009.6203843184408</v>
      </c>
      <c r="C1127" s="68">
        <f t="shared" si="166"/>
        <v>92.666666666666671</v>
      </c>
      <c r="D1127" s="72">
        <f t="shared" si="167"/>
        <v>1010.3566419984597</v>
      </c>
      <c r="E1127" s="69">
        <f t="shared" si="168"/>
        <v>1010.3566419984597</v>
      </c>
      <c r="F1127" s="70">
        <f t="shared" si="169"/>
        <v>265.25993006021292</v>
      </c>
      <c r="G1127" s="70" cm="1">
        <f t="array" ref="G1127">_xll.DCE_EC312_SpecificHeat_Ca(B1127)</f>
        <v>650</v>
      </c>
      <c r="H1127" s="69">
        <f t="shared" si="170"/>
        <v>0.13538090502011521</v>
      </c>
      <c r="I1127" s="69">
        <f t="shared" si="171"/>
        <v>1009.7557652234609</v>
      </c>
      <c r="J1127" s="73">
        <f t="shared" ref="J1127:J1190" si="172">C1127</f>
        <v>92.666666666666671</v>
      </c>
      <c r="K1127" s="74">
        <f t="shared" ref="K1127:K1190" si="173">I1127</f>
        <v>1009.7557652234609</v>
      </c>
    </row>
    <row r="1128" spans="1:11">
      <c r="A1128" s="67">
        <v>1113</v>
      </c>
      <c r="B1128" s="69">
        <f t="shared" si="165"/>
        <v>1009.7557652234609</v>
      </c>
      <c r="C1128" s="68">
        <f t="shared" si="166"/>
        <v>92.75</v>
      </c>
      <c r="D1128" s="72">
        <f t="shared" si="167"/>
        <v>1010.4911407473985</v>
      </c>
      <c r="E1128" s="69">
        <f t="shared" si="168"/>
        <v>1010.4911407473985</v>
      </c>
      <c r="F1128" s="70">
        <f t="shared" si="169"/>
        <v>265.01990977750222</v>
      </c>
      <c r="G1128" s="70" cm="1">
        <f t="array" ref="G1128">_xll.DCE_EC312_SpecificHeat_Ca(B1128)</f>
        <v>650</v>
      </c>
      <c r="H1128" s="69">
        <f t="shared" si="170"/>
        <v>0.13525840569242112</v>
      </c>
      <c r="I1128" s="69">
        <f t="shared" si="171"/>
        <v>1009.8910236291533</v>
      </c>
      <c r="J1128" s="73">
        <f t="shared" si="172"/>
        <v>92.75</v>
      </c>
      <c r="K1128" s="74">
        <f t="shared" si="173"/>
        <v>1009.8910236291533</v>
      </c>
    </row>
    <row r="1129" spans="1:11">
      <c r="A1129" s="67">
        <v>1114</v>
      </c>
      <c r="B1129" s="69">
        <f t="shared" si="165"/>
        <v>1009.8910236291533</v>
      </c>
      <c r="C1129" s="68">
        <f t="shared" si="166"/>
        <v>92.833333333333329</v>
      </c>
      <c r="D1129" s="72">
        <f t="shared" si="167"/>
        <v>1010.6255188696405</v>
      </c>
      <c r="E1129" s="69">
        <f t="shared" si="168"/>
        <v>1010.6255188696405</v>
      </c>
      <c r="F1129" s="70">
        <f t="shared" si="169"/>
        <v>264.7803242148305</v>
      </c>
      <c r="G1129" s="70" cm="1">
        <f t="array" ref="G1129">_xll.DCE_EC312_SpecificHeat_Ca(B1129)</f>
        <v>650</v>
      </c>
      <c r="H1129" s="69">
        <f t="shared" si="170"/>
        <v>0.13513612823311211</v>
      </c>
      <c r="I1129" s="69">
        <f t="shared" si="171"/>
        <v>1010.0261597573864</v>
      </c>
      <c r="J1129" s="73">
        <f t="shared" si="172"/>
        <v>92.833333333333329</v>
      </c>
      <c r="K1129" s="74">
        <f t="shared" si="173"/>
        <v>1010.0261597573864</v>
      </c>
    </row>
    <row r="1130" spans="1:11">
      <c r="A1130" s="67">
        <v>1115</v>
      </c>
      <c r="B1130" s="69">
        <f t="shared" si="165"/>
        <v>1010.0261597573864</v>
      </c>
      <c r="C1130" s="68">
        <f t="shared" si="166"/>
        <v>92.916666666666671</v>
      </c>
      <c r="D1130" s="72">
        <f t="shared" si="167"/>
        <v>1010.7597765813626</v>
      </c>
      <c r="E1130" s="69">
        <f t="shared" si="168"/>
        <v>1010.7597765813626</v>
      </c>
      <c r="F1130" s="70">
        <f t="shared" si="169"/>
        <v>264.54117219062812</v>
      </c>
      <c r="G1130" s="70" cm="1">
        <f t="array" ref="G1130">_xll.DCE_EC312_SpecificHeat_Ca(B1130)</f>
        <v>650</v>
      </c>
      <c r="H1130" s="69">
        <f t="shared" si="170"/>
        <v>0.13501407203914959</v>
      </c>
      <c r="I1130" s="69">
        <f t="shared" si="171"/>
        <v>1010.1611738294255</v>
      </c>
      <c r="J1130" s="73">
        <f t="shared" si="172"/>
        <v>92.916666666666671</v>
      </c>
      <c r="K1130" s="74">
        <f t="shared" si="173"/>
        <v>1010.1611738294255</v>
      </c>
    </row>
    <row r="1131" spans="1:11">
      <c r="A1131" s="67">
        <v>1116</v>
      </c>
      <c r="B1131" s="69">
        <f t="shared" si="165"/>
        <v>1010.1611738294255</v>
      </c>
      <c r="C1131" s="68">
        <f t="shared" si="166"/>
        <v>93</v>
      </c>
      <c r="D1131" s="72">
        <f t="shared" si="167"/>
        <v>1010.893914098161</v>
      </c>
      <c r="E1131" s="69">
        <f t="shared" si="168"/>
        <v>1010.893914098161</v>
      </c>
      <c r="F1131" s="70">
        <f t="shared" si="169"/>
        <v>264.30245252734284</v>
      </c>
      <c r="G1131" s="70" cm="1">
        <f t="array" ref="G1131">_xll.DCE_EC312_SpecificHeat_Ca(B1131)</f>
        <v>650</v>
      </c>
      <c r="H1131" s="69">
        <f t="shared" si="170"/>
        <v>0.1348922365095454</v>
      </c>
      <c r="I1131" s="69">
        <f t="shared" si="171"/>
        <v>1010.2960660659351</v>
      </c>
      <c r="J1131" s="73">
        <f t="shared" si="172"/>
        <v>93</v>
      </c>
      <c r="K1131" s="74">
        <f t="shared" si="173"/>
        <v>1010.2960660659351</v>
      </c>
    </row>
    <row r="1132" spans="1:11">
      <c r="A1132" s="67">
        <v>1117</v>
      </c>
      <c r="B1132" s="69">
        <f t="shared" si="165"/>
        <v>1010.2960660659351</v>
      </c>
      <c r="C1132" s="68">
        <f t="shared" si="166"/>
        <v>93.083333333333329</v>
      </c>
      <c r="D1132" s="72">
        <f t="shared" si="167"/>
        <v>1011.0279316350537</v>
      </c>
      <c r="E1132" s="69">
        <f t="shared" si="168"/>
        <v>1011.0279316350537</v>
      </c>
      <c r="F1132" s="70">
        <f t="shared" si="169"/>
        <v>264.06416405197797</v>
      </c>
      <c r="G1132" s="70" cm="1">
        <f t="array" ref="G1132">_xll.DCE_EC312_SpecificHeat_Ca(B1132)</f>
        <v>650</v>
      </c>
      <c r="H1132" s="69">
        <f t="shared" si="170"/>
        <v>0.13477062104563634</v>
      </c>
      <c r="I1132" s="69">
        <f t="shared" si="171"/>
        <v>1010.4308366869807</v>
      </c>
      <c r="J1132" s="73">
        <f t="shared" si="172"/>
        <v>93.083333333333329</v>
      </c>
      <c r="K1132" s="74">
        <f t="shared" si="173"/>
        <v>1010.4308366869807</v>
      </c>
    </row>
    <row r="1133" spans="1:11">
      <c r="A1133" s="67">
        <v>1118</v>
      </c>
      <c r="B1133" s="69">
        <f t="shared" si="165"/>
        <v>1010.4308366869807</v>
      </c>
      <c r="C1133" s="68">
        <f t="shared" si="166"/>
        <v>93.166666666666671</v>
      </c>
      <c r="D1133" s="72">
        <f t="shared" si="167"/>
        <v>1011.1618294064818</v>
      </c>
      <c r="E1133" s="69">
        <f t="shared" si="168"/>
        <v>1011.1618294064818</v>
      </c>
      <c r="F1133" s="70">
        <f t="shared" si="169"/>
        <v>263.82630559554303</v>
      </c>
      <c r="G1133" s="70" cm="1">
        <f t="array" ref="G1133">_xll.DCE_EC312_SpecificHeat_Ca(B1133)</f>
        <v>650</v>
      </c>
      <c r="H1133" s="69">
        <f t="shared" si="170"/>
        <v>0.13464922505080387</v>
      </c>
      <c r="I1133" s="69">
        <f t="shared" si="171"/>
        <v>1010.5654859120315</v>
      </c>
      <c r="J1133" s="73">
        <f t="shared" si="172"/>
        <v>93.166666666666671</v>
      </c>
      <c r="K1133" s="74">
        <f t="shared" si="173"/>
        <v>1010.5654859120315</v>
      </c>
    </row>
    <row r="1134" spans="1:11">
      <c r="A1134" s="67">
        <v>1119</v>
      </c>
      <c r="B1134" s="69">
        <f t="shared" si="165"/>
        <v>1010.5654859120315</v>
      </c>
      <c r="C1134" s="68">
        <f t="shared" si="166"/>
        <v>93.25</v>
      </c>
      <c r="D1134" s="72">
        <f t="shared" si="167"/>
        <v>1011.2956076263126</v>
      </c>
      <c r="E1134" s="69">
        <f t="shared" si="168"/>
        <v>1011.2956076263126</v>
      </c>
      <c r="F1134" s="70">
        <f t="shared" si="169"/>
        <v>263.58887599345599</v>
      </c>
      <c r="G1134" s="70" cm="1">
        <f t="array" ref="G1134">_xll.DCE_EC312_SpecificHeat_Ca(B1134)</f>
        <v>650</v>
      </c>
      <c r="H1134" s="69">
        <f t="shared" si="170"/>
        <v>0.13452804793067941</v>
      </c>
      <c r="I1134" s="69">
        <f t="shared" si="171"/>
        <v>1010.7000139599621</v>
      </c>
      <c r="J1134" s="73">
        <f t="shared" si="172"/>
        <v>93.25</v>
      </c>
      <c r="K1134" s="74">
        <f t="shared" si="173"/>
        <v>1010.7000139599621</v>
      </c>
    </row>
    <row r="1135" spans="1:11">
      <c r="A1135" s="67">
        <v>1120</v>
      </c>
      <c r="B1135" s="69">
        <f t="shared" si="165"/>
        <v>1010.7000139599621</v>
      </c>
      <c r="C1135" s="68">
        <f t="shared" si="166"/>
        <v>93.333333333333329</v>
      </c>
      <c r="D1135" s="72">
        <f t="shared" si="167"/>
        <v>1011.4292665078403</v>
      </c>
      <c r="E1135" s="69">
        <f t="shared" si="168"/>
        <v>1011.4292665078403</v>
      </c>
      <c r="F1135" s="70">
        <f t="shared" si="169"/>
        <v>263.35187408509933</v>
      </c>
      <c r="G1135" s="70" cm="1">
        <f t="array" ref="G1135">_xll.DCE_EC312_SpecificHeat_Ca(B1135)</f>
        <v>650</v>
      </c>
      <c r="H1135" s="69">
        <f t="shared" si="170"/>
        <v>0.13440708909291776</v>
      </c>
      <c r="I1135" s="69">
        <f t="shared" si="171"/>
        <v>1010.8344210490551</v>
      </c>
      <c r="J1135" s="73">
        <f t="shared" si="172"/>
        <v>93.333333333333329</v>
      </c>
      <c r="K1135" s="74">
        <f t="shared" si="173"/>
        <v>1010.8344210490551</v>
      </c>
    </row>
    <row r="1136" spans="1:11">
      <c r="A1136" s="67">
        <v>1121</v>
      </c>
      <c r="B1136" s="69">
        <f t="shared" si="165"/>
        <v>1010.8344210490551</v>
      </c>
      <c r="C1136" s="68">
        <f t="shared" si="166"/>
        <v>93.416666666666671</v>
      </c>
      <c r="D1136" s="72">
        <f t="shared" si="167"/>
        <v>1011.5628062637894</v>
      </c>
      <c r="E1136" s="69">
        <f t="shared" si="168"/>
        <v>1011.5628062637894</v>
      </c>
      <c r="F1136" s="70">
        <f t="shared" si="169"/>
        <v>263.11529871450477</v>
      </c>
      <c r="G1136" s="70" cm="1">
        <f t="array" ref="G1136">_xll.DCE_EC312_SpecificHeat_Ca(B1136)</f>
        <v>650</v>
      </c>
      <c r="H1136" s="69">
        <f t="shared" si="170"/>
        <v>0.13428634794754654</v>
      </c>
      <c r="I1136" s="69">
        <f t="shared" si="171"/>
        <v>1010.9687073970026</v>
      </c>
      <c r="J1136" s="73">
        <f t="shared" si="172"/>
        <v>93.416666666666671</v>
      </c>
      <c r="K1136" s="74">
        <f t="shared" si="173"/>
        <v>1010.9687073970026</v>
      </c>
    </row>
    <row r="1137" spans="1:11">
      <c r="A1137" s="67">
        <v>1122</v>
      </c>
      <c r="B1137" s="69">
        <f t="shared" si="165"/>
        <v>1010.9687073970026</v>
      </c>
      <c r="C1137" s="68">
        <f t="shared" si="166"/>
        <v>93.5</v>
      </c>
      <c r="D1137" s="72">
        <f t="shared" si="167"/>
        <v>1011.696227106316</v>
      </c>
      <c r="E1137" s="69">
        <f t="shared" si="168"/>
        <v>1011.696227106316</v>
      </c>
      <c r="F1137" s="70">
        <f t="shared" si="169"/>
        <v>262.87914872941138</v>
      </c>
      <c r="G1137" s="70" cm="1">
        <f t="array" ref="G1137">_xll.DCE_EC312_SpecificHeat_Ca(B1137)</f>
        <v>650</v>
      </c>
      <c r="H1137" s="69">
        <f t="shared" si="170"/>
        <v>0.13416582390648549</v>
      </c>
      <c r="I1137" s="69">
        <f t="shared" si="171"/>
        <v>1011.1028732209091</v>
      </c>
      <c r="J1137" s="73">
        <f t="shared" si="172"/>
        <v>93.5</v>
      </c>
      <c r="K1137" s="74">
        <f t="shared" si="173"/>
        <v>1011.1028732209091</v>
      </c>
    </row>
    <row r="1138" spans="1:11">
      <c r="A1138" s="67">
        <v>1123</v>
      </c>
      <c r="B1138" s="69">
        <f t="shared" si="165"/>
        <v>1011.1028732209091</v>
      </c>
      <c r="C1138" s="68">
        <f t="shared" si="166"/>
        <v>93.583333333333329</v>
      </c>
      <c r="D1138" s="72">
        <f t="shared" si="167"/>
        <v>1011.8295292470096</v>
      </c>
      <c r="E1138" s="69">
        <f t="shared" si="168"/>
        <v>1011.8295292470096</v>
      </c>
      <c r="F1138" s="70">
        <f t="shared" si="169"/>
        <v>262.64342298186875</v>
      </c>
      <c r="G1138" s="70" cm="1">
        <f t="array" ref="G1138">_xll.DCE_EC312_SpecificHeat_Ca(B1138)</f>
        <v>650</v>
      </c>
      <c r="H1138" s="69">
        <f t="shared" si="170"/>
        <v>0.13404551638385431</v>
      </c>
      <c r="I1138" s="69">
        <f t="shared" si="171"/>
        <v>1011.236918737293</v>
      </c>
      <c r="J1138" s="73">
        <f t="shared" si="172"/>
        <v>93.583333333333329</v>
      </c>
      <c r="K1138" s="74">
        <f t="shared" si="173"/>
        <v>1011.236918737293</v>
      </c>
    </row>
    <row r="1139" spans="1:11">
      <c r="A1139" s="67">
        <v>1124</v>
      </c>
      <c r="B1139" s="69">
        <f t="shared" si="165"/>
        <v>1011.236918737293</v>
      </c>
      <c r="C1139" s="68">
        <f t="shared" si="166"/>
        <v>93.666666666666671</v>
      </c>
      <c r="D1139" s="72">
        <f t="shared" si="167"/>
        <v>1011.9627128968958</v>
      </c>
      <c r="E1139" s="69">
        <f t="shared" si="168"/>
        <v>1011.9627128968958</v>
      </c>
      <c r="F1139" s="70">
        <f t="shared" si="169"/>
        <v>262.40812032815722</v>
      </c>
      <c r="G1139" s="70" cm="1">
        <f t="array" ref="G1139">_xll.DCE_EC312_SpecificHeat_Ca(B1139)</f>
        <v>650</v>
      </c>
      <c r="H1139" s="69">
        <f t="shared" si="170"/>
        <v>0.13392542479593197</v>
      </c>
      <c r="I1139" s="69">
        <f t="shared" si="171"/>
        <v>1011.3708441620889</v>
      </c>
      <c r="J1139" s="73">
        <f t="shared" si="172"/>
        <v>93.666666666666671</v>
      </c>
      <c r="K1139" s="74">
        <f t="shared" si="173"/>
        <v>1011.3708441620889</v>
      </c>
    </row>
    <row r="1140" spans="1:11">
      <c r="A1140" s="67">
        <v>1125</v>
      </c>
      <c r="B1140" s="69">
        <f t="shared" si="165"/>
        <v>1011.3708441620889</v>
      </c>
      <c r="C1140" s="68">
        <f t="shared" si="166"/>
        <v>93.75</v>
      </c>
      <c r="D1140" s="72">
        <f t="shared" si="167"/>
        <v>1012.0957782664382</v>
      </c>
      <c r="E1140" s="69">
        <f t="shared" si="168"/>
        <v>1012.0957782664382</v>
      </c>
      <c r="F1140" s="70">
        <f t="shared" si="169"/>
        <v>262.17323962839464</v>
      </c>
      <c r="G1140" s="70" cm="1">
        <f t="array" ref="G1140">_xll.DCE_EC312_SpecificHeat_Ca(B1140)</f>
        <v>650</v>
      </c>
      <c r="H1140" s="69">
        <f t="shared" si="170"/>
        <v>0.13380554856095597</v>
      </c>
      <c r="I1140" s="69">
        <f t="shared" si="171"/>
        <v>1011.5046497106499</v>
      </c>
      <c r="J1140" s="73">
        <f t="shared" si="172"/>
        <v>93.75</v>
      </c>
      <c r="K1140" s="74">
        <f t="shared" si="173"/>
        <v>1011.5046497106499</v>
      </c>
    </row>
    <row r="1141" spans="1:11">
      <c r="A1141" s="67">
        <v>1126</v>
      </c>
      <c r="B1141" s="69">
        <f t="shared" si="165"/>
        <v>1011.5046497106499</v>
      </c>
      <c r="C1141" s="68">
        <f t="shared" si="166"/>
        <v>93.833333333333329</v>
      </c>
      <c r="D1141" s="72">
        <f t="shared" si="167"/>
        <v>1012.2287255655393</v>
      </c>
      <c r="E1141" s="69">
        <f t="shared" si="168"/>
        <v>1012.2287255655393</v>
      </c>
      <c r="F1141" s="70">
        <f t="shared" si="169"/>
        <v>261.93877974700075</v>
      </c>
      <c r="G1141" s="70" cm="1">
        <f t="array" ref="G1141">_xll.DCE_EC312_SpecificHeat_Ca(B1141)</f>
        <v>650</v>
      </c>
      <c r="H1141" s="69">
        <f t="shared" si="170"/>
        <v>0.13368588709935936</v>
      </c>
      <c r="I1141" s="69">
        <f t="shared" si="171"/>
        <v>1011.6383355977492</v>
      </c>
      <c r="J1141" s="73">
        <f t="shared" si="172"/>
        <v>93.833333333333329</v>
      </c>
      <c r="K1141" s="74">
        <f t="shared" si="173"/>
        <v>1011.6383355977492</v>
      </c>
    </row>
    <row r="1142" spans="1:11">
      <c r="A1142" s="67">
        <v>1127</v>
      </c>
      <c r="B1142" s="69">
        <f t="shared" si="165"/>
        <v>1011.6383355977492</v>
      </c>
      <c r="C1142" s="68">
        <f t="shared" si="166"/>
        <v>93.916666666666671</v>
      </c>
      <c r="D1142" s="72">
        <f t="shared" si="167"/>
        <v>1012.3615550035444</v>
      </c>
      <c r="E1142" s="69">
        <f t="shared" si="168"/>
        <v>1012.3615550035444</v>
      </c>
      <c r="F1142" s="70">
        <f t="shared" si="169"/>
        <v>261.70473955286155</v>
      </c>
      <c r="G1142" s="70" cm="1">
        <f t="array" ref="G1142">_xll.DCE_EC312_SpecificHeat_Ca(B1142)</f>
        <v>650</v>
      </c>
      <c r="H1142" s="69">
        <f t="shared" si="170"/>
        <v>0.13356643983385472</v>
      </c>
      <c r="I1142" s="69">
        <f t="shared" si="171"/>
        <v>1011.7719020375831</v>
      </c>
      <c r="J1142" s="73">
        <f t="shared" si="172"/>
        <v>93.916666666666671</v>
      </c>
      <c r="K1142" s="74">
        <f t="shared" si="173"/>
        <v>1011.7719020375831</v>
      </c>
    </row>
    <row r="1143" spans="1:11">
      <c r="A1143" s="67">
        <v>1128</v>
      </c>
      <c r="B1143" s="69">
        <f t="shared" si="165"/>
        <v>1011.7719020375831</v>
      </c>
      <c r="C1143" s="68">
        <f t="shared" si="166"/>
        <v>94</v>
      </c>
      <c r="D1143" s="72">
        <f t="shared" si="167"/>
        <v>1012.4942667892417</v>
      </c>
      <c r="E1143" s="69">
        <f t="shared" si="168"/>
        <v>1012.4942667892417</v>
      </c>
      <c r="F1143" s="70">
        <f t="shared" si="169"/>
        <v>261.47111791810431</v>
      </c>
      <c r="G1143" s="70" cm="1">
        <f t="array" ref="G1143">_xll.DCE_EC312_SpecificHeat_Ca(B1143)</f>
        <v>650</v>
      </c>
      <c r="H1143" s="69">
        <f t="shared" si="170"/>
        <v>0.13344720618880876</v>
      </c>
      <c r="I1143" s="69">
        <f t="shared" si="171"/>
        <v>1011.905349243772</v>
      </c>
      <c r="J1143" s="73">
        <f t="shared" si="172"/>
        <v>94</v>
      </c>
      <c r="K1143" s="74">
        <f t="shared" si="173"/>
        <v>1011.905349243772</v>
      </c>
    </row>
    <row r="1144" spans="1:11">
      <c r="A1144" s="67">
        <v>1129</v>
      </c>
      <c r="B1144" s="69">
        <f t="shared" si="165"/>
        <v>1011.905349243772</v>
      </c>
      <c r="C1144" s="68">
        <f t="shared" si="166"/>
        <v>94.083333333333329</v>
      </c>
      <c r="D1144" s="72">
        <f t="shared" si="167"/>
        <v>1012.6268611308656</v>
      </c>
      <c r="E1144" s="69">
        <f t="shared" si="168"/>
        <v>1012.6268611308656</v>
      </c>
      <c r="F1144" s="70">
        <f t="shared" si="169"/>
        <v>261.23791371927507</v>
      </c>
      <c r="G1144" s="70" cm="1">
        <f t="array" ref="G1144">_xll.DCE_EC312_SpecificHeat_Ca(B1144)</f>
        <v>650</v>
      </c>
      <c r="H1144" s="69">
        <f t="shared" si="170"/>
        <v>0.1333281855908435</v>
      </c>
      <c r="I1144" s="69">
        <f t="shared" si="171"/>
        <v>1012.0386774293628</v>
      </c>
      <c r="J1144" s="73">
        <f t="shared" si="172"/>
        <v>94.083333333333329</v>
      </c>
      <c r="K1144" s="74">
        <f t="shared" si="173"/>
        <v>1012.0386774293628</v>
      </c>
    </row>
    <row r="1145" spans="1:11">
      <c r="A1145" s="67">
        <v>1130</v>
      </c>
      <c r="B1145" s="69">
        <f t="shared" si="165"/>
        <v>1012.0386774293628</v>
      </c>
      <c r="C1145" s="68">
        <f t="shared" si="166"/>
        <v>94.166666666666671</v>
      </c>
      <c r="D1145" s="72">
        <f t="shared" si="167"/>
        <v>1012.7593382360978</v>
      </c>
      <c r="E1145" s="69">
        <f t="shared" si="168"/>
        <v>1012.7593382360978</v>
      </c>
      <c r="F1145" s="70">
        <f t="shared" si="169"/>
        <v>261.00512583718614</v>
      </c>
      <c r="G1145" s="70" cm="1">
        <f t="array" ref="G1145">_xll.DCE_EC312_SpecificHeat_Ca(B1145)</f>
        <v>650</v>
      </c>
      <c r="H1145" s="69">
        <f t="shared" si="170"/>
        <v>0.13320937746875824</v>
      </c>
      <c r="I1145" s="69">
        <f t="shared" si="171"/>
        <v>1012.1718868068316</v>
      </c>
      <c r="J1145" s="73">
        <f t="shared" si="172"/>
        <v>94.166666666666671</v>
      </c>
      <c r="K1145" s="74">
        <f t="shared" si="173"/>
        <v>1012.1718868068316</v>
      </c>
    </row>
    <row r="1146" spans="1:11">
      <c r="A1146" s="67">
        <v>1131</v>
      </c>
      <c r="B1146" s="69">
        <f t="shared" si="165"/>
        <v>1012.1718868068316</v>
      </c>
      <c r="C1146" s="68">
        <f t="shared" si="166"/>
        <v>94.25</v>
      </c>
      <c r="D1146" s="72">
        <f t="shared" si="167"/>
        <v>1012.89169831207</v>
      </c>
      <c r="E1146" s="69">
        <f t="shared" si="168"/>
        <v>1012.89169831207</v>
      </c>
      <c r="F1146" s="70">
        <f t="shared" si="169"/>
        <v>260.77275315645858</v>
      </c>
      <c r="G1146" s="70" cm="1">
        <f t="array" ref="G1146">_xll.DCE_EC312_SpecificHeat_Ca(B1146)</f>
        <v>650</v>
      </c>
      <c r="H1146" s="69">
        <f t="shared" si="170"/>
        <v>0.13309078125329629</v>
      </c>
      <c r="I1146" s="69">
        <f t="shared" si="171"/>
        <v>1012.3049775880849</v>
      </c>
      <c r="J1146" s="73">
        <f t="shared" si="172"/>
        <v>94.25</v>
      </c>
      <c r="K1146" s="74">
        <f t="shared" si="173"/>
        <v>1012.3049775880849</v>
      </c>
    </row>
    <row r="1147" spans="1:11">
      <c r="A1147" s="67">
        <v>1132</v>
      </c>
      <c r="B1147" s="69">
        <f t="shared" si="165"/>
        <v>1012.3049775880849</v>
      </c>
      <c r="C1147" s="68">
        <f t="shared" si="166"/>
        <v>94.333333333333329</v>
      </c>
      <c r="D1147" s="72">
        <f t="shared" si="167"/>
        <v>1013.0239415653649</v>
      </c>
      <c r="E1147" s="69">
        <f t="shared" si="168"/>
        <v>1013.0239415653649</v>
      </c>
      <c r="F1147" s="70">
        <f t="shared" si="169"/>
        <v>260.54079456535396</v>
      </c>
      <c r="G1147" s="70" cm="1">
        <f t="array" ref="G1147">_xll.DCE_EC312_SpecificHeat_Ca(B1147)</f>
        <v>650</v>
      </c>
      <c r="H1147" s="69">
        <f t="shared" si="170"/>
        <v>0.13297239637705882</v>
      </c>
      <c r="I1147" s="69">
        <f t="shared" si="171"/>
        <v>1012.437949984462</v>
      </c>
      <c r="J1147" s="73">
        <f t="shared" si="172"/>
        <v>94.333333333333329</v>
      </c>
      <c r="K1147" s="74">
        <f t="shared" si="173"/>
        <v>1012.437949984462</v>
      </c>
    </row>
    <row r="1148" spans="1:11">
      <c r="A1148" s="67">
        <v>1133</v>
      </c>
      <c r="B1148" s="69">
        <f t="shared" si="165"/>
        <v>1012.437949984462</v>
      </c>
      <c r="C1148" s="68">
        <f t="shared" si="166"/>
        <v>94.416666666666671</v>
      </c>
      <c r="D1148" s="72">
        <f t="shared" si="167"/>
        <v>1013.1560682020194</v>
      </c>
      <c r="E1148" s="69">
        <f t="shared" si="168"/>
        <v>1013.1560682020194</v>
      </c>
      <c r="F1148" s="70">
        <f t="shared" si="169"/>
        <v>260.30924895679323</v>
      </c>
      <c r="G1148" s="70" cm="1">
        <f t="array" ref="G1148">_xll.DCE_EC312_SpecificHeat_Ca(B1148)</f>
        <v>650</v>
      </c>
      <c r="H1148" s="69">
        <f t="shared" si="170"/>
        <v>0.13285422227502514</v>
      </c>
      <c r="I1148" s="69">
        <f t="shared" si="171"/>
        <v>1012.570804206737</v>
      </c>
      <c r="J1148" s="73">
        <f t="shared" si="172"/>
        <v>94.416666666666671</v>
      </c>
      <c r="K1148" s="74">
        <f t="shared" si="173"/>
        <v>1012.570804206737</v>
      </c>
    </row>
    <row r="1149" spans="1:11">
      <c r="A1149" s="67">
        <v>1134</v>
      </c>
      <c r="B1149" s="69">
        <f t="shared" si="165"/>
        <v>1012.570804206737</v>
      </c>
      <c r="C1149" s="68">
        <f t="shared" si="166"/>
        <v>94.5</v>
      </c>
      <c r="D1149" s="72">
        <f t="shared" si="167"/>
        <v>1013.2880784275251</v>
      </c>
      <c r="E1149" s="69">
        <f t="shared" si="168"/>
        <v>1013.2880784275251</v>
      </c>
      <c r="F1149" s="70">
        <f t="shared" si="169"/>
        <v>260.07811522708789</v>
      </c>
      <c r="G1149" s="70" cm="1">
        <f t="array" ref="G1149">_xll.DCE_EC312_SpecificHeat_Ca(B1149)</f>
        <v>650</v>
      </c>
      <c r="H1149" s="69">
        <f t="shared" si="170"/>
        <v>0.1327362583839049</v>
      </c>
      <c r="I1149" s="69">
        <f t="shared" si="171"/>
        <v>1012.7035404651209</v>
      </c>
      <c r="J1149" s="73">
        <f t="shared" si="172"/>
        <v>94.5</v>
      </c>
      <c r="K1149" s="74">
        <f t="shared" si="173"/>
        <v>1012.7035404651209</v>
      </c>
    </row>
    <row r="1150" spans="1:11">
      <c r="A1150" s="67">
        <v>1135</v>
      </c>
      <c r="B1150" s="69">
        <f t="shared" si="165"/>
        <v>1012.7035404651209</v>
      </c>
      <c r="C1150" s="68">
        <f t="shared" si="166"/>
        <v>94.583333333333329</v>
      </c>
      <c r="D1150" s="72">
        <f t="shared" si="167"/>
        <v>1013.4199724468314</v>
      </c>
      <c r="E1150" s="69">
        <f t="shared" si="168"/>
        <v>1013.4199724468314</v>
      </c>
      <c r="F1150" s="70">
        <f t="shared" si="169"/>
        <v>259.84739227662988</v>
      </c>
      <c r="G1150" s="70" cm="1">
        <f t="array" ref="G1150">_xll.DCE_EC312_SpecificHeat_Ca(B1150)</f>
        <v>650</v>
      </c>
      <c r="H1150" s="69">
        <f t="shared" si="170"/>
        <v>0.13261850414249038</v>
      </c>
      <c r="I1150" s="69">
        <f t="shared" si="171"/>
        <v>1012.8361589692634</v>
      </c>
      <c r="J1150" s="73">
        <f t="shared" si="172"/>
        <v>94.583333333333329</v>
      </c>
      <c r="K1150" s="74">
        <f t="shared" si="173"/>
        <v>1012.8361589692634</v>
      </c>
    </row>
    <row r="1151" spans="1:11">
      <c r="A1151" s="67">
        <v>1136</v>
      </c>
      <c r="B1151" s="69">
        <f t="shared" si="165"/>
        <v>1012.8361589692634</v>
      </c>
      <c r="C1151" s="68">
        <f t="shared" si="166"/>
        <v>94.666666666666671</v>
      </c>
      <c r="D1151" s="72">
        <f t="shared" si="167"/>
        <v>1013.5517504643467</v>
      </c>
      <c r="E1151" s="69">
        <f t="shared" si="168"/>
        <v>1013.5517504643467</v>
      </c>
      <c r="F1151" s="70">
        <f t="shared" si="169"/>
        <v>259.61707901006866</v>
      </c>
      <c r="G1151" s="70" cm="1">
        <f t="array" ref="G1151">_xll.DCE_EC312_SpecificHeat_Ca(B1151)</f>
        <v>650</v>
      </c>
      <c r="H1151" s="69">
        <f t="shared" si="170"/>
        <v>0.13250095899174663</v>
      </c>
      <c r="I1151" s="69">
        <f t="shared" si="171"/>
        <v>1012.9686599282551</v>
      </c>
      <c r="J1151" s="73">
        <f t="shared" si="172"/>
        <v>94.666666666666671</v>
      </c>
      <c r="K1151" s="74">
        <f t="shared" si="173"/>
        <v>1012.9686599282551</v>
      </c>
    </row>
    <row r="1152" spans="1:11">
      <c r="A1152" s="67">
        <v>1137</v>
      </c>
      <c r="B1152" s="69">
        <f t="shared" si="165"/>
        <v>1012.9686599282551</v>
      </c>
      <c r="C1152" s="68">
        <f t="shared" si="166"/>
        <v>94.75</v>
      </c>
      <c r="D1152" s="72">
        <f t="shared" si="167"/>
        <v>1013.6834126839407</v>
      </c>
      <c r="E1152" s="69">
        <f t="shared" si="168"/>
        <v>1013.6834126839407</v>
      </c>
      <c r="F1152" s="70">
        <f t="shared" si="169"/>
        <v>259.38717433543866</v>
      </c>
      <c r="G1152" s="70" cm="1">
        <f t="array" ref="G1152">_xll.DCE_EC312_SpecificHeat_Ca(B1152)</f>
        <v>650</v>
      </c>
      <c r="H1152" s="69">
        <f t="shared" si="170"/>
        <v>0.13238362237436646</v>
      </c>
      <c r="I1152" s="69">
        <f t="shared" si="171"/>
        <v>1013.1010435506295</v>
      </c>
      <c r="J1152" s="73">
        <f t="shared" si="172"/>
        <v>94.75</v>
      </c>
      <c r="K1152" s="74">
        <f t="shared" si="173"/>
        <v>1013.1010435506295</v>
      </c>
    </row>
    <row r="1153" spans="1:11">
      <c r="A1153" s="67">
        <v>1138</v>
      </c>
      <c r="B1153" s="69">
        <f t="shared" si="165"/>
        <v>1013.1010435506295</v>
      </c>
      <c r="C1153" s="68">
        <f t="shared" si="166"/>
        <v>94.833333333333329</v>
      </c>
      <c r="D1153" s="72">
        <f t="shared" si="167"/>
        <v>1013.8149593089461</v>
      </c>
      <c r="E1153" s="69">
        <f t="shared" si="168"/>
        <v>1013.8149593089461</v>
      </c>
      <c r="F1153" s="70">
        <f t="shared" si="169"/>
        <v>259.15767716468031</v>
      </c>
      <c r="G1153" s="70" cm="1">
        <f t="array" ref="G1153">_xll.DCE_EC312_SpecificHeat_Ca(B1153)</f>
        <v>650</v>
      </c>
      <c r="H1153" s="69">
        <f t="shared" si="170"/>
        <v>0.1322664937350361</v>
      </c>
      <c r="I1153" s="69">
        <f t="shared" si="171"/>
        <v>1013.2333100443645</v>
      </c>
      <c r="J1153" s="73">
        <f t="shared" si="172"/>
        <v>94.833333333333329</v>
      </c>
      <c r="K1153" s="74">
        <f t="shared" si="173"/>
        <v>1013.2333100443645</v>
      </c>
    </row>
    <row r="1154" spans="1:11">
      <c r="A1154" s="67">
        <v>1139</v>
      </c>
      <c r="B1154" s="69">
        <f t="shared" si="165"/>
        <v>1013.2333100443645</v>
      </c>
      <c r="C1154" s="68">
        <f t="shared" si="166"/>
        <v>94.916666666666671</v>
      </c>
      <c r="D1154" s="72">
        <f t="shared" si="167"/>
        <v>1013.9463905421602</v>
      </c>
      <c r="E1154" s="69">
        <f t="shared" si="168"/>
        <v>1013.9463905421602</v>
      </c>
      <c r="F1154" s="70">
        <f t="shared" si="169"/>
        <v>258.92858641412676</v>
      </c>
      <c r="G1154" s="70" cm="1">
        <f t="array" ref="G1154">_xll.DCE_EC312_SpecificHeat_Ca(B1154)</f>
        <v>650</v>
      </c>
      <c r="H1154" s="69">
        <f t="shared" si="170"/>
        <v>0.13214957252068368</v>
      </c>
      <c r="I1154" s="69">
        <f t="shared" si="171"/>
        <v>1013.3654596168852</v>
      </c>
      <c r="J1154" s="73">
        <f t="shared" si="172"/>
        <v>94.916666666666671</v>
      </c>
      <c r="K1154" s="74">
        <f t="shared" si="173"/>
        <v>1013.3654596168852</v>
      </c>
    </row>
    <row r="1155" spans="1:11">
      <c r="A1155" s="67">
        <v>1140</v>
      </c>
      <c r="B1155" s="69">
        <f t="shared" si="165"/>
        <v>1013.3654596168852</v>
      </c>
      <c r="C1155" s="68">
        <f t="shared" si="166"/>
        <v>95</v>
      </c>
      <c r="D1155" s="72">
        <f t="shared" si="167"/>
        <v>1014.0777065858476</v>
      </c>
      <c r="E1155" s="69">
        <f t="shared" si="168"/>
        <v>1014.0777065858476</v>
      </c>
      <c r="F1155" s="70">
        <f t="shared" si="169"/>
        <v>258.69990100335241</v>
      </c>
      <c r="G1155" s="70" cm="1">
        <f t="array" ref="G1155">_xll.DCE_EC312_SpecificHeat_Ca(B1155)</f>
        <v>650</v>
      </c>
      <c r="H1155" s="69">
        <f t="shared" si="170"/>
        <v>0.1320328581798916</v>
      </c>
      <c r="I1155" s="69">
        <f t="shared" si="171"/>
        <v>1013.4974924750651</v>
      </c>
      <c r="J1155" s="73">
        <f t="shared" si="172"/>
        <v>95</v>
      </c>
      <c r="K1155" s="74">
        <f t="shared" si="173"/>
        <v>1013.4974924750651</v>
      </c>
    </row>
    <row r="1156" spans="1:11">
      <c r="A1156" s="67">
        <v>1141</v>
      </c>
      <c r="B1156" s="69">
        <f t="shared" si="165"/>
        <v>1013.4974924750651</v>
      </c>
      <c r="C1156" s="68">
        <f t="shared" si="166"/>
        <v>95.083333333333329</v>
      </c>
      <c r="D1156" s="72">
        <f t="shared" si="167"/>
        <v>1014.2089076417412</v>
      </c>
      <c r="E1156" s="69">
        <f t="shared" si="168"/>
        <v>1014.2089076417412</v>
      </c>
      <c r="F1156" s="70">
        <f t="shared" si="169"/>
        <v>258.47161985631874</v>
      </c>
      <c r="G1156" s="70" cm="1">
        <f t="array" ref="G1156">_xll.DCE_EC312_SpecificHeat_Ca(B1156)</f>
        <v>650</v>
      </c>
      <c r="H1156" s="69">
        <f t="shared" si="170"/>
        <v>0.13191635016348133</v>
      </c>
      <c r="I1156" s="69">
        <f t="shared" si="171"/>
        <v>1013.6294088252286</v>
      </c>
      <c r="J1156" s="73">
        <f t="shared" si="172"/>
        <v>95.083333333333329</v>
      </c>
      <c r="K1156" s="74">
        <f t="shared" si="173"/>
        <v>1013.6294088252286</v>
      </c>
    </row>
    <row r="1157" spans="1:11">
      <c r="A1157" s="67">
        <v>1142</v>
      </c>
      <c r="B1157" s="69">
        <f t="shared" si="165"/>
        <v>1013.6294088252286</v>
      </c>
      <c r="C1157" s="68">
        <f t="shared" si="166"/>
        <v>95.166666666666671</v>
      </c>
      <c r="D1157" s="72">
        <f t="shared" si="167"/>
        <v>1014.3399939110446</v>
      </c>
      <c r="E1157" s="69">
        <f t="shared" si="168"/>
        <v>1014.3399939110446</v>
      </c>
      <c r="F1157" s="70">
        <f t="shared" si="169"/>
        <v>258.24374190027527</v>
      </c>
      <c r="G1157" s="70" cm="1">
        <f t="array" ref="G1157">_xll.DCE_EC312_SpecificHeat_Ca(B1157)</f>
        <v>650</v>
      </c>
      <c r="H1157" s="69">
        <f t="shared" si="170"/>
        <v>0.13180004792395236</v>
      </c>
      <c r="I1157" s="69">
        <f t="shared" si="171"/>
        <v>1013.7612088731526</v>
      </c>
      <c r="J1157" s="73">
        <f t="shared" si="172"/>
        <v>95.166666666666671</v>
      </c>
      <c r="K1157" s="74">
        <f t="shared" si="173"/>
        <v>1013.7612088731526</v>
      </c>
    </row>
    <row r="1158" spans="1:11">
      <c r="A1158" s="67">
        <v>1143</v>
      </c>
      <c r="B1158" s="69">
        <f t="shared" si="165"/>
        <v>1013.7612088731526</v>
      </c>
      <c r="C1158" s="68">
        <f t="shared" si="166"/>
        <v>95.25</v>
      </c>
      <c r="D1158" s="72">
        <f t="shared" si="167"/>
        <v>1014.4709655944337</v>
      </c>
      <c r="E1158" s="69">
        <f t="shared" si="168"/>
        <v>1014.4709655944337</v>
      </c>
      <c r="F1158" s="70">
        <f t="shared" si="169"/>
        <v>258.01626606652928</v>
      </c>
      <c r="G1158" s="70" cm="1">
        <f t="array" ref="G1158">_xll.DCE_EC312_SpecificHeat_Ca(B1158)</f>
        <v>650</v>
      </c>
      <c r="H1158" s="69">
        <f t="shared" si="170"/>
        <v>0.13168395091587523</v>
      </c>
      <c r="I1158" s="69">
        <f t="shared" si="171"/>
        <v>1013.8928928240684</v>
      </c>
      <c r="J1158" s="73">
        <f t="shared" si="172"/>
        <v>95.25</v>
      </c>
      <c r="K1158" s="74">
        <f t="shared" si="173"/>
        <v>1013.8928928240684</v>
      </c>
    </row>
    <row r="1159" spans="1:11">
      <c r="A1159" s="67">
        <v>1144</v>
      </c>
      <c r="B1159" s="69">
        <f t="shared" si="165"/>
        <v>1013.8928928240684</v>
      </c>
      <c r="C1159" s="68">
        <f t="shared" si="166"/>
        <v>95.333333333333329</v>
      </c>
      <c r="D1159" s="72">
        <f t="shared" si="167"/>
        <v>1014.6018228920585</v>
      </c>
      <c r="E1159" s="69">
        <f t="shared" si="168"/>
        <v>1014.6018228920585</v>
      </c>
      <c r="F1159" s="70">
        <f t="shared" si="169"/>
        <v>257.78919129022142</v>
      </c>
      <c r="G1159" s="70" cm="1">
        <f t="array" ref="G1159">_xll.DCE_EC312_SpecificHeat_Ca(B1159)</f>
        <v>650</v>
      </c>
      <c r="H1159" s="69">
        <f t="shared" si="170"/>
        <v>0.13156805859577692</v>
      </c>
      <c r="I1159" s="69">
        <f t="shared" si="171"/>
        <v>1014.0244608826642</v>
      </c>
      <c r="J1159" s="73">
        <f t="shared" si="172"/>
        <v>95.333333333333329</v>
      </c>
      <c r="K1159" s="74">
        <f t="shared" si="173"/>
        <v>1014.0244608826642</v>
      </c>
    </row>
    <row r="1160" spans="1:11">
      <c r="A1160" s="67">
        <v>1145</v>
      </c>
      <c r="B1160" s="69">
        <f t="shared" si="165"/>
        <v>1014.0244608826642</v>
      </c>
      <c r="C1160" s="68">
        <f t="shared" si="166"/>
        <v>95.416666666666671</v>
      </c>
      <c r="D1160" s="72">
        <f t="shared" si="167"/>
        <v>1014.7325660035455</v>
      </c>
      <c r="E1160" s="69">
        <f t="shared" si="168"/>
        <v>1014.7325660035455</v>
      </c>
      <c r="F1160" s="70">
        <f t="shared" si="169"/>
        <v>257.56251651019261</v>
      </c>
      <c r="G1160" s="70" cm="1">
        <f t="array" ref="G1160">_xll.DCE_EC312_SpecificHeat_Ca(B1160)</f>
        <v>650</v>
      </c>
      <c r="H1160" s="69">
        <f t="shared" si="170"/>
        <v>0.13145237042207283</v>
      </c>
      <c r="I1160" s="69">
        <f t="shared" si="171"/>
        <v>1014.1559132530863</v>
      </c>
      <c r="J1160" s="73">
        <f t="shared" si="172"/>
        <v>95.416666666666671</v>
      </c>
      <c r="K1160" s="74">
        <f t="shared" si="173"/>
        <v>1014.1559132530863</v>
      </c>
    </row>
    <row r="1161" spans="1:11">
      <c r="A1161" s="67">
        <v>1146</v>
      </c>
      <c r="B1161" s="69">
        <f t="shared" si="165"/>
        <v>1014.1559132530863</v>
      </c>
      <c r="C1161" s="68">
        <f t="shared" si="166"/>
        <v>95.5</v>
      </c>
      <c r="D1161" s="72">
        <f t="shared" si="167"/>
        <v>1014.8631951279981</v>
      </c>
      <c r="E1161" s="69">
        <f t="shared" si="168"/>
        <v>1014.8631951279981</v>
      </c>
      <c r="F1161" s="70">
        <f t="shared" si="169"/>
        <v>257.33624066886205</v>
      </c>
      <c r="G1161" s="70" cm="1">
        <f t="array" ref="G1161">_xll.DCE_EC312_SpecificHeat_Ca(B1161)</f>
        <v>650</v>
      </c>
      <c r="H1161" s="69">
        <f t="shared" si="170"/>
        <v>0.13133688585500475</v>
      </c>
      <c r="I1161" s="69">
        <f t="shared" si="171"/>
        <v>1014.2872501389413</v>
      </c>
      <c r="J1161" s="73">
        <f t="shared" si="172"/>
        <v>95.5</v>
      </c>
      <c r="K1161" s="74">
        <f t="shared" si="173"/>
        <v>1014.2872501389413</v>
      </c>
    </row>
    <row r="1162" spans="1:11">
      <c r="A1162" s="67">
        <v>1147</v>
      </c>
      <c r="B1162" s="69">
        <f t="shared" si="165"/>
        <v>1014.2872501389413</v>
      </c>
      <c r="C1162" s="68">
        <f t="shared" si="166"/>
        <v>95.583333333333329</v>
      </c>
      <c r="D1162" s="72">
        <f t="shared" si="167"/>
        <v>1014.9937104640005</v>
      </c>
      <c r="E1162" s="69">
        <f t="shared" si="168"/>
        <v>1014.9937104640005</v>
      </c>
      <c r="F1162" s="70">
        <f t="shared" si="169"/>
        <v>257.11036271263771</v>
      </c>
      <c r="G1162" s="70" cm="1">
        <f t="array" ref="G1162">_xll.DCE_EC312_SpecificHeat_Ca(B1162)</f>
        <v>650</v>
      </c>
      <c r="H1162" s="69">
        <f t="shared" si="170"/>
        <v>0.13122160435685007</v>
      </c>
      <c r="I1162" s="69">
        <f t="shared" si="171"/>
        <v>1014.4184717432981</v>
      </c>
      <c r="J1162" s="73">
        <f t="shared" si="172"/>
        <v>95.583333333333329</v>
      </c>
      <c r="K1162" s="74">
        <f t="shared" si="173"/>
        <v>1014.4184717432981</v>
      </c>
    </row>
    <row r="1163" spans="1:11">
      <c r="A1163" s="67">
        <v>1148</v>
      </c>
      <c r="B1163" s="69">
        <f t="shared" si="165"/>
        <v>1014.4184717432981</v>
      </c>
      <c r="C1163" s="68">
        <f t="shared" si="166"/>
        <v>95.666666666666671</v>
      </c>
      <c r="D1163" s="72">
        <f t="shared" si="167"/>
        <v>1015.1241122096177</v>
      </c>
      <c r="E1163" s="69">
        <f t="shared" si="168"/>
        <v>1015.1241122096177</v>
      </c>
      <c r="F1163" s="70">
        <f t="shared" si="169"/>
        <v>256.88488159138359</v>
      </c>
      <c r="G1163" s="70" cm="1">
        <f t="array" ref="G1163">_xll.DCE_EC312_SpecificHeat_Ca(B1163)</f>
        <v>650</v>
      </c>
      <c r="H1163" s="69">
        <f t="shared" si="170"/>
        <v>0.13110652539165013</v>
      </c>
      <c r="I1163" s="69">
        <f t="shared" si="171"/>
        <v>1014.5495782686897</v>
      </c>
      <c r="J1163" s="73">
        <f t="shared" si="172"/>
        <v>95.666666666666671</v>
      </c>
      <c r="K1163" s="74">
        <f t="shared" si="173"/>
        <v>1014.5495782686897</v>
      </c>
    </row>
    <row r="1164" spans="1:11">
      <c r="A1164" s="67">
        <v>1149</v>
      </c>
      <c r="B1164" s="69">
        <f t="shared" si="165"/>
        <v>1014.5495782686897</v>
      </c>
      <c r="C1164" s="68">
        <f t="shared" si="166"/>
        <v>95.75</v>
      </c>
      <c r="D1164" s="72">
        <f t="shared" si="167"/>
        <v>1015.2544005623985</v>
      </c>
      <c r="E1164" s="69">
        <f t="shared" si="168"/>
        <v>1015.2544005623985</v>
      </c>
      <c r="F1164" s="70">
        <f t="shared" si="169"/>
        <v>256.65979625904083</v>
      </c>
      <c r="G1164" s="70" cm="1">
        <f t="array" ref="G1164">_xll.DCE_EC312_SpecificHeat_Ca(B1164)</f>
        <v>650</v>
      </c>
      <c r="H1164" s="69">
        <f t="shared" si="170"/>
        <v>0.13099164842552716</v>
      </c>
      <c r="I1164" s="69">
        <f t="shared" si="171"/>
        <v>1014.6805699171152</v>
      </c>
      <c r="J1164" s="73">
        <f t="shared" si="172"/>
        <v>95.75</v>
      </c>
      <c r="K1164" s="74">
        <f t="shared" si="173"/>
        <v>1014.6805699171152</v>
      </c>
    </row>
    <row r="1165" spans="1:11">
      <c r="A1165" s="67">
        <v>1150</v>
      </c>
      <c r="B1165" s="69">
        <f t="shared" si="165"/>
        <v>1014.6805699171152</v>
      </c>
      <c r="C1165" s="68">
        <f t="shared" si="166"/>
        <v>95.833333333333329</v>
      </c>
      <c r="D1165" s="72">
        <f t="shared" si="167"/>
        <v>1015.3845757193762</v>
      </c>
      <c r="E1165" s="69">
        <f t="shared" si="168"/>
        <v>1015.3845757193762</v>
      </c>
      <c r="F1165" s="70">
        <f t="shared" si="169"/>
        <v>256.43510567278219</v>
      </c>
      <c r="G1165" s="70" cm="1">
        <f t="array" ref="G1165">_xll.DCE_EC312_SpecificHeat_Ca(B1165)</f>
        <v>650</v>
      </c>
      <c r="H1165" s="69">
        <f t="shared" si="170"/>
        <v>0.13087697292625255</v>
      </c>
      <c r="I1165" s="69">
        <f t="shared" si="171"/>
        <v>1014.8114468900415</v>
      </c>
      <c r="J1165" s="73">
        <f t="shared" si="172"/>
        <v>95.833333333333329</v>
      </c>
      <c r="K1165" s="74">
        <f t="shared" si="173"/>
        <v>1014.8114468900415</v>
      </c>
    </row>
    <row r="1166" spans="1:11">
      <c r="A1166" s="67">
        <v>1151</v>
      </c>
      <c r="B1166" s="69">
        <f t="shared" si="165"/>
        <v>1014.8114468900415</v>
      </c>
      <c r="C1166" s="68">
        <f t="shared" si="166"/>
        <v>95.916666666666671</v>
      </c>
      <c r="D1166" s="72">
        <f t="shared" si="167"/>
        <v>1015.5146378770716</v>
      </c>
      <c r="E1166" s="69">
        <f t="shared" si="168"/>
        <v>1015.5146378770716</v>
      </c>
      <c r="F1166" s="70">
        <f t="shared" si="169"/>
        <v>256.21080879363876</v>
      </c>
      <c r="G1166" s="70" cm="1">
        <f t="array" ref="G1166">_xll.DCE_EC312_SpecificHeat_Ca(B1166)</f>
        <v>650</v>
      </c>
      <c r="H1166" s="69">
        <f t="shared" si="170"/>
        <v>0.13076249836356707</v>
      </c>
      <c r="I1166" s="69">
        <f t="shared" si="171"/>
        <v>1014.942209388405</v>
      </c>
      <c r="J1166" s="73">
        <f t="shared" si="172"/>
        <v>95.916666666666671</v>
      </c>
      <c r="K1166" s="74">
        <f t="shared" si="173"/>
        <v>1014.942209388405</v>
      </c>
    </row>
    <row r="1167" spans="1:11">
      <c r="A1167" s="67">
        <v>1152</v>
      </c>
      <c r="B1167" s="69">
        <f t="shared" si="165"/>
        <v>1014.942209388405</v>
      </c>
      <c r="C1167" s="68">
        <f t="shared" si="166"/>
        <v>96</v>
      </c>
      <c r="D1167" s="72">
        <f t="shared" si="167"/>
        <v>1015.6445872314937</v>
      </c>
      <c r="E1167" s="69">
        <f t="shared" si="168"/>
        <v>1015.6445872314937</v>
      </c>
      <c r="F1167" s="70">
        <f t="shared" si="169"/>
        <v>255.9869045864688</v>
      </c>
      <c r="G1167" s="70" cm="1">
        <f t="array" ref="G1167">_xll.DCE_EC312_SpecificHeat_Ca(B1167)</f>
        <v>650</v>
      </c>
      <c r="H1167" s="69">
        <f t="shared" si="170"/>
        <v>0.13064822420916464</v>
      </c>
      <c r="I1167" s="69">
        <f t="shared" si="171"/>
        <v>1015.0728576126141</v>
      </c>
      <c r="J1167" s="73">
        <f t="shared" si="172"/>
        <v>96</v>
      </c>
      <c r="K1167" s="74">
        <f t="shared" si="173"/>
        <v>1015.0728576126141</v>
      </c>
    </row>
    <row r="1168" spans="1:11">
      <c r="A1168" s="67">
        <v>1153</v>
      </c>
      <c r="B1168" s="69">
        <f t="shared" si="165"/>
        <v>1015.0728576126141</v>
      </c>
      <c r="C1168" s="68">
        <f t="shared" si="166"/>
        <v>96.083333333333329</v>
      </c>
      <c r="D1168" s="72">
        <f t="shared" si="167"/>
        <v>1015.7744239781423</v>
      </c>
      <c r="E1168" s="69">
        <f t="shared" si="168"/>
        <v>1015.7744239781423</v>
      </c>
      <c r="F1168" s="70">
        <f t="shared" si="169"/>
        <v>255.76339201952311</v>
      </c>
      <c r="G1168" s="70" cm="1">
        <f t="array" ref="G1168">_xll.DCE_EC312_SpecificHeat_Ca(B1168)</f>
        <v>650</v>
      </c>
      <c r="H1168" s="69">
        <f t="shared" si="170"/>
        <v>0.13053414993647064</v>
      </c>
      <c r="I1168" s="69">
        <f t="shared" si="171"/>
        <v>1015.2033917625506</v>
      </c>
      <c r="J1168" s="73">
        <f t="shared" si="172"/>
        <v>96.083333333333329</v>
      </c>
      <c r="K1168" s="74">
        <f t="shared" si="173"/>
        <v>1015.2033917625506</v>
      </c>
    </row>
    <row r="1169" spans="1:11">
      <c r="A1169" s="67">
        <v>1154</v>
      </c>
      <c r="B1169" s="69">
        <f t="shared" ref="B1169:B1232" si="174">IF(A1169=1,20,I1168)</f>
        <v>1015.2033917625506</v>
      </c>
      <c r="C1169" s="68">
        <f t="shared" ref="C1169:C1232" si="175">A1169*5/60</f>
        <v>96.166666666666671</v>
      </c>
      <c r="D1169" s="72">
        <f t="shared" ref="D1169:D1232" si="176">20 + 345 *LOG10(8 * C1169 + 1)</f>
        <v>1015.9041483120092</v>
      </c>
      <c r="E1169" s="69">
        <f t="shared" ref="E1169:E1232" si="177">D1169</f>
        <v>1015.9041483120092</v>
      </c>
      <c r="F1169" s="70">
        <f t="shared" ref="F1169:F1232" si="178">25 * (D1169 - B1169)+1 * 0.7 * 1 * 0.0000000567 * ((E1169 + 273) ^ 4 - (B1169 + 273) ^ 4)</f>
        <v>255.54027006460285</v>
      </c>
      <c r="G1169" s="70" cm="1">
        <f t="array" ref="G1169">_xll.DCE_EC312_SpecificHeat_Ca(B1169)</f>
        <v>650</v>
      </c>
      <c r="H1169" s="69">
        <f t="shared" ref="H1169:H1232" si="179">$G$10 * $G$9 / (G1169 * 7850) * F1169 * 5</f>
        <v>0.13042027502072254</v>
      </c>
      <c r="I1169" s="69">
        <f t="shared" ref="I1169:I1232" si="180">B1169+H1169</f>
        <v>1015.3338120375713</v>
      </c>
      <c r="J1169" s="73">
        <f t="shared" si="172"/>
        <v>96.166666666666671</v>
      </c>
      <c r="K1169" s="74">
        <f t="shared" si="173"/>
        <v>1015.3338120375713</v>
      </c>
    </row>
    <row r="1170" spans="1:11">
      <c r="A1170" s="67">
        <v>1155</v>
      </c>
      <c r="B1170" s="69">
        <f t="shared" si="174"/>
        <v>1015.3338120375713</v>
      </c>
      <c r="C1170" s="68">
        <f t="shared" si="175"/>
        <v>96.25</v>
      </c>
      <c r="D1170" s="72">
        <f t="shared" si="176"/>
        <v>1016.0337604275801</v>
      </c>
      <c r="E1170" s="69">
        <f t="shared" si="177"/>
        <v>1016.0337604275801</v>
      </c>
      <c r="F1170" s="70">
        <f t="shared" si="178"/>
        <v>255.3175376974084</v>
      </c>
      <c r="G1170" s="70" cm="1">
        <f t="array" ref="G1170">_xll.DCE_EC312_SpecificHeat_Ca(B1170)</f>
        <v>650</v>
      </c>
      <c r="H1170" s="69">
        <f t="shared" si="179"/>
        <v>0.1303065989391477</v>
      </c>
      <c r="I1170" s="69">
        <f t="shared" si="180"/>
        <v>1015.4641186365104</v>
      </c>
      <c r="J1170" s="73">
        <f t="shared" si="172"/>
        <v>96.25</v>
      </c>
      <c r="K1170" s="74">
        <f t="shared" si="173"/>
        <v>1015.4641186365104</v>
      </c>
    </row>
    <row r="1171" spans="1:11">
      <c r="A1171" s="67">
        <v>1156</v>
      </c>
      <c r="B1171" s="69">
        <f t="shared" si="174"/>
        <v>1015.4641186365104</v>
      </c>
      <c r="C1171" s="68">
        <f t="shared" si="175"/>
        <v>96.333333333333329</v>
      </c>
      <c r="D1171" s="72">
        <f t="shared" si="176"/>
        <v>1016.1632605188368</v>
      </c>
      <c r="E1171" s="69">
        <f t="shared" si="177"/>
        <v>1016.1632605188368</v>
      </c>
      <c r="F1171" s="70">
        <f t="shared" si="178"/>
        <v>255.09519389703257</v>
      </c>
      <c r="G1171" s="70" cm="1">
        <f t="array" ref="G1171">_xll.DCE_EC312_SpecificHeat_Ca(B1171)</f>
        <v>650</v>
      </c>
      <c r="H1171" s="69">
        <f t="shared" si="179"/>
        <v>0.13019312117070503</v>
      </c>
      <c r="I1171" s="69">
        <f t="shared" si="180"/>
        <v>1015.5943117576811</v>
      </c>
      <c r="J1171" s="73">
        <f t="shared" si="172"/>
        <v>96.333333333333329</v>
      </c>
      <c r="K1171" s="74">
        <f t="shared" si="173"/>
        <v>1015.5943117576811</v>
      </c>
    </row>
    <row r="1172" spans="1:11">
      <c r="A1172" s="67">
        <v>1157</v>
      </c>
      <c r="B1172" s="69">
        <f t="shared" si="174"/>
        <v>1015.5943117576811</v>
      </c>
      <c r="C1172" s="68">
        <f t="shared" si="175"/>
        <v>96.416666666666671</v>
      </c>
      <c r="D1172" s="72">
        <f t="shared" si="176"/>
        <v>1016.292648779258</v>
      </c>
      <c r="E1172" s="69">
        <f t="shared" si="177"/>
        <v>1016.292648779258</v>
      </c>
      <c r="F1172" s="70">
        <f t="shared" si="178"/>
        <v>254.87323764602687</v>
      </c>
      <c r="G1172" s="70" cm="1">
        <f t="array" ref="G1172">_xll.DCE_EC312_SpecificHeat_Ca(B1172)</f>
        <v>650</v>
      </c>
      <c r="H1172" s="69">
        <f t="shared" si="179"/>
        <v>0.13007984119611857</v>
      </c>
      <c r="I1172" s="69">
        <f t="shared" si="180"/>
        <v>1015.7243915988772</v>
      </c>
      <c r="J1172" s="73">
        <f t="shared" si="172"/>
        <v>96.416666666666671</v>
      </c>
      <c r="K1172" s="74">
        <f t="shared" si="173"/>
        <v>1015.7243915988772</v>
      </c>
    </row>
    <row r="1173" spans="1:11">
      <c r="A1173" s="67">
        <v>1158</v>
      </c>
      <c r="B1173" s="69">
        <f t="shared" si="174"/>
        <v>1015.7243915988772</v>
      </c>
      <c r="C1173" s="68">
        <f t="shared" si="175"/>
        <v>96.5</v>
      </c>
      <c r="D1173" s="72">
        <f t="shared" si="176"/>
        <v>1016.4219254018221</v>
      </c>
      <c r="E1173" s="69">
        <f t="shared" si="177"/>
        <v>1016.4219254018221</v>
      </c>
      <c r="F1173" s="70">
        <f t="shared" si="178"/>
        <v>254.65166793093883</v>
      </c>
      <c r="G1173" s="70" cm="1">
        <f t="array" ref="G1173">_xll.DCE_EC312_SpecificHeat_Ca(B1173)</f>
        <v>650</v>
      </c>
      <c r="H1173" s="69">
        <f t="shared" si="179"/>
        <v>0.12996675849815187</v>
      </c>
      <c r="I1173" s="69">
        <f t="shared" si="180"/>
        <v>1015.8543583573754</v>
      </c>
      <c r="J1173" s="73">
        <f t="shared" si="172"/>
        <v>96.5</v>
      </c>
      <c r="K1173" s="74">
        <f t="shared" si="173"/>
        <v>1015.8543583573754</v>
      </c>
    </row>
    <row r="1174" spans="1:11">
      <c r="A1174" s="67">
        <v>1159</v>
      </c>
      <c r="B1174" s="69">
        <f t="shared" si="174"/>
        <v>1015.8543583573754</v>
      </c>
      <c r="C1174" s="68">
        <f t="shared" si="175"/>
        <v>96.583333333333329</v>
      </c>
      <c r="D1174" s="72">
        <f t="shared" si="176"/>
        <v>1016.5510905790081</v>
      </c>
      <c r="E1174" s="69">
        <f t="shared" si="177"/>
        <v>1016.5510905790081</v>
      </c>
      <c r="F1174" s="70">
        <f t="shared" si="178"/>
        <v>254.43048374122347</v>
      </c>
      <c r="G1174" s="70" cm="1">
        <f t="array" ref="G1174">_xll.DCE_EC312_SpecificHeat_Ca(B1174)</f>
        <v>650</v>
      </c>
      <c r="H1174" s="69">
        <f t="shared" si="179"/>
        <v>0.12985387256105232</v>
      </c>
      <c r="I1174" s="69">
        <f t="shared" si="180"/>
        <v>1015.9842122299365</v>
      </c>
      <c r="J1174" s="73">
        <f t="shared" si="172"/>
        <v>96.583333333333329</v>
      </c>
      <c r="K1174" s="74">
        <f t="shared" si="173"/>
        <v>1015.9842122299365</v>
      </c>
    </row>
    <row r="1175" spans="1:11">
      <c r="A1175" s="67">
        <v>1160</v>
      </c>
      <c r="B1175" s="69">
        <f t="shared" si="174"/>
        <v>1015.9842122299365</v>
      </c>
      <c r="C1175" s="68">
        <f t="shared" si="175"/>
        <v>96.666666666666671</v>
      </c>
      <c r="D1175" s="72">
        <f t="shared" si="176"/>
        <v>1016.6801445027977</v>
      </c>
      <c r="E1175" s="69">
        <f t="shared" si="177"/>
        <v>1016.6801445027977</v>
      </c>
      <c r="F1175" s="70">
        <f t="shared" si="178"/>
        <v>254.20968407027095</v>
      </c>
      <c r="G1175" s="70" cm="1">
        <f t="array" ref="G1175">_xll.DCE_EC312_SpecificHeat_Ca(B1175)</f>
        <v>650</v>
      </c>
      <c r="H1175" s="69">
        <f t="shared" si="179"/>
        <v>0.12974118287107575</v>
      </c>
      <c r="I1175" s="69">
        <f t="shared" si="180"/>
        <v>1016.1139534128075</v>
      </c>
      <c r="J1175" s="73">
        <f t="shared" si="172"/>
        <v>96.666666666666671</v>
      </c>
      <c r="K1175" s="74">
        <f t="shared" si="173"/>
        <v>1016.1139534128075</v>
      </c>
    </row>
    <row r="1176" spans="1:11">
      <c r="A1176" s="67">
        <v>1161</v>
      </c>
      <c r="B1176" s="69">
        <f t="shared" si="174"/>
        <v>1016.1139534128075</v>
      </c>
      <c r="C1176" s="68">
        <f t="shared" si="175"/>
        <v>96.75</v>
      </c>
      <c r="D1176" s="72">
        <f t="shared" si="176"/>
        <v>1016.809087364677</v>
      </c>
      <c r="E1176" s="69">
        <f t="shared" si="177"/>
        <v>1016.809087364677</v>
      </c>
      <c r="F1176" s="70">
        <f t="shared" si="178"/>
        <v>253.98926791496598</v>
      </c>
      <c r="G1176" s="70" cm="1">
        <f t="array" ref="G1176">_xll.DCE_EC312_SpecificHeat_Ca(B1176)</f>
        <v>650</v>
      </c>
      <c r="H1176" s="69">
        <f t="shared" si="179"/>
        <v>0.12962868891626145</v>
      </c>
      <c r="I1176" s="69">
        <f t="shared" si="180"/>
        <v>1016.2435821017237</v>
      </c>
      <c r="J1176" s="73">
        <f t="shared" si="172"/>
        <v>96.75</v>
      </c>
      <c r="K1176" s="74">
        <f t="shared" si="173"/>
        <v>1016.2435821017237</v>
      </c>
    </row>
    <row r="1177" spans="1:11">
      <c r="A1177" s="67">
        <v>1162</v>
      </c>
      <c r="B1177" s="69">
        <f t="shared" si="174"/>
        <v>1016.2435821017237</v>
      </c>
      <c r="C1177" s="68">
        <f t="shared" si="175"/>
        <v>96.833333333333329</v>
      </c>
      <c r="D1177" s="72">
        <f t="shared" si="176"/>
        <v>1016.9379193556383</v>
      </c>
      <c r="E1177" s="69">
        <f t="shared" si="177"/>
        <v>1016.9379193556383</v>
      </c>
      <c r="F1177" s="70">
        <f t="shared" si="178"/>
        <v>253.76923427555212</v>
      </c>
      <c r="G1177" s="70" cm="1">
        <f t="array" ref="G1177">_xll.DCE_EC312_SpecificHeat_Ca(B1177)</f>
        <v>650</v>
      </c>
      <c r="H1177" s="69">
        <f t="shared" si="179"/>
        <v>0.12951639018636296</v>
      </c>
      <c r="I1177" s="69">
        <f t="shared" si="180"/>
        <v>1016.3730984919101</v>
      </c>
      <c r="J1177" s="73">
        <f t="shared" si="172"/>
        <v>96.833333333333329</v>
      </c>
      <c r="K1177" s="74">
        <f t="shared" si="173"/>
        <v>1016.3730984919101</v>
      </c>
    </row>
    <row r="1178" spans="1:11">
      <c r="A1178" s="67">
        <v>1163</v>
      </c>
      <c r="B1178" s="69">
        <f t="shared" si="174"/>
        <v>1016.3730984919101</v>
      </c>
      <c r="C1178" s="68">
        <f t="shared" si="175"/>
        <v>96.916666666666671</v>
      </c>
      <c r="D1178" s="72">
        <f t="shared" si="176"/>
        <v>1017.0666406661812</v>
      </c>
      <c r="E1178" s="69">
        <f t="shared" si="177"/>
        <v>1017.0666406661812</v>
      </c>
      <c r="F1178" s="70">
        <f t="shared" si="178"/>
        <v>253.54958215575328</v>
      </c>
      <c r="G1178" s="70" cm="1">
        <f t="array" ref="G1178">_xll.DCE_EC312_SpecificHeat_Ca(B1178)</f>
        <v>650</v>
      </c>
      <c r="H1178" s="69">
        <f t="shared" si="179"/>
        <v>0.12940428617291019</v>
      </c>
      <c r="I1178" s="69">
        <f t="shared" si="180"/>
        <v>1016.502502778083</v>
      </c>
      <c r="J1178" s="73">
        <f t="shared" si="172"/>
        <v>96.916666666666671</v>
      </c>
      <c r="K1178" s="74">
        <f t="shared" si="173"/>
        <v>1016.502502778083</v>
      </c>
    </row>
    <row r="1179" spans="1:11">
      <c r="A1179" s="67">
        <v>1164</v>
      </c>
      <c r="B1179" s="69">
        <f t="shared" si="174"/>
        <v>1016.502502778083</v>
      </c>
      <c r="C1179" s="68">
        <f t="shared" si="175"/>
        <v>97</v>
      </c>
      <c r="D1179" s="72">
        <f t="shared" si="176"/>
        <v>1017.1952514863153</v>
      </c>
      <c r="E1179" s="69">
        <f t="shared" si="177"/>
        <v>1017.1952514863153</v>
      </c>
      <c r="F1179" s="70">
        <f t="shared" si="178"/>
        <v>253.3303105629378</v>
      </c>
      <c r="G1179" s="70" cm="1">
        <f t="array" ref="G1179">_xll.DCE_EC312_SpecificHeat_Ca(B1179)</f>
        <v>650</v>
      </c>
      <c r="H1179" s="69">
        <f t="shared" si="179"/>
        <v>0.12929237636929294</v>
      </c>
      <c r="I1179" s="69">
        <f t="shared" si="180"/>
        <v>1016.6317951544523</v>
      </c>
      <c r="J1179" s="73">
        <f t="shared" si="172"/>
        <v>97</v>
      </c>
      <c r="K1179" s="74">
        <f t="shared" si="173"/>
        <v>1016.6317951544523</v>
      </c>
    </row>
    <row r="1180" spans="1:11">
      <c r="A1180" s="67">
        <v>1165</v>
      </c>
      <c r="B1180" s="69">
        <f t="shared" si="174"/>
        <v>1016.6317951544523</v>
      </c>
      <c r="C1180" s="68">
        <f t="shared" si="175"/>
        <v>97.083333333333329</v>
      </c>
      <c r="D1180" s="72">
        <f t="shared" si="176"/>
        <v>1017.3237520055611</v>
      </c>
      <c r="E1180" s="69">
        <f t="shared" si="177"/>
        <v>1017.3237520055611</v>
      </c>
      <c r="F1180" s="70">
        <f t="shared" si="178"/>
        <v>253.11141850765793</v>
      </c>
      <c r="G1180" s="70" cm="1">
        <f t="array" ref="G1180">_xll.DCE_EC312_SpecificHeat_Ca(B1180)</f>
        <v>650</v>
      </c>
      <c r="H1180" s="69">
        <f t="shared" si="179"/>
        <v>0.12918066027052608</v>
      </c>
      <c r="I1180" s="69">
        <f t="shared" si="180"/>
        <v>1016.7609758147229</v>
      </c>
      <c r="J1180" s="73">
        <f t="shared" si="172"/>
        <v>97.083333333333329</v>
      </c>
      <c r="K1180" s="74">
        <f t="shared" si="173"/>
        <v>1016.7609758147229</v>
      </c>
    </row>
    <row r="1181" spans="1:11">
      <c r="A1181" s="67">
        <v>1166</v>
      </c>
      <c r="B1181" s="69">
        <f t="shared" si="174"/>
        <v>1016.7609758147229</v>
      </c>
      <c r="C1181" s="68">
        <f t="shared" si="175"/>
        <v>97.166666666666671</v>
      </c>
      <c r="D1181" s="72">
        <f t="shared" si="176"/>
        <v>1017.4521424129516</v>
      </c>
      <c r="E1181" s="69">
        <f t="shared" si="177"/>
        <v>1017.4521424129516</v>
      </c>
      <c r="F1181" s="70">
        <f t="shared" si="178"/>
        <v>252.89290500410709</v>
      </c>
      <c r="G1181" s="70" cm="1">
        <f t="array" ref="G1181">_xll.DCE_EC312_SpecificHeat_Ca(B1181)</f>
        <v>650</v>
      </c>
      <c r="H1181" s="69">
        <f t="shared" si="179"/>
        <v>0.12906913737348275</v>
      </c>
      <c r="I1181" s="69">
        <f t="shared" si="180"/>
        <v>1016.8900449520963</v>
      </c>
      <c r="J1181" s="73">
        <f t="shared" si="172"/>
        <v>97.166666666666671</v>
      </c>
      <c r="K1181" s="74">
        <f t="shared" si="173"/>
        <v>1016.8900449520963</v>
      </c>
    </row>
    <row r="1182" spans="1:11">
      <c r="A1182" s="67">
        <v>1167</v>
      </c>
      <c r="B1182" s="69">
        <f t="shared" si="174"/>
        <v>1016.8900449520963</v>
      </c>
      <c r="C1182" s="68">
        <f t="shared" si="175"/>
        <v>97.25</v>
      </c>
      <c r="D1182" s="72">
        <f t="shared" si="176"/>
        <v>1017.5804228970347</v>
      </c>
      <c r="E1182" s="69">
        <f t="shared" si="177"/>
        <v>1017.5804228970347</v>
      </c>
      <c r="F1182" s="70">
        <f t="shared" si="178"/>
        <v>252.67476906966019</v>
      </c>
      <c r="G1182" s="70" cm="1">
        <f t="array" ref="G1182">_xll.DCE_EC312_SpecificHeat_Ca(B1182)</f>
        <v>650</v>
      </c>
      <c r="H1182" s="69">
        <f t="shared" si="179"/>
        <v>0.12895780717665983</v>
      </c>
      <c r="I1182" s="69">
        <f t="shared" si="180"/>
        <v>1017.019002759273</v>
      </c>
      <c r="J1182" s="73">
        <f t="shared" si="172"/>
        <v>97.25</v>
      </c>
      <c r="K1182" s="74">
        <f t="shared" si="173"/>
        <v>1017.019002759273</v>
      </c>
    </row>
    <row r="1183" spans="1:11">
      <c r="A1183" s="67">
        <v>1168</v>
      </c>
      <c r="B1183" s="69">
        <f t="shared" si="174"/>
        <v>1017.019002759273</v>
      </c>
      <c r="C1183" s="68">
        <f t="shared" si="175"/>
        <v>97.333333333333329</v>
      </c>
      <c r="D1183" s="72">
        <f t="shared" si="176"/>
        <v>1017.7085936458743</v>
      </c>
      <c r="E1183" s="69">
        <f t="shared" si="177"/>
        <v>1017.7085936458743</v>
      </c>
      <c r="F1183" s="70">
        <f t="shared" si="178"/>
        <v>252.45700972545754</v>
      </c>
      <c r="G1183" s="70" cm="1">
        <f t="array" ref="G1183">_xll.DCE_EC312_SpecificHeat_Ca(B1183)</f>
        <v>650</v>
      </c>
      <c r="H1183" s="69">
        <f t="shared" si="179"/>
        <v>0.12884666918047605</v>
      </c>
      <c r="I1183" s="69">
        <f t="shared" si="180"/>
        <v>1017.1478494284535</v>
      </c>
      <c r="J1183" s="73">
        <f t="shared" si="172"/>
        <v>97.333333333333329</v>
      </c>
      <c r="K1183" s="74">
        <f t="shared" si="173"/>
        <v>1017.1478494284535</v>
      </c>
    </row>
    <row r="1184" spans="1:11">
      <c r="A1184" s="67">
        <v>1169</v>
      </c>
      <c r="B1184" s="69">
        <f t="shared" si="174"/>
        <v>1017.1478494284535</v>
      </c>
      <c r="C1184" s="68">
        <f t="shared" si="175"/>
        <v>97.416666666666671</v>
      </c>
      <c r="D1184" s="72">
        <f t="shared" si="176"/>
        <v>1017.8366548470518</v>
      </c>
      <c r="E1184" s="69">
        <f t="shared" si="177"/>
        <v>1017.8366548470518</v>
      </c>
      <c r="F1184" s="70">
        <f t="shared" si="178"/>
        <v>252.23962599561312</v>
      </c>
      <c r="G1184" s="70" cm="1">
        <f t="array" ref="G1184">_xll.DCE_EC312_SpecificHeat_Ca(B1184)</f>
        <v>650</v>
      </c>
      <c r="H1184" s="69">
        <f t="shared" si="179"/>
        <v>0.12873572288686772</v>
      </c>
      <c r="I1184" s="69">
        <f t="shared" si="180"/>
        <v>1017.2765851513403</v>
      </c>
      <c r="J1184" s="73">
        <f t="shared" si="172"/>
        <v>97.416666666666671</v>
      </c>
      <c r="K1184" s="74">
        <f t="shared" si="173"/>
        <v>1017.2765851513403</v>
      </c>
    </row>
    <row r="1185" spans="1:11">
      <c r="A1185" s="67">
        <v>1170</v>
      </c>
      <c r="B1185" s="69">
        <f t="shared" si="174"/>
        <v>1017.2765851513403</v>
      </c>
      <c r="C1185" s="68">
        <f t="shared" si="175"/>
        <v>97.5</v>
      </c>
      <c r="D1185" s="72">
        <f t="shared" si="176"/>
        <v>1017.9646066876686</v>
      </c>
      <c r="E1185" s="69">
        <f t="shared" si="177"/>
        <v>1017.9646066876686</v>
      </c>
      <c r="F1185" s="70">
        <f t="shared" si="178"/>
        <v>252.02261690790417</v>
      </c>
      <c r="G1185" s="70" cm="1">
        <f t="array" ref="G1185">_xll.DCE_EC312_SpecificHeat_Ca(B1185)</f>
        <v>650</v>
      </c>
      <c r="H1185" s="69">
        <f t="shared" si="179"/>
        <v>0.1286249677996408</v>
      </c>
      <c r="I1185" s="69">
        <f t="shared" si="180"/>
        <v>1017.40521011914</v>
      </c>
      <c r="J1185" s="73">
        <f t="shared" si="172"/>
        <v>97.5</v>
      </c>
      <c r="K1185" s="74">
        <f t="shared" si="173"/>
        <v>1017.40521011914</v>
      </c>
    </row>
    <row r="1186" spans="1:11">
      <c r="A1186" s="67">
        <v>1171</v>
      </c>
      <c r="B1186" s="69">
        <f t="shared" si="174"/>
        <v>1017.40521011914</v>
      </c>
      <c r="C1186" s="68">
        <f t="shared" si="175"/>
        <v>97.583333333333329</v>
      </c>
      <c r="D1186" s="72">
        <f t="shared" si="176"/>
        <v>1018.0924493543466</v>
      </c>
      <c r="E1186" s="69">
        <f t="shared" si="177"/>
        <v>1018.0924493543466</v>
      </c>
      <c r="F1186" s="70">
        <f t="shared" si="178"/>
        <v>251.8059814933967</v>
      </c>
      <c r="G1186" s="70" cm="1">
        <f t="array" ref="G1186">_xll.DCE_EC312_SpecificHeat_Ca(B1186)</f>
        <v>650</v>
      </c>
      <c r="H1186" s="69">
        <f t="shared" si="179"/>
        <v>0.12851440342427972</v>
      </c>
      <c r="I1186" s="69">
        <f t="shared" si="180"/>
        <v>1017.5337245225643</v>
      </c>
      <c r="J1186" s="73">
        <f t="shared" si="172"/>
        <v>97.583333333333329</v>
      </c>
      <c r="K1186" s="74">
        <f t="shared" si="173"/>
        <v>1017.5337245225643</v>
      </c>
    </row>
    <row r="1187" spans="1:11">
      <c r="A1187" s="67">
        <v>1172</v>
      </c>
      <c r="B1187" s="69">
        <f t="shared" si="174"/>
        <v>1017.5337245225643</v>
      </c>
      <c r="C1187" s="68">
        <f t="shared" si="175"/>
        <v>97.666666666666671</v>
      </c>
      <c r="D1187" s="72">
        <f t="shared" si="176"/>
        <v>1018.2201830332309</v>
      </c>
      <c r="E1187" s="69">
        <f t="shared" si="177"/>
        <v>1018.2201830332309</v>
      </c>
      <c r="F1187" s="70">
        <f t="shared" si="178"/>
        <v>251.58971878657903</v>
      </c>
      <c r="G1187" s="70" cm="1">
        <f t="array" ref="G1187">_xll.DCE_EC312_SpecificHeat_Ca(B1187)</f>
        <v>650</v>
      </c>
      <c r="H1187" s="69">
        <f t="shared" si="179"/>
        <v>0.12840402926801558</v>
      </c>
      <c r="I1187" s="69">
        <f t="shared" si="180"/>
        <v>1017.6621285518323</v>
      </c>
      <c r="J1187" s="73">
        <f t="shared" si="172"/>
        <v>97.666666666666671</v>
      </c>
      <c r="K1187" s="74">
        <f t="shared" si="173"/>
        <v>1017.6621285518323</v>
      </c>
    </row>
    <row r="1188" spans="1:11">
      <c r="A1188" s="67">
        <v>1173</v>
      </c>
      <c r="B1188" s="69">
        <f t="shared" si="174"/>
        <v>1017.6621285518323</v>
      </c>
      <c r="C1188" s="68">
        <f t="shared" si="175"/>
        <v>97.75</v>
      </c>
      <c r="D1188" s="72">
        <f t="shared" si="176"/>
        <v>1018.3478079099905</v>
      </c>
      <c r="E1188" s="69">
        <f t="shared" si="177"/>
        <v>1018.3478079099905</v>
      </c>
      <c r="F1188" s="70">
        <f t="shared" si="178"/>
        <v>251.37382782476601</v>
      </c>
      <c r="G1188" s="70" cm="1">
        <f t="array" ref="G1188">_xll.DCE_EC312_SpecificHeat_Ca(B1188)</f>
        <v>650</v>
      </c>
      <c r="H1188" s="69">
        <f t="shared" si="179"/>
        <v>0.12829384483952211</v>
      </c>
      <c r="I1188" s="69">
        <f t="shared" si="180"/>
        <v>1017.7904223966718</v>
      </c>
      <c r="J1188" s="73">
        <f t="shared" si="172"/>
        <v>97.75</v>
      </c>
      <c r="K1188" s="74">
        <f t="shared" si="173"/>
        <v>1017.7904223966718</v>
      </c>
    </row>
    <row r="1189" spans="1:11">
      <c r="A1189" s="67">
        <v>1174</v>
      </c>
      <c r="B1189" s="69">
        <f t="shared" si="174"/>
        <v>1017.7904223966718</v>
      </c>
      <c r="C1189" s="68">
        <f t="shared" si="175"/>
        <v>97.833333333333329</v>
      </c>
      <c r="D1189" s="72">
        <f t="shared" si="176"/>
        <v>1018.4753241698205</v>
      </c>
      <c r="E1189" s="69">
        <f t="shared" si="177"/>
        <v>1018.4753241698205</v>
      </c>
      <c r="F1189" s="70">
        <f t="shared" si="178"/>
        <v>251.1583076492733</v>
      </c>
      <c r="G1189" s="70" cm="1">
        <f t="array" ref="G1189">_xll.DCE_EC312_SpecificHeat_Ca(B1189)</f>
        <v>650</v>
      </c>
      <c r="H1189" s="69">
        <f t="shared" si="179"/>
        <v>0.12818384964951479</v>
      </c>
      <c r="I1189" s="69">
        <f t="shared" si="180"/>
        <v>1017.9186062463214</v>
      </c>
      <c r="J1189" s="73">
        <f t="shared" si="172"/>
        <v>97.833333333333329</v>
      </c>
      <c r="K1189" s="74">
        <f t="shared" si="173"/>
        <v>1017.9186062463214</v>
      </c>
    </row>
    <row r="1190" spans="1:11">
      <c r="A1190" s="67">
        <v>1175</v>
      </c>
      <c r="B1190" s="69">
        <f t="shared" si="174"/>
        <v>1017.9186062463214</v>
      </c>
      <c r="C1190" s="68">
        <f t="shared" si="175"/>
        <v>97.916666666666671</v>
      </c>
      <c r="D1190" s="72">
        <f t="shared" si="176"/>
        <v>1018.6027319974438</v>
      </c>
      <c r="E1190" s="69">
        <f t="shared" si="177"/>
        <v>1018.6027319974438</v>
      </c>
      <c r="F1190" s="70">
        <f t="shared" si="178"/>
        <v>250.94315730445339</v>
      </c>
      <c r="G1190" s="70" cm="1">
        <f t="array" ref="G1190">_xll.DCE_EC312_SpecificHeat_Ca(B1190)</f>
        <v>650</v>
      </c>
      <c r="H1190" s="69">
        <f t="shared" si="179"/>
        <v>0.12807404321025917</v>
      </c>
      <c r="I1190" s="69">
        <f t="shared" si="180"/>
        <v>1018.0466802895317</v>
      </c>
      <c r="J1190" s="73">
        <f t="shared" si="172"/>
        <v>97.916666666666671</v>
      </c>
      <c r="K1190" s="74">
        <f t="shared" si="173"/>
        <v>1018.0466802895317</v>
      </c>
    </row>
    <row r="1191" spans="1:11">
      <c r="A1191" s="67">
        <v>1176</v>
      </c>
      <c r="B1191" s="69">
        <f t="shared" si="174"/>
        <v>1018.0466802895317</v>
      </c>
      <c r="C1191" s="68">
        <f t="shared" si="175"/>
        <v>98</v>
      </c>
      <c r="D1191" s="72">
        <f t="shared" si="176"/>
        <v>1018.7300315771122</v>
      </c>
      <c r="E1191" s="69">
        <f t="shared" si="177"/>
        <v>1018.7300315771122</v>
      </c>
      <c r="F1191" s="70">
        <f t="shared" si="178"/>
        <v>250.72837583792833</v>
      </c>
      <c r="G1191" s="70" cm="1">
        <f t="array" ref="G1191">_xll.DCE_EC312_SpecificHeat_Ca(B1191)</f>
        <v>650</v>
      </c>
      <c r="H1191" s="69">
        <f t="shared" si="179"/>
        <v>0.12796442503568939</v>
      </c>
      <c r="I1191" s="69">
        <f t="shared" si="180"/>
        <v>1018.1746447145673</v>
      </c>
      <c r="J1191" s="73">
        <f t="shared" ref="J1191:J1254" si="181">C1191</f>
        <v>98</v>
      </c>
      <c r="K1191" s="74">
        <f t="shared" ref="K1191:K1254" si="182">I1191</f>
        <v>1018.1746447145673</v>
      </c>
    </row>
    <row r="1192" spans="1:11">
      <c r="A1192" s="67">
        <v>1177</v>
      </c>
      <c r="B1192" s="69">
        <f t="shared" si="174"/>
        <v>1018.1746447145673</v>
      </c>
      <c r="C1192" s="68">
        <f t="shared" si="175"/>
        <v>98.083333333333329</v>
      </c>
      <c r="D1192" s="72">
        <f t="shared" si="176"/>
        <v>1018.8572230926081</v>
      </c>
      <c r="E1192" s="69">
        <f t="shared" si="177"/>
        <v>1018.8572230926081</v>
      </c>
      <c r="F1192" s="70">
        <f t="shared" si="178"/>
        <v>250.51396230033771</v>
      </c>
      <c r="G1192" s="70" cm="1">
        <f t="array" ref="G1192">_xll.DCE_EC312_SpecificHeat_Ca(B1192)</f>
        <v>650</v>
      </c>
      <c r="H1192" s="69">
        <f t="shared" si="179"/>
        <v>0.12785499464127967</v>
      </c>
      <c r="I1192" s="69">
        <f t="shared" si="180"/>
        <v>1018.3024997092086</v>
      </c>
      <c r="J1192" s="73">
        <f t="shared" si="181"/>
        <v>98.083333333333329</v>
      </c>
      <c r="K1192" s="74">
        <f t="shared" si="182"/>
        <v>1018.3024997092086</v>
      </c>
    </row>
    <row r="1193" spans="1:11">
      <c r="A1193" s="67">
        <v>1178</v>
      </c>
      <c r="B1193" s="69">
        <f t="shared" si="174"/>
        <v>1018.3024997092086</v>
      </c>
      <c r="C1193" s="68">
        <f t="shared" si="175"/>
        <v>98.166666666666671</v>
      </c>
      <c r="D1193" s="72">
        <f t="shared" si="176"/>
        <v>1018.9843067272468</v>
      </c>
      <c r="E1193" s="69">
        <f t="shared" si="177"/>
        <v>1018.9843067272468</v>
      </c>
      <c r="F1193" s="70">
        <f t="shared" si="178"/>
        <v>250.29991574611668</v>
      </c>
      <c r="G1193" s="70" cm="1">
        <f t="array" ref="G1193">_xll.DCE_EC312_SpecificHeat_Ca(B1193)</f>
        <v>650</v>
      </c>
      <c r="H1193" s="69">
        <f t="shared" si="179"/>
        <v>0.1277457515444414</v>
      </c>
      <c r="I1193" s="69">
        <f t="shared" si="180"/>
        <v>1018.4302454607531</v>
      </c>
      <c r="J1193" s="73">
        <f t="shared" si="181"/>
        <v>98.166666666666671</v>
      </c>
      <c r="K1193" s="74">
        <f t="shared" si="182"/>
        <v>1018.4302454607531</v>
      </c>
    </row>
    <row r="1194" spans="1:11">
      <c r="A1194" s="67">
        <v>1179</v>
      </c>
      <c r="B1194" s="69">
        <f t="shared" si="174"/>
        <v>1018.4302454607531</v>
      </c>
      <c r="C1194" s="68">
        <f t="shared" si="175"/>
        <v>98.25</v>
      </c>
      <c r="D1194" s="72">
        <f t="shared" si="176"/>
        <v>1019.1112826638773</v>
      </c>
      <c r="E1194" s="69">
        <f t="shared" si="177"/>
        <v>1019.1112826638773</v>
      </c>
      <c r="F1194" s="70">
        <f t="shared" si="178"/>
        <v>250.08623523246598</v>
      </c>
      <c r="G1194" s="70" cm="1">
        <f t="array" ref="G1194">_xll.DCE_EC312_SpecificHeat_Ca(B1194)</f>
        <v>650</v>
      </c>
      <c r="H1194" s="69">
        <f t="shared" si="179"/>
        <v>0.12763669526399743</v>
      </c>
      <c r="I1194" s="69">
        <f t="shared" si="180"/>
        <v>1018.5578821560171</v>
      </c>
      <c r="J1194" s="73">
        <f t="shared" si="181"/>
        <v>98.25</v>
      </c>
      <c r="K1194" s="74">
        <f t="shared" si="182"/>
        <v>1018.5578821560171</v>
      </c>
    </row>
    <row r="1195" spans="1:11">
      <c r="A1195" s="67">
        <v>1180</v>
      </c>
      <c r="B1195" s="69">
        <f t="shared" si="174"/>
        <v>1018.5578821560171</v>
      </c>
      <c r="C1195" s="68">
        <f t="shared" si="175"/>
        <v>98.333333333333329</v>
      </c>
      <c r="D1195" s="72">
        <f t="shared" si="176"/>
        <v>1019.2381510848837</v>
      </c>
      <c r="E1195" s="69">
        <f t="shared" si="177"/>
        <v>1019.2381510848837</v>
      </c>
      <c r="F1195" s="70">
        <f t="shared" si="178"/>
        <v>249.87291982001042</v>
      </c>
      <c r="G1195" s="70" cm="1">
        <f t="array" ref="G1195">_xll.DCE_EC312_SpecificHeat_Ca(B1195)</f>
        <v>650</v>
      </c>
      <c r="H1195" s="69">
        <f t="shared" si="179"/>
        <v>0.12752782532051815</v>
      </c>
      <c r="I1195" s="69">
        <f t="shared" si="180"/>
        <v>1018.6854099813376</v>
      </c>
      <c r="J1195" s="73">
        <f t="shared" si="181"/>
        <v>98.333333333333329</v>
      </c>
      <c r="K1195" s="74">
        <f t="shared" si="182"/>
        <v>1018.6854099813376</v>
      </c>
    </row>
    <row r="1196" spans="1:11">
      <c r="A1196" s="67">
        <v>1181</v>
      </c>
      <c r="B1196" s="69">
        <f t="shared" si="174"/>
        <v>1018.6854099813376</v>
      </c>
      <c r="C1196" s="68">
        <f t="shared" si="175"/>
        <v>98.416666666666671</v>
      </c>
      <c r="D1196" s="72">
        <f t="shared" si="176"/>
        <v>1019.364912172188</v>
      </c>
      <c r="E1196" s="69">
        <f t="shared" si="177"/>
        <v>1019.364912172188</v>
      </c>
      <c r="F1196" s="70">
        <f t="shared" si="178"/>
        <v>249.65996857269434</v>
      </c>
      <c r="G1196" s="70" cm="1">
        <f t="array" ref="G1196">_xll.DCE_EC312_SpecificHeat_Ca(B1196)</f>
        <v>650</v>
      </c>
      <c r="H1196" s="69">
        <f t="shared" si="179"/>
        <v>0.12741914123626816</v>
      </c>
      <c r="I1196" s="69">
        <f t="shared" si="180"/>
        <v>1018.8128291225738</v>
      </c>
      <c r="J1196" s="73">
        <f t="shared" si="181"/>
        <v>98.416666666666671</v>
      </c>
      <c r="K1196" s="74">
        <f t="shared" si="182"/>
        <v>1018.8128291225738</v>
      </c>
    </row>
    <row r="1197" spans="1:11">
      <c r="A1197" s="67">
        <v>1182</v>
      </c>
      <c r="B1197" s="69">
        <f t="shared" si="174"/>
        <v>1018.8128291225738</v>
      </c>
      <c r="C1197" s="68">
        <f t="shared" si="175"/>
        <v>98.5</v>
      </c>
      <c r="D1197" s="72">
        <f t="shared" si="176"/>
        <v>1019.4915661072499</v>
      </c>
      <c r="E1197" s="69">
        <f t="shared" si="177"/>
        <v>1019.4915661072499</v>
      </c>
      <c r="F1197" s="70">
        <f t="shared" si="178"/>
        <v>249.44738055734871</v>
      </c>
      <c r="G1197" s="70" cm="1">
        <f t="array" ref="G1197">_xll.DCE_EC312_SpecificHeat_Ca(B1197)</f>
        <v>650</v>
      </c>
      <c r="H1197" s="69">
        <f t="shared" si="179"/>
        <v>0.12731064253498525</v>
      </c>
      <c r="I1197" s="69">
        <f t="shared" si="180"/>
        <v>1018.9401397651088</v>
      </c>
      <c r="J1197" s="73">
        <f t="shared" si="181"/>
        <v>98.5</v>
      </c>
      <c r="K1197" s="74">
        <f t="shared" si="182"/>
        <v>1018.9401397651088</v>
      </c>
    </row>
    <row r="1198" spans="1:11">
      <c r="A1198" s="67">
        <v>1183</v>
      </c>
      <c r="B1198" s="69">
        <f t="shared" si="174"/>
        <v>1018.9401397651088</v>
      </c>
      <c r="C1198" s="68">
        <f t="shared" si="175"/>
        <v>98.583333333333329</v>
      </c>
      <c r="D1198" s="72">
        <f t="shared" si="176"/>
        <v>1019.6181130710703</v>
      </c>
      <c r="E1198" s="69">
        <f t="shared" si="177"/>
        <v>1019.6181130710703</v>
      </c>
      <c r="F1198" s="70">
        <f t="shared" si="178"/>
        <v>249.23515484430413</v>
      </c>
      <c r="G1198" s="70" cm="1">
        <f t="array" ref="G1198">_xll.DCE_EC312_SpecificHeat_Ca(B1198)</f>
        <v>650</v>
      </c>
      <c r="H1198" s="69">
        <f t="shared" si="179"/>
        <v>0.12720232874219345</v>
      </c>
      <c r="I1198" s="69">
        <f t="shared" si="180"/>
        <v>1019.067342093851</v>
      </c>
      <c r="J1198" s="73">
        <f t="shared" si="181"/>
        <v>98.583333333333329</v>
      </c>
      <c r="K1198" s="74">
        <f t="shared" si="182"/>
        <v>1019.067342093851</v>
      </c>
    </row>
    <row r="1199" spans="1:11">
      <c r="A1199" s="67">
        <v>1184</v>
      </c>
      <c r="B1199" s="69">
        <f t="shared" si="174"/>
        <v>1019.067342093851</v>
      </c>
      <c r="C1199" s="68">
        <f t="shared" si="175"/>
        <v>98.666666666666671</v>
      </c>
      <c r="D1199" s="72">
        <f t="shared" si="176"/>
        <v>1019.7445532441914</v>
      </c>
      <c r="E1199" s="69">
        <f t="shared" si="177"/>
        <v>1019.7445532441914</v>
      </c>
      <c r="F1199" s="70">
        <f t="shared" si="178"/>
        <v>249.02329050705765</v>
      </c>
      <c r="G1199" s="70" cm="1">
        <f t="array" ref="G1199">_xll.DCE_EC312_SpecificHeat_Ca(B1199)</f>
        <v>650</v>
      </c>
      <c r="H1199" s="69">
        <f t="shared" si="179"/>
        <v>0.12709419938503272</v>
      </c>
      <c r="I1199" s="69">
        <f t="shared" si="180"/>
        <v>1019.1944362932361</v>
      </c>
      <c r="J1199" s="73">
        <f t="shared" si="181"/>
        <v>98.666666666666671</v>
      </c>
      <c r="K1199" s="74">
        <f t="shared" si="182"/>
        <v>1019.1944362932361</v>
      </c>
    </row>
    <row r="1200" spans="1:11">
      <c r="A1200" s="67">
        <v>1185</v>
      </c>
      <c r="B1200" s="69">
        <f t="shared" si="174"/>
        <v>1019.1944362932361</v>
      </c>
      <c r="C1200" s="68">
        <f t="shared" si="175"/>
        <v>98.75</v>
      </c>
      <c r="D1200" s="72">
        <f t="shared" si="176"/>
        <v>1019.8708868066984</v>
      </c>
      <c r="E1200" s="69">
        <f t="shared" si="177"/>
        <v>1019.8708868066984</v>
      </c>
      <c r="F1200" s="70">
        <f t="shared" si="178"/>
        <v>248.81178662192667</v>
      </c>
      <c r="G1200" s="70" cm="1">
        <f t="array" ref="G1200">_xll.DCE_EC312_SpecificHeat_Ca(B1200)</f>
        <v>650</v>
      </c>
      <c r="H1200" s="69">
        <f t="shared" si="179"/>
        <v>0.12698625399208247</v>
      </c>
      <c r="I1200" s="69">
        <f t="shared" si="180"/>
        <v>1019.3214225472282</v>
      </c>
      <c r="J1200" s="73">
        <f t="shared" si="181"/>
        <v>98.75</v>
      </c>
      <c r="K1200" s="74">
        <f t="shared" si="182"/>
        <v>1019.3214225472282</v>
      </c>
    </row>
    <row r="1201" spans="1:11">
      <c r="A1201" s="67">
        <v>1186</v>
      </c>
      <c r="B1201" s="69">
        <f t="shared" si="174"/>
        <v>1019.3214225472282</v>
      </c>
      <c r="C1201" s="68">
        <f t="shared" si="175"/>
        <v>98.833333333333329</v>
      </c>
      <c r="D1201" s="72">
        <f t="shared" si="176"/>
        <v>1019.9971139382219</v>
      </c>
      <c r="E1201" s="69">
        <f t="shared" si="177"/>
        <v>1019.9971139382219</v>
      </c>
      <c r="F1201" s="70">
        <f t="shared" si="178"/>
        <v>248.6006422688219</v>
      </c>
      <c r="G1201" s="70" cm="1">
        <f t="array" ref="G1201">_xll.DCE_EC312_SpecificHeat_Ca(B1201)</f>
        <v>650</v>
      </c>
      <c r="H1201" s="69">
        <f t="shared" si="179"/>
        <v>0.12687849209375607</v>
      </c>
      <c r="I1201" s="69">
        <f t="shared" si="180"/>
        <v>1019.4483010393219</v>
      </c>
      <c r="J1201" s="73">
        <f t="shared" si="181"/>
        <v>98.833333333333329</v>
      </c>
      <c r="K1201" s="74">
        <f t="shared" si="182"/>
        <v>1019.4483010393219</v>
      </c>
    </row>
    <row r="1202" spans="1:11">
      <c r="A1202" s="67">
        <v>1187</v>
      </c>
      <c r="B1202" s="69">
        <f t="shared" si="174"/>
        <v>1019.4483010393219</v>
      </c>
      <c r="C1202" s="68">
        <f t="shared" si="175"/>
        <v>98.916666666666671</v>
      </c>
      <c r="D1202" s="72">
        <f t="shared" si="176"/>
        <v>1020.1232348179386</v>
      </c>
      <c r="E1202" s="69">
        <f t="shared" si="177"/>
        <v>1020.1232348179386</v>
      </c>
      <c r="F1202" s="70">
        <f t="shared" si="178"/>
        <v>248.38985653043557</v>
      </c>
      <c r="G1202" s="70" cm="1">
        <f t="array" ref="G1202">_xll.DCE_EC312_SpecificHeat_Ca(B1202)</f>
        <v>650</v>
      </c>
      <c r="H1202" s="69">
        <f t="shared" si="179"/>
        <v>0.12677091322188655</v>
      </c>
      <c r="I1202" s="69">
        <f t="shared" si="180"/>
        <v>1019.5750719525438</v>
      </c>
      <c r="J1202" s="73">
        <f t="shared" si="181"/>
        <v>98.916666666666671</v>
      </c>
      <c r="K1202" s="74">
        <f t="shared" si="182"/>
        <v>1019.5750719525438</v>
      </c>
    </row>
    <row r="1203" spans="1:11">
      <c r="A1203" s="67">
        <v>1188</v>
      </c>
      <c r="B1203" s="69">
        <f t="shared" si="174"/>
        <v>1019.5750719525438</v>
      </c>
      <c r="C1203" s="68">
        <f t="shared" si="175"/>
        <v>99</v>
      </c>
      <c r="D1203" s="72">
        <f t="shared" si="176"/>
        <v>1020.2492496245733</v>
      </c>
      <c r="E1203" s="69">
        <f t="shared" si="177"/>
        <v>1020.2492496245733</v>
      </c>
      <c r="F1203" s="70">
        <f t="shared" si="178"/>
        <v>248.17942849267087</v>
      </c>
      <c r="G1203" s="70" cm="1">
        <f t="array" ref="G1203">_xll.DCE_EC312_SpecificHeat_Ca(B1203)</f>
        <v>650</v>
      </c>
      <c r="H1203" s="69">
        <f t="shared" si="179"/>
        <v>0.12666351690994554</v>
      </c>
      <c r="I1203" s="69">
        <f t="shared" si="180"/>
        <v>1019.7017354694538</v>
      </c>
      <c r="J1203" s="73">
        <f t="shared" si="181"/>
        <v>99</v>
      </c>
      <c r="K1203" s="74">
        <f t="shared" si="182"/>
        <v>1019.7017354694538</v>
      </c>
    </row>
    <row r="1204" spans="1:11">
      <c r="A1204" s="67">
        <v>1189</v>
      </c>
      <c r="B1204" s="69">
        <f t="shared" si="174"/>
        <v>1019.7017354694538</v>
      </c>
      <c r="C1204" s="68">
        <f t="shared" si="175"/>
        <v>99.083333333333329</v>
      </c>
      <c r="D1204" s="72">
        <f t="shared" si="176"/>
        <v>1020.3751585363999</v>
      </c>
      <c r="E1204" s="69">
        <f t="shared" si="177"/>
        <v>1020.3751585363999</v>
      </c>
      <c r="F1204" s="70">
        <f t="shared" si="178"/>
        <v>247.96935724469705</v>
      </c>
      <c r="G1204" s="70" cm="1">
        <f t="array" ref="G1204">_xll.DCE_EC312_SpecificHeat_Ca(B1204)</f>
        <v>650</v>
      </c>
      <c r="H1204" s="69">
        <f t="shared" si="179"/>
        <v>0.12655630269307178</v>
      </c>
      <c r="I1204" s="69">
        <f t="shared" si="180"/>
        <v>1019.8282917721468</v>
      </c>
      <c r="J1204" s="73">
        <f t="shared" si="181"/>
        <v>99.083333333333329</v>
      </c>
      <c r="K1204" s="74">
        <f t="shared" si="182"/>
        <v>1019.8282917721468</v>
      </c>
    </row>
    <row r="1205" spans="1:11">
      <c r="A1205" s="67">
        <v>1190</v>
      </c>
      <c r="B1205" s="69">
        <f t="shared" si="174"/>
        <v>1019.8282917721468</v>
      </c>
      <c r="C1205" s="68">
        <f t="shared" si="175"/>
        <v>99.166666666666671</v>
      </c>
      <c r="D1205" s="72">
        <f t="shared" si="176"/>
        <v>1020.5009617312438</v>
      </c>
      <c r="E1205" s="69">
        <f t="shared" si="177"/>
        <v>1020.5009617312438</v>
      </c>
      <c r="F1205" s="70">
        <f t="shared" si="178"/>
        <v>247.75964187889701</v>
      </c>
      <c r="G1205" s="70" cm="1">
        <f t="array" ref="G1205">_xll.DCE_EC312_SpecificHeat_Ca(B1205)</f>
        <v>650</v>
      </c>
      <c r="H1205" s="69">
        <f t="shared" si="179"/>
        <v>0.12644927010804397</v>
      </c>
      <c r="I1205" s="69">
        <f t="shared" si="180"/>
        <v>1019.9547410422549</v>
      </c>
      <c r="J1205" s="73">
        <f t="shared" si="181"/>
        <v>99.166666666666671</v>
      </c>
      <c r="K1205" s="74">
        <f t="shared" si="182"/>
        <v>1019.9547410422549</v>
      </c>
    </row>
    <row r="1206" spans="1:11">
      <c r="A1206" s="67">
        <v>1191</v>
      </c>
      <c r="B1206" s="69">
        <f t="shared" si="174"/>
        <v>1019.9547410422549</v>
      </c>
      <c r="C1206" s="68">
        <f t="shared" si="175"/>
        <v>99.25</v>
      </c>
      <c r="D1206" s="72">
        <f t="shared" si="176"/>
        <v>1020.6266593864823</v>
      </c>
      <c r="E1206" s="69">
        <f t="shared" si="177"/>
        <v>1020.6266593864823</v>
      </c>
      <c r="F1206" s="70">
        <f t="shared" si="178"/>
        <v>247.55028148998909</v>
      </c>
      <c r="G1206" s="70" cm="1">
        <f t="array" ref="G1206">_xll.DCE_EC312_SpecificHeat_Ca(B1206)</f>
        <v>650</v>
      </c>
      <c r="H1206" s="69">
        <f t="shared" si="179"/>
        <v>0.12634241869283291</v>
      </c>
      <c r="I1206" s="69">
        <f t="shared" si="180"/>
        <v>1020.0810834609478</v>
      </c>
      <c r="J1206" s="73">
        <f t="shared" si="181"/>
        <v>99.25</v>
      </c>
      <c r="K1206" s="74">
        <f t="shared" si="182"/>
        <v>1020.0810834609478</v>
      </c>
    </row>
    <row r="1207" spans="1:11">
      <c r="A1207" s="67">
        <v>1192</v>
      </c>
      <c r="B1207" s="69">
        <f t="shared" si="174"/>
        <v>1020.0810834609478</v>
      </c>
      <c r="C1207" s="68">
        <f t="shared" si="175"/>
        <v>99.333333333333329</v>
      </c>
      <c r="D1207" s="72">
        <f t="shared" si="176"/>
        <v>1020.7522516790467</v>
      </c>
      <c r="E1207" s="69">
        <f t="shared" si="177"/>
        <v>1020.7522516790467</v>
      </c>
      <c r="F1207" s="70">
        <f t="shared" si="178"/>
        <v>247.341275176567</v>
      </c>
      <c r="G1207" s="70" cm="1">
        <f t="array" ref="G1207">_xll.DCE_EC312_SpecificHeat_Ca(B1207)</f>
        <v>650</v>
      </c>
      <c r="H1207" s="69">
        <f t="shared" si="179"/>
        <v>0.12623574798738721</v>
      </c>
      <c r="I1207" s="69">
        <f t="shared" si="180"/>
        <v>1020.2073192089351</v>
      </c>
      <c r="J1207" s="73">
        <f t="shared" si="181"/>
        <v>99.333333333333329</v>
      </c>
      <c r="K1207" s="74">
        <f t="shared" si="182"/>
        <v>1020.2073192089351</v>
      </c>
    </row>
    <row r="1208" spans="1:11">
      <c r="A1208" s="67">
        <v>1193</v>
      </c>
      <c r="B1208" s="69">
        <f t="shared" si="174"/>
        <v>1020.2073192089351</v>
      </c>
      <c r="C1208" s="68">
        <f t="shared" si="175"/>
        <v>99.416666666666671</v>
      </c>
      <c r="D1208" s="72">
        <f t="shared" si="176"/>
        <v>1020.8777387854243</v>
      </c>
      <c r="E1208" s="69">
        <f t="shared" si="177"/>
        <v>1020.8777387854243</v>
      </c>
      <c r="F1208" s="70">
        <f t="shared" si="178"/>
        <v>247.13262204008078</v>
      </c>
      <c r="G1208" s="70" cm="1">
        <f t="array" ref="G1208">_xll.DCE_EC312_SpecificHeat_Ca(B1208)</f>
        <v>650</v>
      </c>
      <c r="H1208" s="69">
        <f t="shared" si="179"/>
        <v>0.12612925753311327</v>
      </c>
      <c r="I1208" s="69">
        <f t="shared" si="180"/>
        <v>1020.3334484664682</v>
      </c>
      <c r="J1208" s="73">
        <f t="shared" si="181"/>
        <v>99.416666666666671</v>
      </c>
      <c r="K1208" s="74">
        <f t="shared" si="182"/>
        <v>1020.3334484664682</v>
      </c>
    </row>
    <row r="1209" spans="1:11">
      <c r="A1209" s="67">
        <v>1194</v>
      </c>
      <c r="B1209" s="69">
        <f t="shared" si="174"/>
        <v>1020.3334484664682</v>
      </c>
      <c r="C1209" s="68">
        <f t="shared" si="175"/>
        <v>99.5</v>
      </c>
      <c r="D1209" s="72">
        <f t="shared" si="176"/>
        <v>1021.0031208816587</v>
      </c>
      <c r="E1209" s="69">
        <f t="shared" si="177"/>
        <v>1021.0031208816587</v>
      </c>
      <c r="F1209" s="70">
        <f t="shared" si="178"/>
        <v>246.92432118468125</v>
      </c>
      <c r="G1209" s="70" cm="1">
        <f t="array" ref="G1209">_xll.DCE_EC312_SpecificHeat_Ca(B1209)</f>
        <v>650</v>
      </c>
      <c r="H1209" s="69">
        <f t="shared" si="179"/>
        <v>0.12602294687279586</v>
      </c>
      <c r="I1209" s="69">
        <f t="shared" si="180"/>
        <v>1020.459471413341</v>
      </c>
      <c r="J1209" s="73">
        <f t="shared" si="181"/>
        <v>99.5</v>
      </c>
      <c r="K1209" s="74">
        <f t="shared" si="182"/>
        <v>1020.459471413341</v>
      </c>
    </row>
    <row r="1210" spans="1:11">
      <c r="A1210" s="67">
        <v>1195</v>
      </c>
      <c r="B1210" s="69">
        <f t="shared" si="174"/>
        <v>1020.459471413341</v>
      </c>
      <c r="C1210" s="68">
        <f t="shared" si="175"/>
        <v>99.583333333333329</v>
      </c>
      <c r="D1210" s="72">
        <f t="shared" si="176"/>
        <v>1021.1283981433523</v>
      </c>
      <c r="E1210" s="69">
        <f t="shared" si="177"/>
        <v>1021.1283981433523</v>
      </c>
      <c r="F1210" s="70">
        <f t="shared" si="178"/>
        <v>246.71637171817574</v>
      </c>
      <c r="G1210" s="70" cm="1">
        <f t="array" ref="G1210">_xll.DCE_EC312_SpecificHeat_Ca(B1210)</f>
        <v>650</v>
      </c>
      <c r="H1210" s="69">
        <f t="shared" si="179"/>
        <v>0.12591681555108594</v>
      </c>
      <c r="I1210" s="69">
        <f t="shared" si="180"/>
        <v>1020.5853882288922</v>
      </c>
      <c r="J1210" s="73">
        <f t="shared" si="181"/>
        <v>99.583333333333329</v>
      </c>
      <c r="K1210" s="74">
        <f t="shared" si="182"/>
        <v>1020.5853882288922</v>
      </c>
    </row>
    <row r="1211" spans="1:11">
      <c r="A1211" s="67">
        <v>1196</v>
      </c>
      <c r="B1211" s="69">
        <f t="shared" si="174"/>
        <v>1020.5853882288922</v>
      </c>
      <c r="C1211" s="68">
        <f t="shared" si="175"/>
        <v>99.666666666666671</v>
      </c>
      <c r="D1211" s="72">
        <f t="shared" si="176"/>
        <v>1021.2535707456674</v>
      </c>
      <c r="E1211" s="69">
        <f t="shared" si="177"/>
        <v>1021.2535707456674</v>
      </c>
      <c r="F1211" s="70">
        <f t="shared" si="178"/>
        <v>246.50877275060728</v>
      </c>
      <c r="G1211" s="70" cm="1">
        <f t="array" ref="G1211">_xll.DCE_EC312_SpecificHeat_Ca(B1211)</f>
        <v>650</v>
      </c>
      <c r="H1211" s="69">
        <f t="shared" si="179"/>
        <v>0.12581086311377557</v>
      </c>
      <c r="I1211" s="69">
        <f t="shared" si="180"/>
        <v>1020.7111990920059</v>
      </c>
      <c r="J1211" s="73">
        <f t="shared" si="181"/>
        <v>99.666666666666671</v>
      </c>
      <c r="K1211" s="74">
        <f t="shared" si="182"/>
        <v>1020.7111990920059</v>
      </c>
    </row>
    <row r="1212" spans="1:11">
      <c r="A1212" s="67">
        <v>1197</v>
      </c>
      <c r="B1212" s="69">
        <f t="shared" si="174"/>
        <v>1020.7111990920059</v>
      </c>
      <c r="C1212" s="68">
        <f t="shared" si="175"/>
        <v>99.75</v>
      </c>
      <c r="D1212" s="72">
        <f t="shared" si="176"/>
        <v>1021.378638863327</v>
      </c>
      <c r="E1212" s="69">
        <f t="shared" si="177"/>
        <v>1021.378638863327</v>
      </c>
      <c r="F1212" s="70">
        <f t="shared" si="178"/>
        <v>246.30152339552268</v>
      </c>
      <c r="G1212" s="70" cm="1">
        <f t="array" ref="G1212">_xll.DCE_EC312_SpecificHeat_Ca(B1212)</f>
        <v>650</v>
      </c>
      <c r="H1212" s="69">
        <f t="shared" si="179"/>
        <v>0.12570508910844497</v>
      </c>
      <c r="I1212" s="69">
        <f t="shared" si="180"/>
        <v>1020.8369041811144</v>
      </c>
      <c r="J1212" s="73">
        <f t="shared" si="181"/>
        <v>99.75</v>
      </c>
      <c r="K1212" s="74">
        <f t="shared" si="182"/>
        <v>1020.8369041811144</v>
      </c>
    </row>
    <row r="1213" spans="1:11">
      <c r="A1213" s="67">
        <v>1198</v>
      </c>
      <c r="B1213" s="69">
        <f t="shared" si="174"/>
        <v>1020.8369041811144</v>
      </c>
      <c r="C1213" s="68">
        <f t="shared" si="175"/>
        <v>99.833333333333329</v>
      </c>
      <c r="D1213" s="72">
        <f t="shared" si="176"/>
        <v>1021.5036026706181</v>
      </c>
      <c r="E1213" s="69">
        <f t="shared" si="177"/>
        <v>1021.5036026706181</v>
      </c>
      <c r="F1213" s="70">
        <f t="shared" si="178"/>
        <v>246.09462276944996</v>
      </c>
      <c r="G1213" s="70" cm="1">
        <f t="array" ref="G1213">_xll.DCE_EC312_SpecificHeat_Ca(B1213)</f>
        <v>650</v>
      </c>
      <c r="H1213" s="69">
        <f t="shared" si="179"/>
        <v>0.12559949308419585</v>
      </c>
      <c r="I1213" s="69">
        <f t="shared" si="180"/>
        <v>1020.9625036741986</v>
      </c>
      <c r="J1213" s="73">
        <f t="shared" si="181"/>
        <v>99.833333333333329</v>
      </c>
      <c r="K1213" s="74">
        <f t="shared" si="182"/>
        <v>1020.9625036741986</v>
      </c>
    </row>
    <row r="1214" spans="1:11">
      <c r="A1214" s="67">
        <v>1199</v>
      </c>
      <c r="B1214" s="69">
        <f t="shared" si="174"/>
        <v>1020.9625036741986</v>
      </c>
      <c r="C1214" s="68">
        <f t="shared" si="175"/>
        <v>99.916666666666671</v>
      </c>
      <c r="D1214" s="72">
        <f t="shared" si="176"/>
        <v>1021.628462341391</v>
      </c>
      <c r="E1214" s="69">
        <f t="shared" si="177"/>
        <v>1021.628462341391</v>
      </c>
      <c r="F1214" s="70">
        <f t="shared" si="178"/>
        <v>245.8880699918692</v>
      </c>
      <c r="G1214" s="70" cm="1">
        <f t="array" ref="G1214">_xll.DCE_EC312_SpecificHeat_Ca(B1214)</f>
        <v>650</v>
      </c>
      <c r="H1214" s="69">
        <f t="shared" si="179"/>
        <v>0.12549407459163667</v>
      </c>
      <c r="I1214" s="69">
        <f t="shared" si="180"/>
        <v>1021.0879977487903</v>
      </c>
      <c r="J1214" s="73">
        <f t="shared" si="181"/>
        <v>99.916666666666671</v>
      </c>
      <c r="K1214" s="74">
        <f t="shared" si="182"/>
        <v>1021.0879977487903</v>
      </c>
    </row>
    <row r="1215" spans="1:11">
      <c r="A1215" s="67">
        <v>1200</v>
      </c>
      <c r="B1215" s="69">
        <f t="shared" si="174"/>
        <v>1021.0879977487903</v>
      </c>
      <c r="C1215" s="68">
        <f t="shared" si="175"/>
        <v>100</v>
      </c>
      <c r="D1215" s="72">
        <f t="shared" si="176"/>
        <v>1021.753218049062</v>
      </c>
      <c r="E1215" s="69">
        <f t="shared" si="177"/>
        <v>1021.753218049062</v>
      </c>
      <c r="F1215" s="70">
        <f t="shared" si="178"/>
        <v>245.68186418496984</v>
      </c>
      <c r="G1215" s="70" cm="1">
        <f t="array" ref="G1215">_xll.DCE_EC312_SpecificHeat_Ca(B1215)</f>
        <v>650</v>
      </c>
      <c r="H1215" s="69">
        <f t="shared" si="179"/>
        <v>0.12538883318275859</v>
      </c>
      <c r="I1215" s="69">
        <f t="shared" si="180"/>
        <v>1021.2133865819731</v>
      </c>
      <c r="J1215" s="73">
        <f t="shared" si="181"/>
        <v>100</v>
      </c>
      <c r="K1215" s="74">
        <f t="shared" si="182"/>
        <v>1021.2133865819731</v>
      </c>
    </row>
    <row r="1216" spans="1:11">
      <c r="A1216" s="67">
        <v>1201</v>
      </c>
      <c r="B1216" s="69">
        <f t="shared" si="174"/>
        <v>1021.2133865819731</v>
      </c>
      <c r="C1216" s="68">
        <f t="shared" si="175"/>
        <v>100.08333333333333</v>
      </c>
      <c r="D1216" s="72">
        <f t="shared" si="176"/>
        <v>1021.8778699666149</v>
      </c>
      <c r="E1216" s="69">
        <f t="shared" si="177"/>
        <v>1021.8778699666149</v>
      </c>
      <c r="F1216" s="70">
        <f t="shared" si="178"/>
        <v>245.47600447420174</v>
      </c>
      <c r="G1216" s="70" cm="1">
        <f t="array" ref="G1216">_xll.DCE_EC312_SpecificHeat_Ca(B1216)</f>
        <v>650</v>
      </c>
      <c r="H1216" s="69">
        <f t="shared" si="179"/>
        <v>0.12528376841121683</v>
      </c>
      <c r="I1216" s="69">
        <f t="shared" si="180"/>
        <v>1021.3386703503843</v>
      </c>
      <c r="J1216" s="73">
        <f t="shared" si="181"/>
        <v>100.08333333333333</v>
      </c>
      <c r="K1216" s="74">
        <f t="shared" si="182"/>
        <v>1021.3386703503843</v>
      </c>
    </row>
    <row r="1217" spans="1:11">
      <c r="A1217" s="67">
        <v>1202</v>
      </c>
      <c r="B1217" s="69">
        <f t="shared" si="174"/>
        <v>1021.3386703503843</v>
      </c>
      <c r="C1217" s="68">
        <f t="shared" si="175"/>
        <v>100.16666666666667</v>
      </c>
      <c r="D1217" s="72">
        <f t="shared" si="176"/>
        <v>1022.0024182666018</v>
      </c>
      <c r="E1217" s="69">
        <f t="shared" si="177"/>
        <v>1022.0024182666018</v>
      </c>
      <c r="F1217" s="70">
        <f t="shared" si="178"/>
        <v>245.27048998782044</v>
      </c>
      <c r="G1217" s="70" cm="1">
        <f t="array" ref="G1217">_xll.DCE_EC312_SpecificHeat_Ca(B1217)</f>
        <v>650</v>
      </c>
      <c r="H1217" s="69">
        <f t="shared" si="179"/>
        <v>0.12517887983209847</v>
      </c>
      <c r="I1217" s="69">
        <f t="shared" si="180"/>
        <v>1021.4638492302164</v>
      </c>
      <c r="J1217" s="73">
        <f t="shared" si="181"/>
        <v>100.16666666666667</v>
      </c>
      <c r="K1217" s="74">
        <f t="shared" si="182"/>
        <v>1021.4638492302164</v>
      </c>
    </row>
    <row r="1218" spans="1:11">
      <c r="A1218" s="67">
        <v>1203</v>
      </c>
      <c r="B1218" s="69">
        <f t="shared" si="174"/>
        <v>1021.4638492302164</v>
      </c>
      <c r="C1218" s="68">
        <f t="shared" si="175"/>
        <v>100.25</v>
      </c>
      <c r="D1218" s="72">
        <f t="shared" si="176"/>
        <v>1022.1268631211449</v>
      </c>
      <c r="E1218" s="69">
        <f t="shared" si="177"/>
        <v>1022.1268631211449</v>
      </c>
      <c r="F1218" s="70">
        <f t="shared" si="178"/>
        <v>245.0653198570119</v>
      </c>
      <c r="G1218" s="70" cm="1">
        <f t="array" ref="G1218">_xll.DCE_EC312_SpecificHeat_Ca(B1218)</f>
        <v>650</v>
      </c>
      <c r="H1218" s="69">
        <f t="shared" si="179"/>
        <v>0.12507416700198631</v>
      </c>
      <c r="I1218" s="69">
        <f t="shared" si="180"/>
        <v>1021.5889233972184</v>
      </c>
      <c r="J1218" s="73">
        <f t="shared" si="181"/>
        <v>100.25</v>
      </c>
      <c r="K1218" s="74">
        <f t="shared" si="182"/>
        <v>1021.5889233972184</v>
      </c>
    </row>
    <row r="1219" spans="1:11">
      <c r="A1219" s="67">
        <v>1204</v>
      </c>
      <c r="B1219" s="69">
        <f t="shared" si="174"/>
        <v>1021.5889233972184</v>
      </c>
      <c r="C1219" s="68">
        <f t="shared" si="175"/>
        <v>100.33333333333333</v>
      </c>
      <c r="D1219" s="72">
        <f t="shared" si="176"/>
        <v>1022.2512047019379</v>
      </c>
      <c r="E1219" s="69">
        <f t="shared" si="177"/>
        <v>1022.2512047019379</v>
      </c>
      <c r="F1219" s="70">
        <f t="shared" si="178"/>
        <v>244.86049321603394</v>
      </c>
      <c r="G1219" s="70" cm="1">
        <f t="array" ref="G1219">_xll.DCE_EC312_SpecificHeat_Ca(B1219)</f>
        <v>650</v>
      </c>
      <c r="H1219" s="69">
        <f t="shared" si="179"/>
        <v>0.1249696294790309</v>
      </c>
      <c r="I1219" s="69">
        <f t="shared" si="180"/>
        <v>1021.7138930266974</v>
      </c>
      <c r="J1219" s="73">
        <f t="shared" si="181"/>
        <v>100.33333333333333</v>
      </c>
      <c r="K1219" s="74">
        <f t="shared" si="182"/>
        <v>1021.7138930266974</v>
      </c>
    </row>
    <row r="1220" spans="1:11">
      <c r="A1220" s="67">
        <v>1205</v>
      </c>
      <c r="B1220" s="69">
        <f t="shared" si="174"/>
        <v>1021.7138930266974</v>
      </c>
      <c r="C1220" s="68">
        <f t="shared" si="175"/>
        <v>100.41666666666667</v>
      </c>
      <c r="D1220" s="72">
        <f t="shared" si="176"/>
        <v>1022.3754431802477</v>
      </c>
      <c r="E1220" s="69">
        <f t="shared" si="177"/>
        <v>1022.3754431802477</v>
      </c>
      <c r="F1220" s="70">
        <f t="shared" si="178"/>
        <v>244.65600920182291</v>
      </c>
      <c r="G1220" s="70" cm="1">
        <f t="array" ref="G1220">_xll.DCE_EC312_SpecificHeat_Ca(B1220)</f>
        <v>650</v>
      </c>
      <c r="H1220" s="69">
        <f t="shared" si="179"/>
        <v>0.12486526682274973</v>
      </c>
      <c r="I1220" s="69">
        <f t="shared" si="180"/>
        <v>1021.8387582935202</v>
      </c>
      <c r="J1220" s="73">
        <f t="shared" si="181"/>
        <v>100.41666666666667</v>
      </c>
      <c r="K1220" s="74">
        <f t="shared" si="182"/>
        <v>1021.8387582935202</v>
      </c>
    </row>
    <row r="1221" spans="1:11">
      <c r="A1221" s="67">
        <v>1206</v>
      </c>
      <c r="B1221" s="69">
        <f t="shared" si="174"/>
        <v>1021.8387582935202</v>
      </c>
      <c r="C1221" s="68">
        <f t="shared" si="175"/>
        <v>100.5</v>
      </c>
      <c r="D1221" s="72">
        <f t="shared" si="176"/>
        <v>1022.4995787269147</v>
      </c>
      <c r="E1221" s="69">
        <f t="shared" si="177"/>
        <v>1022.4995787269147</v>
      </c>
      <c r="F1221" s="70">
        <f t="shared" si="178"/>
        <v>244.45186695420634</v>
      </c>
      <c r="G1221" s="70" cm="1">
        <f t="array" ref="G1221">_xll.DCE_EC312_SpecificHeat_Ca(B1221)</f>
        <v>650</v>
      </c>
      <c r="H1221" s="69">
        <f t="shared" si="179"/>
        <v>0.12476107859413603</v>
      </c>
      <c r="I1221" s="69">
        <f t="shared" si="180"/>
        <v>1021.9635193721143</v>
      </c>
      <c r="J1221" s="73">
        <f t="shared" si="181"/>
        <v>100.5</v>
      </c>
      <c r="K1221" s="74">
        <f t="shared" si="182"/>
        <v>1021.9635193721143</v>
      </c>
    </row>
    <row r="1222" spans="1:11">
      <c r="A1222" s="67">
        <v>1207</v>
      </c>
      <c r="B1222" s="69">
        <f t="shared" si="174"/>
        <v>1021.9635193721143</v>
      </c>
      <c r="C1222" s="68">
        <f t="shared" si="175"/>
        <v>100.58333333333333</v>
      </c>
      <c r="D1222" s="72">
        <f t="shared" si="176"/>
        <v>1022.6236115123558</v>
      </c>
      <c r="E1222" s="69">
        <f t="shared" si="177"/>
        <v>1022.6236115123558</v>
      </c>
      <c r="F1222" s="70">
        <f t="shared" si="178"/>
        <v>244.24806561599232</v>
      </c>
      <c r="G1222" s="70" cm="1">
        <f t="array" ref="G1222">_xll.DCE_EC312_SpecificHeat_Ca(B1222)</f>
        <v>650</v>
      </c>
      <c r="H1222" s="69">
        <f t="shared" si="179"/>
        <v>0.12465706435570408</v>
      </c>
      <c r="I1222" s="69">
        <f t="shared" si="180"/>
        <v>1022.08817643647</v>
      </c>
      <c r="J1222" s="73">
        <f t="shared" si="181"/>
        <v>100.58333333333333</v>
      </c>
      <c r="K1222" s="74">
        <f t="shared" si="182"/>
        <v>1022.08817643647</v>
      </c>
    </row>
    <row r="1223" spans="1:11">
      <c r="A1223" s="67">
        <v>1208</v>
      </c>
      <c r="B1223" s="69">
        <f t="shared" si="174"/>
        <v>1022.08817643647</v>
      </c>
      <c r="C1223" s="68">
        <f t="shared" si="175"/>
        <v>100.66666666666667</v>
      </c>
      <c r="D1223" s="72">
        <f t="shared" si="176"/>
        <v>1022.7475417065649</v>
      </c>
      <c r="E1223" s="69">
        <f t="shared" si="177"/>
        <v>1022.7475417065649</v>
      </c>
      <c r="F1223" s="70">
        <f t="shared" si="178"/>
        <v>244.04460433299414</v>
      </c>
      <c r="G1223" s="70" cm="1">
        <f t="array" ref="G1223">_xll.DCE_EC312_SpecificHeat_Ca(B1223)</f>
        <v>650</v>
      </c>
      <c r="H1223" s="69">
        <f t="shared" si="179"/>
        <v>0.12455322367150201</v>
      </c>
      <c r="I1223" s="69">
        <f t="shared" si="180"/>
        <v>1022.2127296601415</v>
      </c>
      <c r="J1223" s="73">
        <f t="shared" si="181"/>
        <v>100.66666666666667</v>
      </c>
      <c r="K1223" s="74">
        <f t="shared" si="182"/>
        <v>1022.2127296601415</v>
      </c>
    </row>
    <row r="1224" spans="1:11">
      <c r="A1224" s="67">
        <v>1209</v>
      </c>
      <c r="B1224" s="69">
        <f t="shared" si="174"/>
        <v>1022.2127296601415</v>
      </c>
      <c r="C1224" s="68">
        <f t="shared" si="175"/>
        <v>100.75</v>
      </c>
      <c r="D1224" s="72">
        <f t="shared" si="176"/>
        <v>1022.8713694791143</v>
      </c>
      <c r="E1224" s="69">
        <f t="shared" si="177"/>
        <v>1022.8713694791143</v>
      </c>
      <c r="F1224" s="70">
        <f t="shared" si="178"/>
        <v>243.84148225362273</v>
      </c>
      <c r="G1224" s="70" cm="1">
        <f t="array" ref="G1224">_xll.DCE_EC312_SpecificHeat_Ca(B1224)</f>
        <v>650</v>
      </c>
      <c r="H1224" s="69">
        <f t="shared" si="179"/>
        <v>0.12444955610690367</v>
      </c>
      <c r="I1224" s="69">
        <f t="shared" si="180"/>
        <v>1022.3371792162484</v>
      </c>
      <c r="J1224" s="73">
        <f t="shared" si="181"/>
        <v>100.75</v>
      </c>
      <c r="K1224" s="74">
        <f t="shared" si="182"/>
        <v>1022.3371792162484</v>
      </c>
    </row>
    <row r="1225" spans="1:11">
      <c r="A1225" s="67">
        <v>1210</v>
      </c>
      <c r="B1225" s="69">
        <f t="shared" si="174"/>
        <v>1022.3371792162484</v>
      </c>
      <c r="C1225" s="68">
        <f t="shared" si="175"/>
        <v>100.83333333333333</v>
      </c>
      <c r="D1225" s="72">
        <f t="shared" si="176"/>
        <v>1022.9950949991561</v>
      </c>
      <c r="E1225" s="69">
        <f t="shared" si="177"/>
        <v>1022.9950949991561</v>
      </c>
      <c r="F1225" s="70">
        <f t="shared" si="178"/>
        <v>243.63869852933007</v>
      </c>
      <c r="G1225" s="70" cm="1">
        <f t="array" ref="G1225">_xll.DCE_EC312_SpecificHeat_Ca(B1225)</f>
        <v>650</v>
      </c>
      <c r="H1225" s="69">
        <f t="shared" si="179"/>
        <v>0.12434606122883497</v>
      </c>
      <c r="I1225" s="69">
        <f t="shared" si="180"/>
        <v>1022.4615252774772</v>
      </c>
      <c r="J1225" s="73">
        <f t="shared" si="181"/>
        <v>100.83333333333333</v>
      </c>
      <c r="K1225" s="74">
        <f t="shared" si="182"/>
        <v>1022.4615252774772</v>
      </c>
    </row>
    <row r="1226" spans="1:11">
      <c r="A1226" s="67">
        <v>1211</v>
      </c>
      <c r="B1226" s="69">
        <f t="shared" si="174"/>
        <v>1022.4615252774772</v>
      </c>
      <c r="C1226" s="68">
        <f t="shared" si="175"/>
        <v>100.91666666666667</v>
      </c>
      <c r="D1226" s="72">
        <f t="shared" si="176"/>
        <v>1023.1187184354239</v>
      </c>
      <c r="E1226" s="69">
        <f t="shared" si="177"/>
        <v>1023.1187184354239</v>
      </c>
      <c r="F1226" s="70">
        <f t="shared" si="178"/>
        <v>243.43625231414129</v>
      </c>
      <c r="G1226" s="70" cm="1">
        <f t="array" ref="G1226">_xll.DCE_EC312_SpecificHeat_Ca(B1226)</f>
        <v>650</v>
      </c>
      <c r="H1226" s="69">
        <f t="shared" si="179"/>
        <v>0.12424273860553514</v>
      </c>
      <c r="I1226" s="69">
        <f t="shared" si="180"/>
        <v>1022.5857680160827</v>
      </c>
      <c r="J1226" s="73">
        <f t="shared" si="181"/>
        <v>100.91666666666667</v>
      </c>
      <c r="K1226" s="74">
        <f t="shared" si="182"/>
        <v>1022.5857680160827</v>
      </c>
    </row>
    <row r="1227" spans="1:11">
      <c r="A1227" s="67">
        <v>1212</v>
      </c>
      <c r="B1227" s="69">
        <f t="shared" si="174"/>
        <v>1022.5857680160827</v>
      </c>
      <c r="C1227" s="68">
        <f t="shared" si="175"/>
        <v>101</v>
      </c>
      <c r="D1227" s="72">
        <f t="shared" si="176"/>
        <v>1023.2422399562339</v>
      </c>
      <c r="E1227" s="69">
        <f t="shared" si="177"/>
        <v>1023.2422399562339</v>
      </c>
      <c r="F1227" s="70">
        <f t="shared" si="178"/>
        <v>243.23414276509175</v>
      </c>
      <c r="G1227" s="70" cm="1">
        <f t="array" ref="G1227">_xll.DCE_EC312_SpecificHeat_Ca(B1227)</f>
        <v>650</v>
      </c>
      <c r="H1227" s="69">
        <f t="shared" si="179"/>
        <v>0.12413958780677964</v>
      </c>
      <c r="I1227" s="69">
        <f t="shared" si="180"/>
        <v>1022.7099076038895</v>
      </c>
      <c r="J1227" s="73">
        <f t="shared" si="181"/>
        <v>101</v>
      </c>
      <c r="K1227" s="74">
        <f t="shared" si="182"/>
        <v>1022.7099076038895</v>
      </c>
    </row>
    <row r="1228" spans="1:11">
      <c r="A1228" s="67">
        <v>1213</v>
      </c>
      <c r="B1228" s="69">
        <f t="shared" si="174"/>
        <v>1022.7099076038895</v>
      </c>
      <c r="C1228" s="68">
        <f t="shared" si="175"/>
        <v>101.08333333333333</v>
      </c>
      <c r="D1228" s="72">
        <f t="shared" si="176"/>
        <v>1023.3656597294864</v>
      </c>
      <c r="E1228" s="69">
        <f t="shared" si="177"/>
        <v>1023.3656597294864</v>
      </c>
      <c r="F1228" s="70">
        <f t="shared" si="178"/>
        <v>243.0323690422745</v>
      </c>
      <c r="G1228" s="70" cm="1">
        <f t="array" ref="G1228">_xll.DCE_EC312_SpecificHeat_Ca(B1228)</f>
        <v>650</v>
      </c>
      <c r="H1228" s="69">
        <f t="shared" si="179"/>
        <v>0.12403660840390461</v>
      </c>
      <c r="I1228" s="69">
        <f t="shared" si="180"/>
        <v>1022.8339442122934</v>
      </c>
      <c r="J1228" s="73">
        <f t="shared" si="181"/>
        <v>101.08333333333333</v>
      </c>
      <c r="K1228" s="74">
        <f t="shared" si="182"/>
        <v>1022.8339442122934</v>
      </c>
    </row>
    <row r="1229" spans="1:11">
      <c r="A1229" s="67">
        <v>1214</v>
      </c>
      <c r="B1229" s="69">
        <f t="shared" si="174"/>
        <v>1022.8339442122934</v>
      </c>
      <c r="C1229" s="68">
        <f t="shared" si="175"/>
        <v>101.16666666666667</v>
      </c>
      <c r="D1229" s="72">
        <f t="shared" si="176"/>
        <v>1023.4889779226673</v>
      </c>
      <c r="E1229" s="69">
        <f t="shared" si="177"/>
        <v>1023.4889779226673</v>
      </c>
      <c r="F1229" s="70">
        <f t="shared" si="178"/>
        <v>242.83093030809232</v>
      </c>
      <c r="G1229" s="70" cm="1">
        <f t="array" ref="G1229">_xll.DCE_EC312_SpecificHeat_Ca(B1229)</f>
        <v>650</v>
      </c>
      <c r="H1229" s="69">
        <f t="shared" si="179"/>
        <v>0.12393379996942488</v>
      </c>
      <c r="I1229" s="69">
        <f t="shared" si="180"/>
        <v>1022.9578780122629</v>
      </c>
      <c r="J1229" s="73">
        <f t="shared" si="181"/>
        <v>101.16666666666667</v>
      </c>
      <c r="K1229" s="74">
        <f t="shared" si="182"/>
        <v>1022.9578780122629</v>
      </c>
    </row>
    <row r="1230" spans="1:11">
      <c r="A1230" s="67">
        <v>1215</v>
      </c>
      <c r="B1230" s="69">
        <f t="shared" si="174"/>
        <v>1022.9578780122629</v>
      </c>
      <c r="C1230" s="68">
        <f t="shared" si="175"/>
        <v>101.25</v>
      </c>
      <c r="D1230" s="72">
        <f t="shared" si="176"/>
        <v>1023.6121947028488</v>
      </c>
      <c r="E1230" s="69">
        <f t="shared" si="177"/>
        <v>1023.6121947028488</v>
      </c>
      <c r="F1230" s="70">
        <f t="shared" si="178"/>
        <v>242.6298257277532</v>
      </c>
      <c r="G1230" s="70" cm="1">
        <f t="array" ref="G1230">_xll.DCE_EC312_SpecificHeat_Ca(B1230)</f>
        <v>650</v>
      </c>
      <c r="H1230" s="69">
        <f t="shared" si="179"/>
        <v>0.12383116207728709</v>
      </c>
      <c r="I1230" s="69">
        <f t="shared" si="180"/>
        <v>1023.0817091743402</v>
      </c>
      <c r="J1230" s="73">
        <f t="shared" si="181"/>
        <v>101.25</v>
      </c>
      <c r="K1230" s="74">
        <f t="shared" si="182"/>
        <v>1023.0817091743402</v>
      </c>
    </row>
    <row r="1231" spans="1:11">
      <c r="A1231" s="67">
        <v>1216</v>
      </c>
      <c r="B1231" s="69">
        <f t="shared" si="174"/>
        <v>1023.0817091743402</v>
      </c>
      <c r="C1231" s="68">
        <f t="shared" si="175"/>
        <v>101.33333333333333</v>
      </c>
      <c r="D1231" s="72">
        <f t="shared" si="176"/>
        <v>1023.7353102366918</v>
      </c>
      <c r="E1231" s="69">
        <f t="shared" si="177"/>
        <v>1023.7353102366918</v>
      </c>
      <c r="F1231" s="70">
        <f t="shared" si="178"/>
        <v>242.42905446992162</v>
      </c>
      <c r="G1231" s="70" cm="1">
        <f t="array" ref="G1231">_xll.DCE_EC312_SpecificHeat_Ca(B1231)</f>
        <v>650</v>
      </c>
      <c r="H1231" s="69">
        <f t="shared" si="179"/>
        <v>0.12372869430320189</v>
      </c>
      <c r="I1231" s="69">
        <f t="shared" si="180"/>
        <v>1023.2054378686433</v>
      </c>
      <c r="J1231" s="73">
        <f t="shared" si="181"/>
        <v>101.33333333333333</v>
      </c>
      <c r="K1231" s="74">
        <f t="shared" si="182"/>
        <v>1023.2054378686433</v>
      </c>
    </row>
    <row r="1232" spans="1:11">
      <c r="A1232" s="67">
        <v>1217</v>
      </c>
      <c r="B1232" s="69">
        <f t="shared" si="174"/>
        <v>1023.2054378686433</v>
      </c>
      <c r="C1232" s="68">
        <f t="shared" si="175"/>
        <v>101.41666666666667</v>
      </c>
      <c r="D1232" s="72">
        <f t="shared" si="176"/>
        <v>1023.8583246904464</v>
      </c>
      <c r="E1232" s="69">
        <f t="shared" si="177"/>
        <v>1023.8583246904464</v>
      </c>
      <c r="F1232" s="70">
        <f t="shared" si="178"/>
        <v>242.22861570510346</v>
      </c>
      <c r="G1232" s="70" cm="1">
        <f t="array" ref="G1232">_xll.DCE_EC312_SpecificHeat_Ca(B1232)</f>
        <v>650</v>
      </c>
      <c r="H1232" s="69">
        <f t="shared" si="179"/>
        <v>0.12362639622381975</v>
      </c>
      <c r="I1232" s="69">
        <f t="shared" si="180"/>
        <v>1023.3290642648672</v>
      </c>
      <c r="J1232" s="73">
        <f t="shared" si="181"/>
        <v>101.41666666666667</v>
      </c>
      <c r="K1232" s="74">
        <f t="shared" si="182"/>
        <v>1023.3290642648672</v>
      </c>
    </row>
    <row r="1233" spans="1:11">
      <c r="A1233" s="67">
        <v>1218</v>
      </c>
      <c r="B1233" s="69">
        <f t="shared" ref="B1233:B1296" si="183">IF(A1233=1,20,I1232)</f>
        <v>1023.3290642648672</v>
      </c>
      <c r="C1233" s="68">
        <f t="shared" ref="C1233:C1296" si="184">A1233*5/60</f>
        <v>101.5</v>
      </c>
      <c r="D1233" s="72">
        <f t="shared" ref="D1233:D1296" si="185">20 + 345 *LOG10(8 * C1233 + 1)</f>
        <v>1023.9812382299534</v>
      </c>
      <c r="E1233" s="69">
        <f t="shared" ref="E1233:E1296" si="186">D1233</f>
        <v>1023.9812382299534</v>
      </c>
      <c r="F1233" s="70">
        <f t="shared" ref="F1233:F1296" si="187">25 * (D1233 - B1233)+1 * 0.7 * 1 * 0.0000000567 * ((E1233 + 273) ^ 4 - (B1233 + 273) ^ 4)</f>
        <v>242.02850860722469</v>
      </c>
      <c r="G1233" s="70" cm="1">
        <f t="array" ref="G1233">_xll.DCE_EC312_SpecificHeat_Ca(B1233)</f>
        <v>650</v>
      </c>
      <c r="H1233" s="69">
        <f t="shared" ref="H1233:H1296" si="188">$G$10 * $G$9 / (G1233 * 7850) * F1233 * 5</f>
        <v>0.12352426741753671</v>
      </c>
      <c r="I1233" s="69">
        <f t="shared" ref="I1233:I1296" si="189">B1233+H1233</f>
        <v>1023.4525885322847</v>
      </c>
      <c r="J1233" s="73">
        <f t="shared" si="181"/>
        <v>101.5</v>
      </c>
      <c r="K1233" s="74">
        <f t="shared" si="182"/>
        <v>1023.4525885322847</v>
      </c>
    </row>
    <row r="1234" spans="1:11">
      <c r="A1234" s="67">
        <v>1219</v>
      </c>
      <c r="B1234" s="69">
        <f t="shared" si="183"/>
        <v>1023.4525885322847</v>
      </c>
      <c r="C1234" s="68">
        <f t="shared" si="184"/>
        <v>101.58333333333333</v>
      </c>
      <c r="D1234" s="72">
        <f t="shared" si="185"/>
        <v>1024.1040510206467</v>
      </c>
      <c r="E1234" s="69">
        <f t="shared" si="186"/>
        <v>1024.1040510206467</v>
      </c>
      <c r="F1234" s="70">
        <f t="shared" si="187"/>
        <v>241.8287323527787</v>
      </c>
      <c r="G1234" s="70" cm="1">
        <f t="array" ref="G1234">_xll.DCE_EC312_SpecificHeat_Ca(B1234)</f>
        <v>650</v>
      </c>
      <c r="H1234" s="69">
        <f t="shared" si="188"/>
        <v>0.12342230746405905</v>
      </c>
      <c r="I1234" s="69">
        <f t="shared" si="189"/>
        <v>1023.5760108397487</v>
      </c>
      <c r="J1234" s="73">
        <f t="shared" si="181"/>
        <v>101.58333333333333</v>
      </c>
      <c r="K1234" s="74">
        <f t="shared" si="182"/>
        <v>1023.5760108397487</v>
      </c>
    </row>
    <row r="1235" spans="1:11">
      <c r="A1235" s="67">
        <v>1220</v>
      </c>
      <c r="B1235" s="69">
        <f t="shared" si="183"/>
        <v>1023.5760108397487</v>
      </c>
      <c r="C1235" s="68">
        <f t="shared" si="184"/>
        <v>101.66666666666667</v>
      </c>
      <c r="D1235" s="72">
        <f t="shared" si="185"/>
        <v>1024.2267632275521</v>
      </c>
      <c r="E1235" s="69">
        <f t="shared" si="186"/>
        <v>1024.2267632275521</v>
      </c>
      <c r="F1235" s="70">
        <f t="shared" si="187"/>
        <v>241.62928612055114</v>
      </c>
      <c r="G1235" s="70" cm="1">
        <f t="array" ref="G1235">_xll.DCE_EC312_SpecificHeat_Ca(B1235)</f>
        <v>650</v>
      </c>
      <c r="H1235" s="69">
        <f t="shared" si="188"/>
        <v>0.12332051594426302</v>
      </c>
      <c r="I1235" s="69">
        <f t="shared" si="189"/>
        <v>1023.6993313556929</v>
      </c>
      <c r="J1235" s="73">
        <f t="shared" si="181"/>
        <v>101.66666666666667</v>
      </c>
      <c r="K1235" s="74">
        <f t="shared" si="182"/>
        <v>1023.6993313556929</v>
      </c>
    </row>
    <row r="1236" spans="1:11">
      <c r="A1236" s="67">
        <v>1221</v>
      </c>
      <c r="B1236" s="69">
        <f t="shared" si="183"/>
        <v>1023.6993313556929</v>
      </c>
      <c r="C1236" s="68">
        <f t="shared" si="184"/>
        <v>101.75</v>
      </c>
      <c r="D1236" s="72">
        <f t="shared" si="185"/>
        <v>1024.349375015292</v>
      </c>
      <c r="E1236" s="69">
        <f t="shared" si="186"/>
        <v>1024.349375015292</v>
      </c>
      <c r="F1236" s="70">
        <f t="shared" si="187"/>
        <v>241.43016909279842</v>
      </c>
      <c r="G1236" s="70" cm="1">
        <f t="array" ref="G1236">_xll.DCE_EC312_SpecificHeat_Ca(B1236)</f>
        <v>650</v>
      </c>
      <c r="H1236" s="69">
        <f t="shared" si="188"/>
        <v>0.1232188924407962</v>
      </c>
      <c r="I1236" s="69">
        <f t="shared" si="189"/>
        <v>1023.8225502481338</v>
      </c>
      <c r="J1236" s="73">
        <f t="shared" si="181"/>
        <v>101.75</v>
      </c>
      <c r="K1236" s="74">
        <f t="shared" si="182"/>
        <v>1023.8225502481338</v>
      </c>
    </row>
    <row r="1237" spans="1:11">
      <c r="A1237" s="67">
        <v>1222</v>
      </c>
      <c r="B1237" s="69">
        <f t="shared" si="183"/>
        <v>1023.8225502481338</v>
      </c>
      <c r="C1237" s="68">
        <f t="shared" si="184"/>
        <v>101.83333333333333</v>
      </c>
      <c r="D1237" s="72">
        <f t="shared" si="185"/>
        <v>1024.4718865480838</v>
      </c>
      <c r="E1237" s="69">
        <f t="shared" si="186"/>
        <v>1024.4718865480838</v>
      </c>
      <c r="F1237" s="70">
        <f t="shared" si="187"/>
        <v>241.23138045391931</v>
      </c>
      <c r="G1237" s="70" cm="1">
        <f t="array" ref="G1237">_xll.DCE_EC312_SpecificHeat_Ca(B1237)</f>
        <v>650</v>
      </c>
      <c r="H1237" s="69">
        <f t="shared" si="188"/>
        <v>0.12311743653739964</v>
      </c>
      <c r="I1237" s="69">
        <f t="shared" si="189"/>
        <v>1023.9456676846712</v>
      </c>
      <c r="J1237" s="73">
        <f t="shared" si="181"/>
        <v>101.83333333333333</v>
      </c>
      <c r="K1237" s="74">
        <f t="shared" si="182"/>
        <v>1023.9456676846712</v>
      </c>
    </row>
    <row r="1238" spans="1:11">
      <c r="A1238" s="67">
        <v>1223</v>
      </c>
      <c r="B1238" s="69">
        <f t="shared" si="183"/>
        <v>1023.9456676846712</v>
      </c>
      <c r="C1238" s="68">
        <f t="shared" si="184"/>
        <v>101.91666666666667</v>
      </c>
      <c r="D1238" s="72">
        <f t="shared" si="185"/>
        <v>1024.5942979897429</v>
      </c>
      <c r="E1238" s="69">
        <f t="shared" si="186"/>
        <v>1024.5942979897429</v>
      </c>
      <c r="F1238" s="70">
        <f t="shared" si="187"/>
        <v>241.03291939117923</v>
      </c>
      <c r="G1238" s="70" cm="1">
        <f t="array" ref="G1238">_xll.DCE_EC312_SpecificHeat_Ca(B1238)</f>
        <v>650</v>
      </c>
      <c r="H1238" s="69">
        <f t="shared" si="188"/>
        <v>0.12301614781927735</v>
      </c>
      <c r="I1238" s="69">
        <f t="shared" si="189"/>
        <v>1024.0686838324905</v>
      </c>
      <c r="J1238" s="73">
        <f t="shared" si="181"/>
        <v>101.91666666666667</v>
      </c>
      <c r="K1238" s="74">
        <f t="shared" si="182"/>
        <v>1024.0686838324905</v>
      </c>
    </row>
    <row r="1239" spans="1:11">
      <c r="A1239" s="67">
        <v>1224</v>
      </c>
      <c r="B1239" s="69">
        <f t="shared" si="183"/>
        <v>1024.0686838324905</v>
      </c>
      <c r="C1239" s="68">
        <f t="shared" si="184"/>
        <v>102</v>
      </c>
      <c r="D1239" s="72">
        <f t="shared" si="185"/>
        <v>1024.7166095036832</v>
      </c>
      <c r="E1239" s="69">
        <f t="shared" si="186"/>
        <v>1024.7166095036832</v>
      </c>
      <c r="F1239" s="70">
        <f t="shared" si="187"/>
        <v>240.83478509449884</v>
      </c>
      <c r="G1239" s="70" cm="1">
        <f t="array" ref="G1239">_xll.DCE_EC312_SpecificHeat_Ca(B1239)</f>
        <v>650</v>
      </c>
      <c r="H1239" s="69">
        <f t="shared" si="188"/>
        <v>0.12291502587298857</v>
      </c>
      <c r="I1239" s="69">
        <f t="shared" si="189"/>
        <v>1024.1915988583635</v>
      </c>
      <c r="J1239" s="73">
        <f t="shared" si="181"/>
        <v>102</v>
      </c>
      <c r="K1239" s="74">
        <f t="shared" si="182"/>
        <v>1024.1915988583635</v>
      </c>
    </row>
    <row r="1240" spans="1:11">
      <c r="A1240" s="67">
        <v>1225</v>
      </c>
      <c r="B1240" s="69">
        <f t="shared" si="183"/>
        <v>1024.1915988583635</v>
      </c>
      <c r="C1240" s="68">
        <f t="shared" si="184"/>
        <v>102.08333333333333</v>
      </c>
      <c r="D1240" s="72">
        <f t="shared" si="185"/>
        <v>1024.8388212529196</v>
      </c>
      <c r="E1240" s="69">
        <f t="shared" si="186"/>
        <v>1024.8388212529196</v>
      </c>
      <c r="F1240" s="70">
        <f t="shared" si="187"/>
        <v>240.63697675675388</v>
      </c>
      <c r="G1240" s="70" cm="1">
        <f t="array" ref="G1240">_xll.DCE_EC312_SpecificHeat_Ca(B1240)</f>
        <v>650</v>
      </c>
      <c r="H1240" s="69">
        <f t="shared" si="188"/>
        <v>0.12281407028660069</v>
      </c>
      <c r="I1240" s="69">
        <f t="shared" si="189"/>
        <v>1024.31441292865</v>
      </c>
      <c r="J1240" s="73">
        <f t="shared" si="181"/>
        <v>102.08333333333333</v>
      </c>
      <c r="K1240" s="74">
        <f t="shared" si="182"/>
        <v>1024.31441292865</v>
      </c>
    </row>
    <row r="1241" spans="1:11">
      <c r="A1241" s="67">
        <v>1226</v>
      </c>
      <c r="B1241" s="69">
        <f t="shared" si="183"/>
        <v>1024.31441292865</v>
      </c>
      <c r="C1241" s="68">
        <f t="shared" si="184"/>
        <v>102.16666666666667</v>
      </c>
      <c r="D1241" s="72">
        <f t="shared" si="185"/>
        <v>1024.960933400067</v>
      </c>
      <c r="E1241" s="69">
        <f t="shared" si="186"/>
        <v>1024.960933400067</v>
      </c>
      <c r="F1241" s="70">
        <f t="shared" si="187"/>
        <v>240.43949357290708</v>
      </c>
      <c r="G1241" s="70" cm="1">
        <f t="array" ref="G1241">_xll.DCE_EC312_SpecificHeat_Ca(B1241)</f>
        <v>650</v>
      </c>
      <c r="H1241" s="69">
        <f t="shared" si="188"/>
        <v>0.12271328064924625</v>
      </c>
      <c r="I1241" s="69">
        <f t="shared" si="189"/>
        <v>1024.4371262092993</v>
      </c>
      <c r="J1241" s="73">
        <f t="shared" si="181"/>
        <v>102.16666666666667</v>
      </c>
      <c r="K1241" s="74">
        <f t="shared" si="182"/>
        <v>1024.4371262092993</v>
      </c>
    </row>
    <row r="1242" spans="1:11">
      <c r="A1242" s="67">
        <v>1227</v>
      </c>
      <c r="B1242" s="69">
        <f t="shared" si="183"/>
        <v>1024.4371262092993</v>
      </c>
      <c r="C1242" s="68">
        <f t="shared" si="184"/>
        <v>102.25</v>
      </c>
      <c r="D1242" s="72">
        <f t="shared" si="185"/>
        <v>1025.0829461073445</v>
      </c>
      <c r="E1242" s="69">
        <f t="shared" si="186"/>
        <v>1025.0829461073445</v>
      </c>
      <c r="F1242" s="70">
        <f t="shared" si="187"/>
        <v>240.24233474115329</v>
      </c>
      <c r="G1242" s="70" cm="1">
        <f t="array" ref="G1242">_xll.DCE_EC312_SpecificHeat_Ca(B1242)</f>
        <v>650</v>
      </c>
      <c r="H1242" s="69">
        <f t="shared" si="188"/>
        <v>0.12261265655170736</v>
      </c>
      <c r="I1242" s="69">
        <f t="shared" si="189"/>
        <v>1024.5597388658509</v>
      </c>
      <c r="J1242" s="73">
        <f t="shared" si="181"/>
        <v>102.25</v>
      </c>
      <c r="K1242" s="74">
        <f t="shared" si="182"/>
        <v>1024.5597388658509</v>
      </c>
    </row>
    <row r="1243" spans="1:11">
      <c r="A1243" s="67">
        <v>1228</v>
      </c>
      <c r="B1243" s="69">
        <f t="shared" si="183"/>
        <v>1024.5597388658509</v>
      </c>
      <c r="C1243" s="68">
        <f t="shared" si="184"/>
        <v>102.33333333333333</v>
      </c>
      <c r="D1243" s="72">
        <f t="shared" si="185"/>
        <v>1025.2048595365738</v>
      </c>
      <c r="E1243" s="69">
        <f t="shared" si="186"/>
        <v>1025.2048595365738</v>
      </c>
      <c r="F1243" s="70">
        <f t="shared" si="187"/>
        <v>240.04549946188544</v>
      </c>
      <c r="G1243" s="70" cm="1">
        <f t="array" ref="G1243">_xll.DCE_EC312_SpecificHeat_Ca(B1243)</f>
        <v>650</v>
      </c>
      <c r="H1243" s="69">
        <f t="shared" si="188"/>
        <v>0.12251219758588798</v>
      </c>
      <c r="I1243" s="69">
        <f t="shared" si="189"/>
        <v>1024.6822510634368</v>
      </c>
      <c r="J1243" s="73">
        <f t="shared" si="181"/>
        <v>102.33333333333333</v>
      </c>
      <c r="K1243" s="74">
        <f t="shared" si="182"/>
        <v>1024.6822510634368</v>
      </c>
    </row>
    <row r="1244" spans="1:11">
      <c r="A1244" s="67">
        <v>1229</v>
      </c>
      <c r="B1244" s="69">
        <f t="shared" si="183"/>
        <v>1024.6822510634368</v>
      </c>
      <c r="C1244" s="68">
        <f t="shared" si="184"/>
        <v>102.41666666666667</v>
      </c>
      <c r="D1244" s="72">
        <f t="shared" si="185"/>
        <v>1025.3266738491834</v>
      </c>
      <c r="E1244" s="69">
        <f t="shared" si="186"/>
        <v>1025.3266738491834</v>
      </c>
      <c r="F1244" s="70">
        <f t="shared" si="187"/>
        <v>239.84898693842078</v>
      </c>
      <c r="G1244" s="70" cm="1">
        <f t="array" ref="G1244">_xll.DCE_EC312_SpecificHeat_Ca(B1244)</f>
        <v>650</v>
      </c>
      <c r="H1244" s="69">
        <f t="shared" si="188"/>
        <v>0.12241190334518455</v>
      </c>
      <c r="I1244" s="69">
        <f t="shared" si="189"/>
        <v>1024.804662966782</v>
      </c>
      <c r="J1244" s="73">
        <f t="shared" si="181"/>
        <v>102.41666666666667</v>
      </c>
      <c r="K1244" s="74">
        <f t="shared" si="182"/>
        <v>1024.804662966782</v>
      </c>
    </row>
    <row r="1245" spans="1:11">
      <c r="A1245" s="67">
        <v>1230</v>
      </c>
      <c r="B1245" s="69">
        <f t="shared" si="183"/>
        <v>1024.804662966782</v>
      </c>
      <c r="C1245" s="68">
        <f t="shared" si="184"/>
        <v>102.5</v>
      </c>
      <c r="D1245" s="72">
        <f t="shared" si="185"/>
        <v>1025.4483892062071</v>
      </c>
      <c r="E1245" s="69">
        <f t="shared" si="186"/>
        <v>1025.4483892062071</v>
      </c>
      <c r="F1245" s="70">
        <f t="shared" si="187"/>
        <v>239.65279637650156</v>
      </c>
      <c r="G1245" s="70" cm="1">
        <f t="array" ref="G1245">_xll.DCE_EC312_SpecificHeat_Ca(B1245)</f>
        <v>650</v>
      </c>
      <c r="H1245" s="69">
        <f t="shared" si="188"/>
        <v>0.12231177342423116</v>
      </c>
      <c r="I1245" s="69">
        <f t="shared" si="189"/>
        <v>1024.9269747402061</v>
      </c>
      <c r="J1245" s="73">
        <f t="shared" si="181"/>
        <v>102.5</v>
      </c>
      <c r="K1245" s="74">
        <f t="shared" si="182"/>
        <v>1024.9269747402061</v>
      </c>
    </row>
    <row r="1246" spans="1:11">
      <c r="A1246" s="67">
        <v>1231</v>
      </c>
      <c r="B1246" s="69">
        <f t="shared" si="183"/>
        <v>1024.9269747402061</v>
      </c>
      <c r="C1246" s="68">
        <f t="shared" si="184"/>
        <v>102.58333333333333</v>
      </c>
      <c r="D1246" s="72">
        <f t="shared" si="185"/>
        <v>1025.5700057682873</v>
      </c>
      <c r="E1246" s="69">
        <f t="shared" si="186"/>
        <v>1025.5700057682873</v>
      </c>
      <c r="F1246" s="70">
        <f t="shared" si="187"/>
        <v>239.45692698454241</v>
      </c>
      <c r="G1246" s="70" cm="1">
        <f t="array" ref="G1246">_xll.DCE_EC312_SpecificHeat_Ca(B1246)</f>
        <v>650</v>
      </c>
      <c r="H1246" s="69">
        <f t="shared" si="188"/>
        <v>0.12221180741902582</v>
      </c>
      <c r="I1246" s="69">
        <f t="shared" si="189"/>
        <v>1025.0491865476251</v>
      </c>
      <c r="J1246" s="73">
        <f t="shared" si="181"/>
        <v>102.58333333333333</v>
      </c>
      <c r="K1246" s="74">
        <f t="shared" si="182"/>
        <v>1025.0491865476251</v>
      </c>
    </row>
    <row r="1247" spans="1:11">
      <c r="A1247" s="67">
        <v>1232</v>
      </c>
      <c r="B1247" s="69">
        <f t="shared" si="183"/>
        <v>1025.0491865476251</v>
      </c>
      <c r="C1247" s="68">
        <f t="shared" si="184"/>
        <v>102.66666666666667</v>
      </c>
      <c r="D1247" s="72">
        <f t="shared" si="185"/>
        <v>1025.6915236956754</v>
      </c>
      <c r="E1247" s="69">
        <f t="shared" si="186"/>
        <v>1025.6915236956754</v>
      </c>
      <c r="F1247" s="70">
        <f t="shared" si="187"/>
        <v>239.26137797360752</v>
      </c>
      <c r="G1247" s="70" cm="1">
        <f t="array" ref="G1247">_xll.DCE_EC312_SpecificHeat_Ca(B1247)</f>
        <v>650</v>
      </c>
      <c r="H1247" s="69">
        <f t="shared" si="188"/>
        <v>0.12211200492691877</v>
      </c>
      <c r="I1247" s="69">
        <f t="shared" si="189"/>
        <v>1025.1712985525521</v>
      </c>
      <c r="J1247" s="73">
        <f t="shared" si="181"/>
        <v>102.66666666666667</v>
      </c>
      <c r="K1247" s="74">
        <f t="shared" si="182"/>
        <v>1025.1712985525521</v>
      </c>
    </row>
    <row r="1248" spans="1:11">
      <c r="A1248" s="67">
        <v>1233</v>
      </c>
      <c r="B1248" s="69">
        <f t="shared" si="183"/>
        <v>1025.1712985525521</v>
      </c>
      <c r="C1248" s="68">
        <f t="shared" si="184"/>
        <v>102.75</v>
      </c>
      <c r="D1248" s="72">
        <f t="shared" si="185"/>
        <v>1025.812943148233</v>
      </c>
      <c r="E1248" s="69">
        <f t="shared" si="186"/>
        <v>1025.812943148233</v>
      </c>
      <c r="F1248" s="70">
        <f t="shared" si="187"/>
        <v>239.06614855726934</v>
      </c>
      <c r="G1248" s="70" cm="1">
        <f t="array" ref="G1248">_xll.DCE_EC312_SpecificHeat_Ca(B1248)</f>
        <v>650</v>
      </c>
      <c r="H1248" s="69">
        <f t="shared" si="188"/>
        <v>0.12201236554654038</v>
      </c>
      <c r="I1248" s="69">
        <f t="shared" si="189"/>
        <v>1025.2933109180988</v>
      </c>
      <c r="J1248" s="73">
        <f t="shared" si="181"/>
        <v>102.75</v>
      </c>
      <c r="K1248" s="74">
        <f t="shared" si="182"/>
        <v>1025.2933109180988</v>
      </c>
    </row>
    <row r="1249" spans="1:11">
      <c r="A1249" s="67">
        <v>1234</v>
      </c>
      <c r="B1249" s="69">
        <f t="shared" si="183"/>
        <v>1025.2933109180988</v>
      </c>
      <c r="C1249" s="68">
        <f t="shared" si="184"/>
        <v>102.83333333333333</v>
      </c>
      <c r="D1249" s="72">
        <f t="shared" si="185"/>
        <v>1025.934264285434</v>
      </c>
      <c r="E1249" s="69">
        <f t="shared" si="186"/>
        <v>1025.934264285434</v>
      </c>
      <c r="F1249" s="70">
        <f t="shared" si="187"/>
        <v>238.87123795185022</v>
      </c>
      <c r="G1249" s="70" cm="1">
        <f t="array" ref="G1249">_xll.DCE_EC312_SpecificHeat_Ca(B1249)</f>
        <v>650</v>
      </c>
      <c r="H1249" s="69">
        <f t="shared" si="188"/>
        <v>0.12191288887792456</v>
      </c>
      <c r="I1249" s="69">
        <f t="shared" si="189"/>
        <v>1025.4152238069767</v>
      </c>
      <c r="J1249" s="73">
        <f t="shared" si="181"/>
        <v>102.83333333333333</v>
      </c>
      <c r="K1249" s="74">
        <f t="shared" si="182"/>
        <v>1025.4152238069767</v>
      </c>
    </row>
    <row r="1250" spans="1:11">
      <c r="A1250" s="67">
        <v>1235</v>
      </c>
      <c r="B1250" s="69">
        <f t="shared" si="183"/>
        <v>1025.4152238069767</v>
      </c>
      <c r="C1250" s="68">
        <f t="shared" si="184"/>
        <v>102.91666666666667</v>
      </c>
      <c r="D1250" s="72">
        <f t="shared" si="185"/>
        <v>1026.055487266364</v>
      </c>
      <c r="E1250" s="69">
        <f t="shared" si="186"/>
        <v>1026.055487266364</v>
      </c>
      <c r="F1250" s="70">
        <f t="shared" si="187"/>
        <v>238.67664537584784</v>
      </c>
      <c r="G1250" s="70" cm="1">
        <f t="array" ref="G1250">_xll.DCE_EC312_SpecificHeat_Ca(B1250)</f>
        <v>650</v>
      </c>
      <c r="H1250" s="69">
        <f t="shared" si="188"/>
        <v>0.12181357452221535</v>
      </c>
      <c r="I1250" s="69">
        <f t="shared" si="189"/>
        <v>1025.537037381499</v>
      </c>
      <c r="J1250" s="73">
        <f t="shared" si="181"/>
        <v>102.91666666666667</v>
      </c>
      <c r="K1250" s="74">
        <f t="shared" si="182"/>
        <v>1025.537037381499</v>
      </c>
    </row>
    <row r="1251" spans="1:11">
      <c r="A1251" s="67">
        <v>1236</v>
      </c>
      <c r="B1251" s="69">
        <f t="shared" si="183"/>
        <v>1025.537037381499</v>
      </c>
      <c r="C1251" s="68">
        <f t="shared" si="184"/>
        <v>103</v>
      </c>
      <c r="D1251" s="72">
        <f t="shared" si="185"/>
        <v>1026.1766122497243</v>
      </c>
      <c r="E1251" s="69">
        <f t="shared" si="186"/>
        <v>1026.1766122497243</v>
      </c>
      <c r="F1251" s="70">
        <f t="shared" si="187"/>
        <v>238.48237005076174</v>
      </c>
      <c r="G1251" s="70" cm="1">
        <f t="array" ref="G1251">_xll.DCE_EC312_SpecificHeat_Ca(B1251)</f>
        <v>650</v>
      </c>
      <c r="H1251" s="69">
        <f t="shared" si="188"/>
        <v>0.12171442208208894</v>
      </c>
      <c r="I1251" s="69">
        <f t="shared" si="189"/>
        <v>1025.658751803581</v>
      </c>
      <c r="J1251" s="73">
        <f t="shared" si="181"/>
        <v>103</v>
      </c>
      <c r="K1251" s="74">
        <f t="shared" si="182"/>
        <v>1025.658751803581</v>
      </c>
    </row>
    <row r="1252" spans="1:11">
      <c r="A1252" s="67">
        <v>1237</v>
      </c>
      <c r="B1252" s="69">
        <f t="shared" si="183"/>
        <v>1025.658751803581</v>
      </c>
      <c r="C1252" s="68">
        <f t="shared" si="184"/>
        <v>103.08333333333333</v>
      </c>
      <c r="D1252" s="72">
        <f t="shared" si="185"/>
        <v>1026.2976393938302</v>
      </c>
      <c r="E1252" s="69">
        <f t="shared" si="186"/>
        <v>1026.2976393938302</v>
      </c>
      <c r="F1252" s="70">
        <f t="shared" si="187"/>
        <v>238.28841120031703</v>
      </c>
      <c r="G1252" s="70" cm="1">
        <f t="array" ref="G1252">_xll.DCE_EC312_SpecificHeat_Ca(B1252)</f>
        <v>650</v>
      </c>
      <c r="H1252" s="69">
        <f t="shared" si="188"/>
        <v>0.12161543116135731</v>
      </c>
      <c r="I1252" s="69">
        <f t="shared" si="189"/>
        <v>1025.7803672347425</v>
      </c>
      <c r="J1252" s="73">
        <f t="shared" si="181"/>
        <v>103.08333333333333</v>
      </c>
      <c r="K1252" s="74">
        <f t="shared" si="182"/>
        <v>1025.7803672347425</v>
      </c>
    </row>
    <row r="1253" spans="1:11">
      <c r="A1253" s="67">
        <v>1238</v>
      </c>
      <c r="B1253" s="69">
        <f t="shared" si="183"/>
        <v>1025.7803672347425</v>
      </c>
      <c r="C1253" s="68">
        <f t="shared" si="184"/>
        <v>103.16666666666667</v>
      </c>
      <c r="D1253" s="72">
        <f t="shared" si="185"/>
        <v>1026.4185688566149</v>
      </c>
      <c r="E1253" s="69">
        <f t="shared" si="186"/>
        <v>1026.4185688566149</v>
      </c>
      <c r="F1253" s="70">
        <f t="shared" si="187"/>
        <v>238.09476805099095</v>
      </c>
      <c r="G1253" s="70" cm="1">
        <f t="array" ref="G1253">_xll.DCE_EC312_SpecificHeat_Ca(B1253)</f>
        <v>650</v>
      </c>
      <c r="H1253" s="69">
        <f t="shared" si="188"/>
        <v>0.12151660136523711</v>
      </c>
      <c r="I1253" s="69">
        <f t="shared" si="189"/>
        <v>1025.9018838361078</v>
      </c>
      <c r="J1253" s="73">
        <f t="shared" si="181"/>
        <v>103.16666666666667</v>
      </c>
      <c r="K1253" s="74">
        <f t="shared" si="182"/>
        <v>1025.9018838361078</v>
      </c>
    </row>
    <row r="1254" spans="1:11">
      <c r="A1254" s="67">
        <v>1239</v>
      </c>
      <c r="B1254" s="69">
        <f t="shared" si="183"/>
        <v>1025.9018838361078</v>
      </c>
      <c r="C1254" s="68">
        <f t="shared" si="184"/>
        <v>103.25</v>
      </c>
      <c r="D1254" s="72">
        <f t="shared" si="185"/>
        <v>1026.5394007956286</v>
      </c>
      <c r="E1254" s="69">
        <f t="shared" si="186"/>
        <v>1026.5394007956286</v>
      </c>
      <c r="F1254" s="70">
        <f t="shared" si="187"/>
        <v>237.9014398315251</v>
      </c>
      <c r="G1254" s="70" cm="1">
        <f t="array" ref="G1254">_xll.DCE_EC312_SpecificHeat_Ca(B1254)</f>
        <v>650</v>
      </c>
      <c r="H1254" s="69">
        <f t="shared" si="188"/>
        <v>0.12141793230010062</v>
      </c>
      <c r="I1254" s="69">
        <f t="shared" si="189"/>
        <v>1026.0233017684079</v>
      </c>
      <c r="J1254" s="73">
        <f t="shared" si="181"/>
        <v>103.25</v>
      </c>
      <c r="K1254" s="74">
        <f t="shared" si="182"/>
        <v>1026.0233017684079</v>
      </c>
    </row>
    <row r="1255" spans="1:11">
      <c r="A1255" s="67">
        <v>1240</v>
      </c>
      <c r="B1255" s="69">
        <f t="shared" si="183"/>
        <v>1026.0233017684079</v>
      </c>
      <c r="C1255" s="68">
        <f t="shared" si="184"/>
        <v>103.33333333333333</v>
      </c>
      <c r="D1255" s="72">
        <f t="shared" si="185"/>
        <v>1026.6601353680412</v>
      </c>
      <c r="E1255" s="69">
        <f t="shared" si="186"/>
        <v>1026.6601353680412</v>
      </c>
      <c r="F1255" s="70">
        <f t="shared" si="187"/>
        <v>237.70842577353523</v>
      </c>
      <c r="G1255" s="70" cm="1">
        <f t="array" ref="G1255">_xll.DCE_EC312_SpecificHeat_Ca(B1255)</f>
        <v>650</v>
      </c>
      <c r="H1255" s="69">
        <f t="shared" si="188"/>
        <v>0.12131942357378697</v>
      </c>
      <c r="I1255" s="69">
        <f t="shared" si="189"/>
        <v>1026.1446211919817</v>
      </c>
      <c r="J1255" s="73">
        <f t="shared" ref="J1255:J1318" si="190">C1255</f>
        <v>103.33333333333333</v>
      </c>
      <c r="K1255" s="74">
        <f t="shared" ref="K1255:K1318" si="191">I1255</f>
        <v>1026.1446211919817</v>
      </c>
    </row>
    <row r="1256" spans="1:11">
      <c r="A1256" s="67">
        <v>1241</v>
      </c>
      <c r="B1256" s="69">
        <f t="shared" si="183"/>
        <v>1026.1446211919817</v>
      </c>
      <c r="C1256" s="68">
        <f t="shared" si="184"/>
        <v>103.41666666666667</v>
      </c>
      <c r="D1256" s="72">
        <f t="shared" si="185"/>
        <v>1026.7807727306426</v>
      </c>
      <c r="E1256" s="69">
        <f t="shared" si="186"/>
        <v>1026.7807727306426</v>
      </c>
      <c r="F1256" s="70">
        <f t="shared" si="187"/>
        <v>237.5157251107737</v>
      </c>
      <c r="G1256" s="70" cm="1">
        <f t="array" ref="G1256">_xll.DCE_EC312_SpecificHeat_Ca(B1256)</f>
        <v>650</v>
      </c>
      <c r="H1256" s="69">
        <f t="shared" si="188"/>
        <v>0.12122107479522584</v>
      </c>
      <c r="I1256" s="69">
        <f t="shared" si="189"/>
        <v>1026.2658422667769</v>
      </c>
      <c r="J1256" s="73">
        <f t="shared" si="190"/>
        <v>103.41666666666667</v>
      </c>
      <c r="K1256" s="74">
        <f t="shared" si="191"/>
        <v>1026.2658422667769</v>
      </c>
    </row>
    <row r="1257" spans="1:11">
      <c r="A1257" s="67">
        <v>1242</v>
      </c>
      <c r="B1257" s="69">
        <f t="shared" si="183"/>
        <v>1026.2658422667769</v>
      </c>
      <c r="C1257" s="68">
        <f t="shared" si="184"/>
        <v>103.5</v>
      </c>
      <c r="D1257" s="72">
        <f t="shared" si="185"/>
        <v>1026.9013130398444</v>
      </c>
      <c r="E1257" s="69">
        <f t="shared" si="186"/>
        <v>1026.9013130398444</v>
      </c>
      <c r="F1257" s="70">
        <f t="shared" si="187"/>
        <v>237.32333707973947</v>
      </c>
      <c r="G1257" s="70" cm="1">
        <f t="array" ref="G1257">_xll.DCE_EC312_SpecificHeat_Ca(B1257)</f>
        <v>650</v>
      </c>
      <c r="H1257" s="69">
        <f t="shared" si="188"/>
        <v>0.12112288557474864</v>
      </c>
      <c r="I1257" s="69">
        <f t="shared" si="189"/>
        <v>1026.3869651523516</v>
      </c>
      <c r="J1257" s="73">
        <f t="shared" si="190"/>
        <v>103.5</v>
      </c>
      <c r="K1257" s="74">
        <f t="shared" si="191"/>
        <v>1026.3869651523516</v>
      </c>
    </row>
    <row r="1258" spans="1:11">
      <c r="A1258" s="67">
        <v>1243</v>
      </c>
      <c r="B1258" s="69">
        <f t="shared" si="183"/>
        <v>1026.3869651523516</v>
      </c>
      <c r="C1258" s="68">
        <f t="shared" si="184"/>
        <v>103.58333333333333</v>
      </c>
      <c r="D1258" s="72">
        <f t="shared" si="185"/>
        <v>1027.0217564516811</v>
      </c>
      <c r="E1258" s="69">
        <f t="shared" si="186"/>
        <v>1027.0217564516811</v>
      </c>
      <c r="F1258" s="70">
        <f t="shared" si="187"/>
        <v>237.13126091916263</v>
      </c>
      <c r="G1258" s="70" cm="1">
        <f t="array" ref="G1258">_xll.DCE_EC312_SpecificHeat_Ca(B1258)</f>
        <v>650</v>
      </c>
      <c r="H1258" s="69">
        <f t="shared" si="188"/>
        <v>0.12102485552382546</v>
      </c>
      <c r="I1258" s="69">
        <f t="shared" si="189"/>
        <v>1026.5079900078754</v>
      </c>
      <c r="J1258" s="73">
        <f t="shared" si="190"/>
        <v>103.58333333333333</v>
      </c>
      <c r="K1258" s="74">
        <f t="shared" si="191"/>
        <v>1026.5079900078754</v>
      </c>
    </row>
    <row r="1259" spans="1:11">
      <c r="A1259" s="67">
        <v>1244</v>
      </c>
      <c r="B1259" s="69">
        <f t="shared" si="183"/>
        <v>1026.5079900078754</v>
      </c>
      <c r="C1259" s="68">
        <f t="shared" si="184"/>
        <v>103.66666666666667</v>
      </c>
      <c r="D1259" s="72">
        <f t="shared" si="185"/>
        <v>1027.1421031218113</v>
      </c>
      <c r="E1259" s="69">
        <f t="shared" si="186"/>
        <v>1027.1421031218113</v>
      </c>
      <c r="F1259" s="70">
        <f t="shared" si="187"/>
        <v>236.93949587063042</v>
      </c>
      <c r="G1259" s="70" cm="1">
        <f t="array" ref="G1259">_xll.DCE_EC312_SpecificHeat_Ca(B1259)</f>
        <v>650</v>
      </c>
      <c r="H1259" s="69">
        <f t="shared" si="188"/>
        <v>0.12092698425538465</v>
      </c>
      <c r="I1259" s="69">
        <f t="shared" si="189"/>
        <v>1026.6289169921308</v>
      </c>
      <c r="J1259" s="73">
        <f t="shared" si="190"/>
        <v>103.66666666666667</v>
      </c>
      <c r="K1259" s="74">
        <f t="shared" si="191"/>
        <v>1026.6289169921308</v>
      </c>
    </row>
    <row r="1260" spans="1:11">
      <c r="A1260" s="67">
        <v>1245</v>
      </c>
      <c r="B1260" s="69">
        <f t="shared" si="183"/>
        <v>1026.6289169921308</v>
      </c>
      <c r="C1260" s="68">
        <f t="shared" si="184"/>
        <v>103.75</v>
      </c>
      <c r="D1260" s="72">
        <f t="shared" si="185"/>
        <v>1027.2623532055181</v>
      </c>
      <c r="E1260" s="69">
        <f t="shared" si="186"/>
        <v>1027.2623532055181</v>
      </c>
      <c r="F1260" s="70">
        <f t="shared" si="187"/>
        <v>236.74804117760345</v>
      </c>
      <c r="G1260" s="70" cm="1">
        <f t="array" ref="G1260">_xll.DCE_EC312_SpecificHeat_Ca(B1260)</f>
        <v>650</v>
      </c>
      <c r="H1260" s="69">
        <f t="shared" si="188"/>
        <v>0.12082927138331061</v>
      </c>
      <c r="I1260" s="69">
        <f t="shared" si="189"/>
        <v>1026.7497462635142</v>
      </c>
      <c r="J1260" s="73">
        <f t="shared" si="190"/>
        <v>103.75</v>
      </c>
      <c r="K1260" s="74">
        <f t="shared" si="191"/>
        <v>1026.7497462635142</v>
      </c>
    </row>
    <row r="1261" spans="1:11">
      <c r="A1261" s="67">
        <v>1246</v>
      </c>
      <c r="B1261" s="69">
        <f t="shared" si="183"/>
        <v>1026.7497462635142</v>
      </c>
      <c r="C1261" s="68">
        <f t="shared" si="184"/>
        <v>103.83333333333333</v>
      </c>
      <c r="D1261" s="72">
        <f t="shared" si="185"/>
        <v>1027.3825068577125</v>
      </c>
      <c r="E1261" s="69">
        <f t="shared" si="186"/>
        <v>1027.3825068577125</v>
      </c>
      <c r="F1261" s="70">
        <f t="shared" si="187"/>
        <v>236.55689608678236</v>
      </c>
      <c r="G1261" s="70" cm="1">
        <f t="array" ref="G1261">_xll.DCE_EC312_SpecificHeat_Ca(B1261)</f>
        <v>650</v>
      </c>
      <c r="H1261" s="69">
        <f t="shared" si="188"/>
        <v>0.12073171652314142</v>
      </c>
      <c r="I1261" s="69">
        <f t="shared" si="189"/>
        <v>1026.8704779800373</v>
      </c>
      <c r="J1261" s="73">
        <f t="shared" si="190"/>
        <v>103.83333333333333</v>
      </c>
      <c r="K1261" s="74">
        <f t="shared" si="191"/>
        <v>1026.8704779800373</v>
      </c>
    </row>
    <row r="1262" spans="1:11">
      <c r="A1262" s="67">
        <v>1247</v>
      </c>
      <c r="B1262" s="69">
        <f t="shared" si="183"/>
        <v>1026.8704779800373</v>
      </c>
      <c r="C1262" s="68">
        <f t="shared" si="184"/>
        <v>103.91666666666667</v>
      </c>
      <c r="D1262" s="72">
        <f t="shared" si="185"/>
        <v>1027.5025642329315</v>
      </c>
      <c r="E1262" s="69">
        <f t="shared" si="186"/>
        <v>1027.5025642329315</v>
      </c>
      <c r="F1262" s="70">
        <f t="shared" si="187"/>
        <v>236.36605984656904</v>
      </c>
      <c r="G1262" s="70" cm="1">
        <f t="array" ref="G1262">_xll.DCE_EC312_SpecificHeat_Ca(B1262)</f>
        <v>650</v>
      </c>
      <c r="H1262" s="69">
        <f t="shared" si="188"/>
        <v>0.12063431929128342</v>
      </c>
      <c r="I1262" s="69">
        <f t="shared" si="189"/>
        <v>1026.9911122993285</v>
      </c>
      <c r="J1262" s="73">
        <f t="shared" si="190"/>
        <v>103.91666666666667</v>
      </c>
      <c r="K1262" s="74">
        <f t="shared" si="191"/>
        <v>1026.9911122993285</v>
      </c>
    </row>
    <row r="1263" spans="1:11">
      <c r="A1263" s="67">
        <v>1248</v>
      </c>
      <c r="B1263" s="69">
        <f t="shared" si="183"/>
        <v>1026.9911122993285</v>
      </c>
      <c r="C1263" s="68">
        <f t="shared" si="184"/>
        <v>104</v>
      </c>
      <c r="D1263" s="72">
        <f t="shared" si="185"/>
        <v>1027.6225254853416</v>
      </c>
      <c r="E1263" s="69">
        <f t="shared" si="186"/>
        <v>1027.6225254853416</v>
      </c>
      <c r="F1263" s="70">
        <f t="shared" si="187"/>
        <v>236.17553170815066</v>
      </c>
      <c r="G1263" s="70" cm="1">
        <f t="array" ref="G1263">_xll.DCE_EC312_SpecificHeat_Ca(B1263)</f>
        <v>650</v>
      </c>
      <c r="H1263" s="69">
        <f t="shared" si="188"/>
        <v>0.12053707930556441</v>
      </c>
      <c r="I1263" s="69">
        <f t="shared" si="189"/>
        <v>1027.1116493786342</v>
      </c>
      <c r="J1263" s="73">
        <f t="shared" si="190"/>
        <v>104</v>
      </c>
      <c r="K1263" s="74">
        <f t="shared" si="191"/>
        <v>1027.1116493786342</v>
      </c>
    </row>
    <row r="1264" spans="1:11">
      <c r="A1264" s="67">
        <v>1249</v>
      </c>
      <c r="B1264" s="69">
        <f t="shared" si="183"/>
        <v>1027.1116493786342</v>
      </c>
      <c r="C1264" s="68">
        <f t="shared" si="184"/>
        <v>104.08333333333333</v>
      </c>
      <c r="D1264" s="72">
        <f t="shared" si="185"/>
        <v>1027.7423907687398</v>
      </c>
      <c r="E1264" s="69">
        <f t="shared" si="186"/>
        <v>1027.7423907687398</v>
      </c>
      <c r="F1264" s="70">
        <f t="shared" si="187"/>
        <v>235.98531092517251</v>
      </c>
      <c r="G1264" s="70" cm="1">
        <f t="array" ref="G1264">_xll.DCE_EC312_SpecificHeat_Ca(B1264)</f>
        <v>650</v>
      </c>
      <c r="H1264" s="69">
        <f t="shared" si="188"/>
        <v>0.12043999618506683</v>
      </c>
      <c r="I1264" s="69">
        <f t="shared" si="189"/>
        <v>1027.2320893748192</v>
      </c>
      <c r="J1264" s="73">
        <f t="shared" si="190"/>
        <v>104.08333333333333</v>
      </c>
      <c r="K1264" s="74">
        <f t="shared" si="191"/>
        <v>1027.2320893748192</v>
      </c>
    </row>
    <row r="1265" spans="1:11">
      <c r="A1265" s="67">
        <v>1250</v>
      </c>
      <c r="B1265" s="69">
        <f t="shared" si="183"/>
        <v>1027.2320893748192</v>
      </c>
      <c r="C1265" s="68">
        <f t="shared" si="184"/>
        <v>104.16666666666667</v>
      </c>
      <c r="D1265" s="72">
        <f t="shared" si="185"/>
        <v>1027.8621602365533</v>
      </c>
      <c r="E1265" s="69">
        <f t="shared" si="186"/>
        <v>1027.8621602365533</v>
      </c>
      <c r="F1265" s="70">
        <f t="shared" si="187"/>
        <v>235.79539675347465</v>
      </c>
      <c r="G1265" s="70" cm="1">
        <f t="array" ref="G1265">_xll.DCE_EC312_SpecificHeat_Ca(B1265)</f>
        <v>650</v>
      </c>
      <c r="H1265" s="69">
        <f t="shared" si="188"/>
        <v>0.12034306954999321</v>
      </c>
      <c r="I1265" s="69">
        <f t="shared" si="189"/>
        <v>1027.3524324443692</v>
      </c>
      <c r="J1265" s="73">
        <f t="shared" si="190"/>
        <v>104.16666666666667</v>
      </c>
      <c r="K1265" s="74">
        <f t="shared" si="191"/>
        <v>1027.3524324443692</v>
      </c>
    </row>
    <row r="1266" spans="1:11">
      <c r="A1266" s="67">
        <v>1251</v>
      </c>
      <c r="B1266" s="69">
        <f t="shared" si="183"/>
        <v>1027.3524324443692</v>
      </c>
      <c r="C1266" s="68">
        <f t="shared" si="184"/>
        <v>104.25</v>
      </c>
      <c r="D1266" s="72">
        <f t="shared" si="185"/>
        <v>1027.9818340418428</v>
      </c>
      <c r="E1266" s="69">
        <f t="shared" si="186"/>
        <v>1027.9818340418428</v>
      </c>
      <c r="F1266" s="70">
        <f t="shared" si="187"/>
        <v>235.60578845169616</v>
      </c>
      <c r="G1266" s="70" cm="1">
        <f t="array" ref="G1266">_xll.DCE_EC312_SpecificHeat_Ca(B1266)</f>
        <v>650</v>
      </c>
      <c r="H1266" s="69">
        <f t="shared" si="188"/>
        <v>0.12024629902197462</v>
      </c>
      <c r="I1266" s="69">
        <f t="shared" si="189"/>
        <v>1027.4726787433913</v>
      </c>
      <c r="J1266" s="73">
        <f t="shared" si="190"/>
        <v>104.25</v>
      </c>
      <c r="K1266" s="74">
        <f t="shared" si="191"/>
        <v>1027.4726787433913</v>
      </c>
    </row>
    <row r="1267" spans="1:11">
      <c r="A1267" s="67">
        <v>1252</v>
      </c>
      <c r="B1267" s="69">
        <f t="shared" si="183"/>
        <v>1027.4726787433913</v>
      </c>
      <c r="C1267" s="68">
        <f t="shared" si="184"/>
        <v>104.33333333333333</v>
      </c>
      <c r="D1267" s="72">
        <f t="shared" si="185"/>
        <v>1028.1014123373011</v>
      </c>
      <c r="E1267" s="69">
        <f t="shared" si="186"/>
        <v>1028.1014123373011</v>
      </c>
      <c r="F1267" s="70">
        <f t="shared" si="187"/>
        <v>235.41648528025488</v>
      </c>
      <c r="G1267" s="70" cm="1">
        <f t="array" ref="G1267">_xll.DCE_EC312_SpecificHeat_Ca(B1267)</f>
        <v>650</v>
      </c>
      <c r="H1267" s="69">
        <f t="shared" si="188"/>
        <v>0.12014968422354999</v>
      </c>
      <c r="I1267" s="69">
        <f t="shared" si="189"/>
        <v>1027.5928284276149</v>
      </c>
      <c r="J1267" s="73">
        <f t="shared" si="190"/>
        <v>104.33333333333333</v>
      </c>
      <c r="K1267" s="74">
        <f t="shared" si="191"/>
        <v>1027.5928284276149</v>
      </c>
    </row>
    <row r="1268" spans="1:11">
      <c r="A1268" s="67">
        <v>1253</v>
      </c>
      <c r="B1268" s="69">
        <f t="shared" si="183"/>
        <v>1027.5928284276149</v>
      </c>
      <c r="C1268" s="68">
        <f t="shared" si="184"/>
        <v>104.41666666666667</v>
      </c>
      <c r="D1268" s="72">
        <f t="shared" si="185"/>
        <v>1028.2208952752571</v>
      </c>
      <c r="E1268" s="69">
        <f t="shared" si="186"/>
        <v>1028.2208952752571</v>
      </c>
      <c r="F1268" s="70">
        <f t="shared" si="187"/>
        <v>235.22748650250657</v>
      </c>
      <c r="G1268" s="70" cm="1">
        <f t="array" ref="G1268">_xll.DCE_EC312_SpecificHeat_Ca(B1268)</f>
        <v>650</v>
      </c>
      <c r="H1268" s="69">
        <f t="shared" si="188"/>
        <v>0.12005322477875766</v>
      </c>
      <c r="I1268" s="69">
        <f t="shared" si="189"/>
        <v>1027.7128816523937</v>
      </c>
      <c r="J1268" s="73">
        <f t="shared" si="190"/>
        <v>104.41666666666667</v>
      </c>
      <c r="K1268" s="74">
        <f t="shared" si="191"/>
        <v>1027.7128816523937</v>
      </c>
    </row>
    <row r="1269" spans="1:11">
      <c r="A1269" s="67">
        <v>1254</v>
      </c>
      <c r="B1269" s="69">
        <f t="shared" si="183"/>
        <v>1027.7128816523937</v>
      </c>
      <c r="C1269" s="68">
        <f t="shared" si="184"/>
        <v>104.5</v>
      </c>
      <c r="D1269" s="72">
        <f t="shared" si="185"/>
        <v>1028.3402830076748</v>
      </c>
      <c r="E1269" s="69">
        <f t="shared" si="186"/>
        <v>1028.3402830076748</v>
      </c>
      <c r="F1269" s="70">
        <f t="shared" si="187"/>
        <v>235.03879138397915</v>
      </c>
      <c r="G1269" s="70" cm="1">
        <f t="array" ref="G1269">_xll.DCE_EC312_SpecificHeat_Ca(B1269)</f>
        <v>650</v>
      </c>
      <c r="H1269" s="69">
        <f t="shared" si="188"/>
        <v>0.11995692031274456</v>
      </c>
      <c r="I1269" s="69">
        <f t="shared" si="189"/>
        <v>1027.8328385727064</v>
      </c>
      <c r="J1269" s="73">
        <f t="shared" si="190"/>
        <v>104.5</v>
      </c>
      <c r="K1269" s="74">
        <f t="shared" si="191"/>
        <v>1027.8328385727064</v>
      </c>
    </row>
    <row r="1270" spans="1:11">
      <c r="A1270" s="67">
        <v>1255</v>
      </c>
      <c r="B1270" s="69">
        <f t="shared" si="183"/>
        <v>1027.8328385727064</v>
      </c>
      <c r="C1270" s="68">
        <f t="shared" si="184"/>
        <v>104.58333333333333</v>
      </c>
      <c r="D1270" s="72">
        <f t="shared" si="185"/>
        <v>1028.4595756861552</v>
      </c>
      <c r="E1270" s="69">
        <f t="shared" si="186"/>
        <v>1028.4595756861552</v>
      </c>
      <c r="F1270" s="70">
        <f t="shared" si="187"/>
        <v>234.85039919251727</v>
      </c>
      <c r="G1270" s="70" cm="1">
        <f t="array" ref="G1270">_xll.DCE_EC312_SpecificHeat_Ca(B1270)</f>
        <v>650</v>
      </c>
      <c r="H1270" s="69">
        <f t="shared" si="188"/>
        <v>0.11986077045184004</v>
      </c>
      <c r="I1270" s="69">
        <f t="shared" si="189"/>
        <v>1027.9526993431582</v>
      </c>
      <c r="J1270" s="73">
        <f t="shared" si="190"/>
        <v>104.58333333333333</v>
      </c>
      <c r="K1270" s="74">
        <f t="shared" si="191"/>
        <v>1027.9526993431582</v>
      </c>
    </row>
    <row r="1271" spans="1:11">
      <c r="A1271" s="67">
        <v>1256</v>
      </c>
      <c r="B1271" s="69">
        <f t="shared" si="183"/>
        <v>1027.9526993431582</v>
      </c>
      <c r="C1271" s="68">
        <f t="shared" si="184"/>
        <v>104.66666666666667</v>
      </c>
      <c r="D1271" s="72">
        <f t="shared" si="185"/>
        <v>1028.578773461938</v>
      </c>
      <c r="E1271" s="69">
        <f t="shared" si="186"/>
        <v>1028.578773461938</v>
      </c>
      <c r="F1271" s="70">
        <f t="shared" si="187"/>
        <v>234.66230919834049</v>
      </c>
      <c r="G1271" s="70" cm="1">
        <f t="array" ref="G1271">_xll.DCE_EC312_SpecificHeat_Ca(B1271)</f>
        <v>650</v>
      </c>
      <c r="H1271" s="69">
        <f t="shared" si="188"/>
        <v>0.11976477482358552</v>
      </c>
      <c r="I1271" s="69">
        <f t="shared" si="189"/>
        <v>1028.0724641179818</v>
      </c>
      <c r="J1271" s="73">
        <f t="shared" si="190"/>
        <v>104.66666666666667</v>
      </c>
      <c r="K1271" s="74">
        <f t="shared" si="191"/>
        <v>1028.0724641179818</v>
      </c>
    </row>
    <row r="1272" spans="1:11">
      <c r="A1272" s="67">
        <v>1257</v>
      </c>
      <c r="B1272" s="69">
        <f t="shared" si="183"/>
        <v>1028.0724641179818</v>
      </c>
      <c r="C1272" s="68">
        <f t="shared" si="184"/>
        <v>104.75</v>
      </c>
      <c r="D1272" s="72">
        <f t="shared" si="185"/>
        <v>1028.6978764859018</v>
      </c>
      <c r="E1272" s="69">
        <f t="shared" si="186"/>
        <v>1028.6978764859018</v>
      </c>
      <c r="F1272" s="70">
        <f t="shared" si="187"/>
        <v>234.4745206740707</v>
      </c>
      <c r="G1272" s="70" cm="1">
        <f t="array" ref="G1272">_xll.DCE_EC312_SpecificHeat_Ca(B1272)</f>
        <v>650</v>
      </c>
      <c r="H1272" s="69">
        <f t="shared" si="188"/>
        <v>0.1196689330567485</v>
      </c>
      <c r="I1272" s="69">
        <f t="shared" si="189"/>
        <v>1028.1921330510386</v>
      </c>
      <c r="J1272" s="73">
        <f t="shared" si="190"/>
        <v>104.75</v>
      </c>
      <c r="K1272" s="74">
        <f t="shared" si="191"/>
        <v>1028.1921330510386</v>
      </c>
    </row>
    <row r="1273" spans="1:11">
      <c r="A1273" s="67">
        <v>1258</v>
      </c>
      <c r="B1273" s="69">
        <f t="shared" si="183"/>
        <v>1028.1921330510386</v>
      </c>
      <c r="C1273" s="68">
        <f t="shared" si="184"/>
        <v>104.83333333333333</v>
      </c>
      <c r="D1273" s="72">
        <f t="shared" si="185"/>
        <v>1028.8168849085655</v>
      </c>
      <c r="E1273" s="69">
        <f t="shared" si="186"/>
        <v>1028.8168849085655</v>
      </c>
      <c r="F1273" s="70">
        <f t="shared" si="187"/>
        <v>234.28703289451326</v>
      </c>
      <c r="G1273" s="70" cm="1">
        <f t="array" ref="G1273">_xll.DCE_EC312_SpecificHeat_Ca(B1273)</f>
        <v>650</v>
      </c>
      <c r="H1273" s="69">
        <f t="shared" si="188"/>
        <v>0.11957324478121084</v>
      </c>
      <c r="I1273" s="69">
        <f t="shared" si="189"/>
        <v>1028.3117062958197</v>
      </c>
      <c r="J1273" s="73">
        <f t="shared" si="190"/>
        <v>104.83333333333333</v>
      </c>
      <c r="K1273" s="74">
        <f t="shared" si="191"/>
        <v>1028.3117062958197</v>
      </c>
    </row>
    <row r="1274" spans="1:11">
      <c r="A1274" s="67">
        <v>1259</v>
      </c>
      <c r="B1274" s="69">
        <f t="shared" si="183"/>
        <v>1028.3117062958197</v>
      </c>
      <c r="C1274" s="68">
        <f t="shared" si="184"/>
        <v>104.91666666666667</v>
      </c>
      <c r="D1274" s="72">
        <f t="shared" si="185"/>
        <v>1028.9357988800903</v>
      </c>
      <c r="E1274" s="69">
        <f t="shared" si="186"/>
        <v>1028.9357988800903</v>
      </c>
      <c r="F1274" s="70">
        <f t="shared" si="187"/>
        <v>234.09984513705922</v>
      </c>
      <c r="G1274" s="70" cm="1">
        <f t="array" ref="G1274">_xll.DCE_EC312_SpecificHeat_Ca(B1274)</f>
        <v>650</v>
      </c>
      <c r="H1274" s="69">
        <f t="shared" si="188"/>
        <v>0.11947770962817413</v>
      </c>
      <c r="I1274" s="69">
        <f t="shared" si="189"/>
        <v>1028.4311840054479</v>
      </c>
      <c r="J1274" s="73">
        <f t="shared" si="190"/>
        <v>104.91666666666667</v>
      </c>
      <c r="K1274" s="74">
        <f t="shared" si="191"/>
        <v>1028.4311840054479</v>
      </c>
    </row>
    <row r="1275" spans="1:11">
      <c r="A1275" s="67">
        <v>1260</v>
      </c>
      <c r="B1275" s="69">
        <f t="shared" si="183"/>
        <v>1028.4311840054479</v>
      </c>
      <c r="C1275" s="68">
        <f t="shared" si="184"/>
        <v>105</v>
      </c>
      <c r="D1275" s="72">
        <f t="shared" si="185"/>
        <v>1029.0546185502797</v>
      </c>
      <c r="E1275" s="69">
        <f t="shared" si="186"/>
        <v>1029.0546185502797</v>
      </c>
      <c r="F1275" s="70">
        <f t="shared" si="187"/>
        <v>233.91295668124673</v>
      </c>
      <c r="G1275" s="70" cm="1">
        <f t="array" ref="G1275">_xll.DCE_EC312_SpecificHeat_Ca(B1275)</f>
        <v>650</v>
      </c>
      <c r="H1275" s="69">
        <f t="shared" si="188"/>
        <v>0.11938232722993566</v>
      </c>
      <c r="I1275" s="69">
        <f t="shared" si="189"/>
        <v>1028.5505663326778</v>
      </c>
      <c r="J1275" s="73">
        <f t="shared" si="190"/>
        <v>105</v>
      </c>
      <c r="K1275" s="74">
        <f t="shared" si="191"/>
        <v>1028.5505663326778</v>
      </c>
    </row>
    <row r="1276" spans="1:11">
      <c r="A1276" s="67">
        <v>1261</v>
      </c>
      <c r="B1276" s="69">
        <f t="shared" si="183"/>
        <v>1028.5505663326778</v>
      </c>
      <c r="C1276" s="68">
        <f t="shared" si="184"/>
        <v>105.08333333333333</v>
      </c>
      <c r="D1276" s="72">
        <f t="shared" si="185"/>
        <v>1029.1733440685812</v>
      </c>
      <c r="E1276" s="69">
        <f t="shared" si="186"/>
        <v>1029.1733440685812</v>
      </c>
      <c r="F1276" s="70">
        <f t="shared" si="187"/>
        <v>233.72636680895005</v>
      </c>
      <c r="G1276" s="70" cm="1">
        <f t="array" ref="G1276">_xll.DCE_EC312_SpecificHeat_Ca(B1276)</f>
        <v>650</v>
      </c>
      <c r="H1276" s="69">
        <f t="shared" si="188"/>
        <v>0.11928709721998514</v>
      </c>
      <c r="I1276" s="69">
        <f t="shared" si="189"/>
        <v>1028.6698534298978</v>
      </c>
      <c r="J1276" s="73">
        <f t="shared" si="190"/>
        <v>105.08333333333333</v>
      </c>
      <c r="K1276" s="74">
        <f t="shared" si="191"/>
        <v>1028.6698534298978</v>
      </c>
    </row>
    <row r="1277" spans="1:11">
      <c r="A1277" s="67">
        <v>1262</v>
      </c>
      <c r="B1277" s="69">
        <f t="shared" si="183"/>
        <v>1028.6698534298978</v>
      </c>
      <c r="C1277" s="68">
        <f t="shared" si="184"/>
        <v>105.16666666666667</v>
      </c>
      <c r="D1277" s="72">
        <f t="shared" si="185"/>
        <v>1029.2919755840871</v>
      </c>
      <c r="E1277" s="69">
        <f t="shared" si="186"/>
        <v>1029.2919755840871</v>
      </c>
      <c r="F1277" s="70">
        <f t="shared" si="187"/>
        <v>233.54007480435686</v>
      </c>
      <c r="G1277" s="70" cm="1">
        <f t="array" ref="G1277">_xll.DCE_EC312_SpecificHeat_Ca(B1277)</f>
        <v>650</v>
      </c>
      <c r="H1277" s="69">
        <f t="shared" si="188"/>
        <v>0.11919201923299287</v>
      </c>
      <c r="I1277" s="69">
        <f t="shared" si="189"/>
        <v>1028.7890454491308</v>
      </c>
      <c r="J1277" s="73">
        <f t="shared" si="190"/>
        <v>105.16666666666667</v>
      </c>
      <c r="K1277" s="74">
        <f t="shared" si="191"/>
        <v>1028.7890454491308</v>
      </c>
    </row>
    <row r="1278" spans="1:11">
      <c r="A1278" s="67">
        <v>1263</v>
      </c>
      <c r="B1278" s="69">
        <f t="shared" si="183"/>
        <v>1028.7890454491308</v>
      </c>
      <c r="C1278" s="68">
        <f t="shared" si="184"/>
        <v>105.25</v>
      </c>
      <c r="D1278" s="72">
        <f t="shared" si="185"/>
        <v>1029.4105132455361</v>
      </c>
      <c r="E1278" s="69">
        <f t="shared" si="186"/>
        <v>1029.4105132455361</v>
      </c>
      <c r="F1278" s="70">
        <f t="shared" si="187"/>
        <v>233.35407995370832</v>
      </c>
      <c r="G1278" s="70" cm="1">
        <f t="array" ref="G1278">_xll.DCE_EC312_SpecificHeat_Ca(B1278)</f>
        <v>650</v>
      </c>
      <c r="H1278" s="69">
        <f t="shared" si="188"/>
        <v>0.11909709290467722</v>
      </c>
      <c r="I1278" s="69">
        <f t="shared" si="189"/>
        <v>1028.9081425420354</v>
      </c>
      <c r="J1278" s="73">
        <f t="shared" si="190"/>
        <v>105.25</v>
      </c>
      <c r="K1278" s="74">
        <f t="shared" si="191"/>
        <v>1028.9081425420354</v>
      </c>
    </row>
    <row r="1279" spans="1:11">
      <c r="A1279" s="67">
        <v>1264</v>
      </c>
      <c r="B1279" s="69">
        <f t="shared" si="183"/>
        <v>1028.9081425420354</v>
      </c>
      <c r="C1279" s="68">
        <f t="shared" si="184"/>
        <v>105.33333333333333</v>
      </c>
      <c r="D1279" s="72">
        <f t="shared" si="185"/>
        <v>1029.5289572013141</v>
      </c>
      <c r="E1279" s="69">
        <f t="shared" si="186"/>
        <v>1029.5289572013141</v>
      </c>
      <c r="F1279" s="70">
        <f t="shared" si="187"/>
        <v>233.16838154602181</v>
      </c>
      <c r="G1279" s="70" cm="1">
        <f t="array" ref="G1279">_xll.DCE_EC312_SpecificHeat_Ca(B1279)</f>
        <v>650</v>
      </c>
      <c r="H1279" s="69">
        <f t="shared" si="188"/>
        <v>0.11900231787217347</v>
      </c>
      <c r="I1279" s="69">
        <f t="shared" si="189"/>
        <v>1029.0271448599076</v>
      </c>
      <c r="J1279" s="73">
        <f t="shared" si="190"/>
        <v>105.33333333333333</v>
      </c>
      <c r="K1279" s="74">
        <f t="shared" si="191"/>
        <v>1029.0271448599076</v>
      </c>
    </row>
    <row r="1280" spans="1:11">
      <c r="A1280" s="67">
        <v>1265</v>
      </c>
      <c r="B1280" s="69">
        <f t="shared" si="183"/>
        <v>1029.0271448599076</v>
      </c>
      <c r="C1280" s="68">
        <f t="shared" si="184"/>
        <v>105.41666666666667</v>
      </c>
      <c r="D1280" s="72">
        <f t="shared" si="185"/>
        <v>1029.6473075994554</v>
      </c>
      <c r="E1280" s="69">
        <f t="shared" si="186"/>
        <v>1029.6473075994554</v>
      </c>
      <c r="F1280" s="70">
        <f t="shared" si="187"/>
        <v>232.98297887213795</v>
      </c>
      <c r="G1280" s="70" cm="1">
        <f t="array" ref="G1280">_xll.DCE_EC312_SpecificHeat_Ca(B1280)</f>
        <v>650</v>
      </c>
      <c r="H1280" s="69">
        <f t="shared" si="188"/>
        <v>0.11890769377354747</v>
      </c>
      <c r="I1280" s="69">
        <f t="shared" si="189"/>
        <v>1029.1460525536811</v>
      </c>
      <c r="J1280" s="73">
        <f t="shared" si="190"/>
        <v>105.41666666666667</v>
      </c>
      <c r="K1280" s="74">
        <f t="shared" si="191"/>
        <v>1029.1460525536811</v>
      </c>
    </row>
    <row r="1281" spans="1:11">
      <c r="A1281" s="67">
        <v>1266</v>
      </c>
      <c r="B1281" s="69">
        <f t="shared" si="183"/>
        <v>1029.1460525536811</v>
      </c>
      <c r="C1281" s="68">
        <f t="shared" si="184"/>
        <v>105.5</v>
      </c>
      <c r="D1281" s="72">
        <f t="shared" si="185"/>
        <v>1029.7655645876439</v>
      </c>
      <c r="E1281" s="69">
        <f t="shared" si="186"/>
        <v>1029.7655645876439</v>
      </c>
      <c r="F1281" s="70">
        <f t="shared" si="187"/>
        <v>232.79787122546037</v>
      </c>
      <c r="G1281" s="70" cm="1">
        <f t="array" ref="G1281">_xll.DCE_EC312_SpecificHeat_Ca(B1281)</f>
        <v>650</v>
      </c>
      <c r="H1281" s="69">
        <f t="shared" si="188"/>
        <v>0.11881322024817308</v>
      </c>
      <c r="I1281" s="69">
        <f t="shared" si="189"/>
        <v>1029.2648657739294</v>
      </c>
      <c r="J1281" s="73">
        <f t="shared" si="190"/>
        <v>105.5</v>
      </c>
      <c r="K1281" s="74">
        <f t="shared" si="191"/>
        <v>1029.2648657739294</v>
      </c>
    </row>
    <row r="1282" spans="1:11">
      <c r="A1282" s="67">
        <v>1267</v>
      </c>
      <c r="B1282" s="69">
        <f t="shared" si="183"/>
        <v>1029.2648657739294</v>
      </c>
      <c r="C1282" s="68">
        <f t="shared" si="184"/>
        <v>105.58333333333333</v>
      </c>
      <c r="D1282" s="72">
        <f t="shared" si="185"/>
        <v>1029.8837283132134</v>
      </c>
      <c r="E1282" s="69">
        <f t="shared" si="186"/>
        <v>1029.8837283132134</v>
      </c>
      <c r="F1282" s="70">
        <f t="shared" si="187"/>
        <v>232.61305790119889</v>
      </c>
      <c r="G1282" s="70" cm="1">
        <f t="array" ref="G1282">_xll.DCE_EC312_SpecificHeat_Ca(B1282)</f>
        <v>650</v>
      </c>
      <c r="H1282" s="69">
        <f t="shared" si="188"/>
        <v>0.11871889693634602</v>
      </c>
      <c r="I1282" s="69">
        <f t="shared" si="189"/>
        <v>1029.3835846708657</v>
      </c>
      <c r="J1282" s="73">
        <f t="shared" si="190"/>
        <v>105.58333333333333</v>
      </c>
      <c r="K1282" s="74">
        <f t="shared" si="191"/>
        <v>1029.3835846708657</v>
      </c>
    </row>
    <row r="1283" spans="1:11">
      <c r="A1283" s="67">
        <v>1268</v>
      </c>
      <c r="B1283" s="69">
        <f t="shared" si="183"/>
        <v>1029.3835846708657</v>
      </c>
      <c r="C1283" s="68">
        <f t="shared" si="184"/>
        <v>105.66666666666667</v>
      </c>
      <c r="D1283" s="72">
        <f t="shared" si="185"/>
        <v>1030.0017989231505</v>
      </c>
      <c r="E1283" s="69">
        <f t="shared" si="186"/>
        <v>1030.0017989231505</v>
      </c>
      <c r="F1283" s="70">
        <f t="shared" si="187"/>
        <v>232.42853819758119</v>
      </c>
      <c r="G1283" s="70" cm="1">
        <f t="array" ref="G1283">_xll.DCE_EC312_SpecificHeat_Ca(B1283)</f>
        <v>650</v>
      </c>
      <c r="H1283" s="69">
        <f t="shared" si="188"/>
        <v>0.11862472347990222</v>
      </c>
      <c r="I1283" s="69">
        <f t="shared" si="189"/>
        <v>1029.5022093943455</v>
      </c>
      <c r="J1283" s="73">
        <f t="shared" si="190"/>
        <v>105.66666666666667</v>
      </c>
      <c r="K1283" s="74">
        <f t="shared" si="191"/>
        <v>1029.5022093943455</v>
      </c>
    </row>
    <row r="1284" spans="1:11">
      <c r="A1284" s="67">
        <v>1269</v>
      </c>
      <c r="B1284" s="69">
        <f t="shared" si="183"/>
        <v>1029.5022093943455</v>
      </c>
      <c r="C1284" s="68">
        <f t="shared" si="184"/>
        <v>105.75</v>
      </c>
      <c r="D1284" s="72">
        <f t="shared" si="185"/>
        <v>1030.1197765640939</v>
      </c>
      <c r="E1284" s="69">
        <f t="shared" si="186"/>
        <v>1030.1197765640939</v>
      </c>
      <c r="F1284" s="70">
        <f t="shared" si="187"/>
        <v>232.24431141433897</v>
      </c>
      <c r="G1284" s="70" cm="1">
        <f t="array" ref="G1284">_xll.DCE_EC312_SpecificHeat_Ca(B1284)</f>
        <v>650</v>
      </c>
      <c r="H1284" s="69">
        <f t="shared" si="188"/>
        <v>0.11853069952144527</v>
      </c>
      <c r="I1284" s="69">
        <f t="shared" si="189"/>
        <v>1029.620740093867</v>
      </c>
      <c r="J1284" s="73">
        <f t="shared" si="190"/>
        <v>105.75</v>
      </c>
      <c r="K1284" s="74">
        <f t="shared" si="191"/>
        <v>1029.620740093867</v>
      </c>
    </row>
    <row r="1285" spans="1:11">
      <c r="A1285" s="67">
        <v>1270</v>
      </c>
      <c r="B1285" s="69">
        <f t="shared" si="183"/>
        <v>1029.620740093867</v>
      </c>
      <c r="C1285" s="68">
        <f t="shared" si="184"/>
        <v>105.83333333333333</v>
      </c>
      <c r="D1285" s="72">
        <f t="shared" si="185"/>
        <v>1030.237661382336</v>
      </c>
      <c r="E1285" s="69">
        <f t="shared" si="186"/>
        <v>1030.237661382336</v>
      </c>
      <c r="F1285" s="70">
        <f t="shared" si="187"/>
        <v>232.06037685369756</v>
      </c>
      <c r="G1285" s="70" cm="1">
        <f t="array" ref="G1285">_xll.DCE_EC312_SpecificHeat_Ca(B1285)</f>
        <v>650</v>
      </c>
      <c r="H1285" s="69">
        <f t="shared" si="188"/>
        <v>0.11843682470485138</v>
      </c>
      <c r="I1285" s="69">
        <f t="shared" si="189"/>
        <v>1029.7391769185717</v>
      </c>
      <c r="J1285" s="73">
        <f t="shared" si="190"/>
        <v>105.83333333333333</v>
      </c>
      <c r="K1285" s="74">
        <f t="shared" si="191"/>
        <v>1029.7391769185717</v>
      </c>
    </row>
    <row r="1286" spans="1:11">
      <c r="A1286" s="67">
        <v>1271</v>
      </c>
      <c r="B1286" s="69">
        <f t="shared" si="183"/>
        <v>1029.7391769185717</v>
      </c>
      <c r="C1286" s="68">
        <f t="shared" si="184"/>
        <v>105.91666666666667</v>
      </c>
      <c r="D1286" s="72">
        <f t="shared" si="185"/>
        <v>1030.3554535238247</v>
      </c>
      <c r="E1286" s="69">
        <f t="shared" si="186"/>
        <v>1030.3554535238247</v>
      </c>
      <c r="F1286" s="70">
        <f t="shared" si="187"/>
        <v>231.87673382016823</v>
      </c>
      <c r="G1286" s="70" cm="1">
        <f t="array" ref="G1286">_xll.DCE_EC312_SpecificHeat_Ca(B1286)</f>
        <v>650</v>
      </c>
      <c r="H1286" s="69">
        <f t="shared" si="188"/>
        <v>0.11834309867516345</v>
      </c>
      <c r="I1286" s="69">
        <f t="shared" si="189"/>
        <v>1029.857520017247</v>
      </c>
      <c r="J1286" s="73">
        <f t="shared" si="190"/>
        <v>105.91666666666667</v>
      </c>
      <c r="K1286" s="74">
        <f t="shared" si="191"/>
        <v>1029.857520017247</v>
      </c>
    </row>
    <row r="1287" spans="1:11">
      <c r="A1287" s="67">
        <v>1272</v>
      </c>
      <c r="B1287" s="69">
        <f t="shared" si="183"/>
        <v>1029.857520017247</v>
      </c>
      <c r="C1287" s="68">
        <f t="shared" si="184"/>
        <v>106</v>
      </c>
      <c r="D1287" s="72">
        <f t="shared" si="185"/>
        <v>1030.4731531341636</v>
      </c>
      <c r="E1287" s="69">
        <f t="shared" si="186"/>
        <v>1030.4731531341636</v>
      </c>
      <c r="F1287" s="70">
        <f t="shared" si="187"/>
        <v>231.69338162018482</v>
      </c>
      <c r="G1287" s="70" cm="1">
        <f t="array" ref="G1287">_xll.DCE_EC312_SpecificHeat_Ca(B1287)</f>
        <v>650</v>
      </c>
      <c r="H1287" s="69">
        <f t="shared" si="188"/>
        <v>0.11824952107840563</v>
      </c>
      <c r="I1287" s="69">
        <f t="shared" si="189"/>
        <v>1029.9757695383255</v>
      </c>
      <c r="J1287" s="73">
        <f t="shared" si="190"/>
        <v>106</v>
      </c>
      <c r="K1287" s="74">
        <f t="shared" si="191"/>
        <v>1029.9757695383255</v>
      </c>
    </row>
    <row r="1288" spans="1:11">
      <c r="A1288" s="67">
        <v>1273</v>
      </c>
      <c r="B1288" s="69">
        <f t="shared" si="183"/>
        <v>1029.9757695383255</v>
      </c>
      <c r="C1288" s="68">
        <f t="shared" si="184"/>
        <v>106.08333333333333</v>
      </c>
      <c r="D1288" s="72">
        <f t="shared" si="185"/>
        <v>1030.5907603586138</v>
      </c>
      <c r="E1288" s="69">
        <f t="shared" si="186"/>
        <v>1030.5907603586138</v>
      </c>
      <c r="F1288" s="70">
        <f t="shared" si="187"/>
        <v>231.51031956292985</v>
      </c>
      <c r="G1288" s="70" cm="1">
        <f t="array" ref="G1288">_xll.DCE_EC312_SpecificHeat_Ca(B1288)</f>
        <v>650</v>
      </c>
      <c r="H1288" s="69">
        <f t="shared" si="188"/>
        <v>0.11815609156200488</v>
      </c>
      <c r="I1288" s="69">
        <f t="shared" si="189"/>
        <v>1030.0939256298875</v>
      </c>
      <c r="J1288" s="73">
        <f t="shared" si="190"/>
        <v>106.08333333333333</v>
      </c>
      <c r="K1288" s="74">
        <f t="shared" si="191"/>
        <v>1030.0939256298875</v>
      </c>
    </row>
    <row r="1289" spans="1:11">
      <c r="A1289" s="67">
        <v>1274</v>
      </c>
      <c r="B1289" s="69">
        <f t="shared" si="183"/>
        <v>1030.0939256298875</v>
      </c>
      <c r="C1289" s="68">
        <f t="shared" si="184"/>
        <v>106.16666666666667</v>
      </c>
      <c r="D1289" s="72">
        <f t="shared" si="185"/>
        <v>1030.7082753420941</v>
      </c>
      <c r="E1289" s="69">
        <f t="shared" si="186"/>
        <v>1030.7082753420941</v>
      </c>
      <c r="F1289" s="70">
        <f t="shared" si="187"/>
        <v>231.32754695924515</v>
      </c>
      <c r="G1289" s="70" cm="1">
        <f t="array" ref="G1289">_xll.DCE_EC312_SpecificHeat_Ca(B1289)</f>
        <v>650</v>
      </c>
      <c r="H1289" s="69">
        <f t="shared" si="188"/>
        <v>0.11806280977423504</v>
      </c>
      <c r="I1289" s="69">
        <f t="shared" si="189"/>
        <v>1030.2119884396618</v>
      </c>
      <c r="J1289" s="73">
        <f t="shared" si="190"/>
        <v>106.16666666666667</v>
      </c>
      <c r="K1289" s="74">
        <f t="shared" si="191"/>
        <v>1030.2119884396618</v>
      </c>
    </row>
    <row r="1290" spans="1:11">
      <c r="A1290" s="67">
        <v>1275</v>
      </c>
      <c r="B1290" s="69">
        <f t="shared" si="183"/>
        <v>1030.2119884396618</v>
      </c>
      <c r="C1290" s="68">
        <f t="shared" si="184"/>
        <v>106.25</v>
      </c>
      <c r="D1290" s="72">
        <f t="shared" si="185"/>
        <v>1030.8256982291828</v>
      </c>
      <c r="E1290" s="69">
        <f t="shared" si="186"/>
        <v>1030.8256982291828</v>
      </c>
      <c r="F1290" s="70">
        <f t="shared" si="187"/>
        <v>231.14506312230523</v>
      </c>
      <c r="G1290" s="70" cm="1">
        <f t="array" ref="G1290">_xll.DCE_EC312_SpecificHeat_Ca(B1290)</f>
        <v>650</v>
      </c>
      <c r="H1290" s="69">
        <f t="shared" si="188"/>
        <v>0.1179696753645605</v>
      </c>
      <c r="I1290" s="69">
        <f t="shared" si="189"/>
        <v>1030.3299581150263</v>
      </c>
      <c r="J1290" s="73">
        <f t="shared" si="190"/>
        <v>106.25</v>
      </c>
      <c r="K1290" s="74">
        <f t="shared" si="191"/>
        <v>1030.3299581150263</v>
      </c>
    </row>
    <row r="1291" spans="1:11">
      <c r="A1291" s="67">
        <v>1276</v>
      </c>
      <c r="B1291" s="69">
        <f t="shared" si="183"/>
        <v>1030.3299581150263</v>
      </c>
      <c r="C1291" s="68">
        <f t="shared" si="184"/>
        <v>106.33333333333333</v>
      </c>
      <c r="D1291" s="72">
        <f t="shared" si="185"/>
        <v>1030.9430291641188</v>
      </c>
      <c r="E1291" s="69">
        <f t="shared" si="186"/>
        <v>1030.9430291641188</v>
      </c>
      <c r="F1291" s="70">
        <f t="shared" si="187"/>
        <v>230.96286736770634</v>
      </c>
      <c r="G1291" s="70" cm="1">
        <f t="array" ref="G1291">_xll.DCE_EC312_SpecificHeat_Ca(B1291)</f>
        <v>650</v>
      </c>
      <c r="H1291" s="69">
        <f t="shared" si="188"/>
        <v>0.11787668798368159</v>
      </c>
      <c r="I1291" s="69">
        <f t="shared" si="189"/>
        <v>1030.44783480301</v>
      </c>
      <c r="J1291" s="73">
        <f t="shared" si="190"/>
        <v>106.33333333333333</v>
      </c>
      <c r="K1291" s="74">
        <f t="shared" si="191"/>
        <v>1030.44783480301</v>
      </c>
    </row>
    <row r="1292" spans="1:11">
      <c r="A1292" s="67">
        <v>1277</v>
      </c>
      <c r="B1292" s="69">
        <f t="shared" si="183"/>
        <v>1030.44783480301</v>
      </c>
      <c r="C1292" s="68">
        <f t="shared" si="184"/>
        <v>106.41666666666667</v>
      </c>
      <c r="D1292" s="72">
        <f t="shared" si="185"/>
        <v>1031.060268290802</v>
      </c>
      <c r="E1292" s="69">
        <f t="shared" si="186"/>
        <v>1031.060268290802</v>
      </c>
      <c r="F1292" s="70">
        <f t="shared" si="187"/>
        <v>230.78095901282018</v>
      </c>
      <c r="G1292" s="70" cm="1">
        <f t="array" ref="G1292">_xll.DCE_EC312_SpecificHeat_Ca(B1292)</f>
        <v>650</v>
      </c>
      <c r="H1292" s="69">
        <f t="shared" si="188"/>
        <v>0.11778384728320483</v>
      </c>
      <c r="I1292" s="69">
        <f t="shared" si="189"/>
        <v>1030.5656186502931</v>
      </c>
      <c r="J1292" s="73">
        <f t="shared" si="190"/>
        <v>106.41666666666667</v>
      </c>
      <c r="K1292" s="74">
        <f t="shared" si="191"/>
        <v>1030.5656186502931</v>
      </c>
    </row>
    <row r="1293" spans="1:11">
      <c r="A1293" s="67">
        <v>1278</v>
      </c>
      <c r="B1293" s="69">
        <f t="shared" si="183"/>
        <v>1030.5656186502931</v>
      </c>
      <c r="C1293" s="68">
        <f t="shared" si="184"/>
        <v>106.5</v>
      </c>
      <c r="D1293" s="72">
        <f t="shared" si="185"/>
        <v>1031.1774157527952</v>
      </c>
      <c r="E1293" s="69">
        <f t="shared" si="186"/>
        <v>1031.1774157527952</v>
      </c>
      <c r="F1293" s="70">
        <f t="shared" si="187"/>
        <v>230.59933737744009</v>
      </c>
      <c r="G1293" s="70" cm="1">
        <f t="array" ref="G1293">_xll.DCE_EC312_SpecificHeat_Ca(B1293)</f>
        <v>650</v>
      </c>
      <c r="H1293" s="69">
        <f t="shared" si="188"/>
        <v>0.11769115291597262</v>
      </c>
      <c r="I1293" s="69">
        <f t="shared" si="189"/>
        <v>1030.6833098032091</v>
      </c>
      <c r="J1293" s="73">
        <f t="shared" si="190"/>
        <v>106.5</v>
      </c>
      <c r="K1293" s="74">
        <f t="shared" si="191"/>
        <v>1030.6833098032091</v>
      </c>
    </row>
    <row r="1294" spans="1:11">
      <c r="A1294" s="67">
        <v>1279</v>
      </c>
      <c r="B1294" s="69">
        <f t="shared" si="183"/>
        <v>1030.6833098032091</v>
      </c>
      <c r="C1294" s="68">
        <f t="shared" si="184"/>
        <v>106.58333333333333</v>
      </c>
      <c r="D1294" s="72">
        <f t="shared" si="185"/>
        <v>1031.2944716933248</v>
      </c>
      <c r="E1294" s="69">
        <f t="shared" si="186"/>
        <v>1031.2944716933248</v>
      </c>
      <c r="F1294" s="70">
        <f t="shared" si="187"/>
        <v>230.41800178355894</v>
      </c>
      <c r="G1294" s="70" cm="1">
        <f t="array" ref="G1294">_xll.DCE_EC312_SpecificHeat_Ca(B1294)</f>
        <v>650</v>
      </c>
      <c r="H1294" s="69">
        <f t="shared" si="188"/>
        <v>0.11759860453594999</v>
      </c>
      <c r="I1294" s="69">
        <f t="shared" si="189"/>
        <v>1030.8009084077451</v>
      </c>
      <c r="J1294" s="73">
        <f t="shared" si="190"/>
        <v>106.58333333333333</v>
      </c>
      <c r="K1294" s="74">
        <f t="shared" si="191"/>
        <v>1030.8009084077451</v>
      </c>
    </row>
    <row r="1295" spans="1:11">
      <c r="A1295" s="67">
        <v>1280</v>
      </c>
      <c r="B1295" s="69">
        <f t="shared" si="183"/>
        <v>1030.8009084077451</v>
      </c>
      <c r="C1295" s="68">
        <f t="shared" si="184"/>
        <v>106.66666666666667</v>
      </c>
      <c r="D1295" s="72">
        <f t="shared" si="185"/>
        <v>1031.4114362552807</v>
      </c>
      <c r="E1295" s="69">
        <f t="shared" si="186"/>
        <v>1031.4114362552807</v>
      </c>
      <c r="F1295" s="70">
        <f t="shared" si="187"/>
        <v>230.23695155491191</v>
      </c>
      <c r="G1295" s="70" cm="1">
        <f t="array" ref="G1295">_xll.DCE_EC312_SpecificHeat_Ca(B1295)</f>
        <v>650</v>
      </c>
      <c r="H1295" s="69">
        <f t="shared" si="188"/>
        <v>0.11750620179799115</v>
      </c>
      <c r="I1295" s="69">
        <f t="shared" si="189"/>
        <v>1030.9184146095431</v>
      </c>
      <c r="J1295" s="73">
        <f t="shared" si="190"/>
        <v>106.66666666666667</v>
      </c>
      <c r="K1295" s="74">
        <f t="shared" si="191"/>
        <v>1030.9184146095431</v>
      </c>
    </row>
    <row r="1296" spans="1:11">
      <c r="A1296" s="67">
        <v>1281</v>
      </c>
      <c r="B1296" s="69">
        <f t="shared" si="183"/>
        <v>1030.9184146095431</v>
      </c>
      <c r="C1296" s="68">
        <f t="shared" si="184"/>
        <v>106.75</v>
      </c>
      <c r="D1296" s="72">
        <f t="shared" si="185"/>
        <v>1031.5283095812197</v>
      </c>
      <c r="E1296" s="69">
        <f t="shared" si="186"/>
        <v>1031.5283095812197</v>
      </c>
      <c r="F1296" s="70">
        <f t="shared" si="187"/>
        <v>230.05618601773341</v>
      </c>
      <c r="G1296" s="70" cm="1">
        <f t="array" ref="G1296">_xll.DCE_EC312_SpecificHeat_Ca(B1296)</f>
        <v>650</v>
      </c>
      <c r="H1296" s="69">
        <f t="shared" si="188"/>
        <v>0.11741394435822587</v>
      </c>
      <c r="I1296" s="69">
        <f t="shared" si="189"/>
        <v>1031.0358285539014</v>
      </c>
      <c r="J1296" s="73">
        <f t="shared" si="190"/>
        <v>106.75</v>
      </c>
      <c r="K1296" s="74">
        <f t="shared" si="191"/>
        <v>1031.0358285539014</v>
      </c>
    </row>
    <row r="1297" spans="1:11">
      <c r="A1297" s="67">
        <v>1282</v>
      </c>
      <c r="B1297" s="69">
        <f t="shared" ref="B1297:B1360" si="192">IF(A1297=1,20,I1296)</f>
        <v>1031.0358285539014</v>
      </c>
      <c r="C1297" s="68">
        <f t="shared" ref="C1297:C1360" si="193">A1297*5/60</f>
        <v>106.83333333333333</v>
      </c>
      <c r="D1297" s="72">
        <f t="shared" ref="D1297:D1360" si="194">20 + 345 *LOG10(8 * C1297 + 1)</f>
        <v>1031.6450918133644</v>
      </c>
      <c r="E1297" s="69">
        <f t="shared" ref="E1297:E1360" si="195">D1297</f>
        <v>1031.6450918133644</v>
      </c>
      <c r="F1297" s="70">
        <f t="shared" ref="F1297:F1360" si="196">25 * (D1297 - B1297)+1 * 0.7 * 1 * 0.0000000567 * ((E1297 + 273) ^ 4 - (B1297 + 273) ^ 4)</f>
        <v>229.87570450025217</v>
      </c>
      <c r="G1297" s="70" cm="1">
        <f t="array" ref="G1297">_xll.DCE_EC312_SpecificHeat_Ca(B1297)</f>
        <v>650</v>
      </c>
      <c r="H1297" s="69">
        <f t="shared" ref="H1297:H1360" si="197">$G$10 * $G$9 / (G1297 * 7850) * F1297 * 5</f>
        <v>0.11732183187380175</v>
      </c>
      <c r="I1297" s="69">
        <f t="shared" ref="I1297:I1360" si="198">B1297+H1297</f>
        <v>1031.1531503857752</v>
      </c>
      <c r="J1297" s="73">
        <f t="shared" si="190"/>
        <v>106.83333333333333</v>
      </c>
      <c r="K1297" s="74">
        <f t="shared" si="191"/>
        <v>1031.1531503857752</v>
      </c>
    </row>
    <row r="1298" spans="1:11">
      <c r="A1298" s="67">
        <v>1283</v>
      </c>
      <c r="B1298" s="69">
        <f t="shared" si="192"/>
        <v>1031.1531503857752</v>
      </c>
      <c r="C1298" s="68">
        <f t="shared" si="193"/>
        <v>106.91666666666667</v>
      </c>
      <c r="D1298" s="72">
        <f t="shared" si="194"/>
        <v>1031.7617830936058</v>
      </c>
      <c r="E1298" s="69">
        <f t="shared" si="195"/>
        <v>1031.7617830936058</v>
      </c>
      <c r="F1298" s="70">
        <f t="shared" si="196"/>
        <v>229.69550633293278</v>
      </c>
      <c r="G1298" s="70" cm="1">
        <f t="array" ref="G1298">_xll.DCE_EC312_SpecificHeat_Ca(B1298)</f>
        <v>650</v>
      </c>
      <c r="H1298" s="69">
        <f t="shared" si="197"/>
        <v>0.11722986400300753</v>
      </c>
      <c r="I1298" s="69">
        <f t="shared" si="198"/>
        <v>1031.2703802497783</v>
      </c>
      <c r="J1298" s="73">
        <f t="shared" si="190"/>
        <v>106.91666666666667</v>
      </c>
      <c r="K1298" s="74">
        <f t="shared" si="191"/>
        <v>1031.2703802497783</v>
      </c>
    </row>
    <row r="1299" spans="1:11">
      <c r="A1299" s="67">
        <v>1284</v>
      </c>
      <c r="B1299" s="69">
        <f t="shared" si="192"/>
        <v>1031.2703802497783</v>
      </c>
      <c r="C1299" s="68">
        <f t="shared" si="193"/>
        <v>107</v>
      </c>
      <c r="D1299" s="72">
        <f t="shared" si="194"/>
        <v>1031.8783835635033</v>
      </c>
      <c r="E1299" s="69">
        <f t="shared" si="195"/>
        <v>1031.8783835635033</v>
      </c>
      <c r="F1299" s="70">
        <f t="shared" si="196"/>
        <v>229.515590848176</v>
      </c>
      <c r="G1299" s="70" cm="1">
        <f t="array" ref="G1299">_xll.DCE_EC312_SpecificHeat_Ca(B1299)</f>
        <v>650</v>
      </c>
      <c r="H1299" s="69">
        <f t="shared" si="197"/>
        <v>0.11713804040512005</v>
      </c>
      <c r="I1299" s="69">
        <f t="shared" si="198"/>
        <v>1031.3875182901834</v>
      </c>
      <c r="J1299" s="73">
        <f t="shared" si="190"/>
        <v>107</v>
      </c>
      <c r="K1299" s="74">
        <f t="shared" si="191"/>
        <v>1031.3875182901834</v>
      </c>
    </row>
    <row r="1300" spans="1:11">
      <c r="A1300" s="67">
        <v>1285</v>
      </c>
      <c r="B1300" s="69">
        <f t="shared" si="192"/>
        <v>1031.3875182901834</v>
      </c>
      <c r="C1300" s="68">
        <f t="shared" si="193"/>
        <v>107.08333333333333</v>
      </c>
      <c r="D1300" s="72">
        <f t="shared" si="194"/>
        <v>1031.9948933642861</v>
      </c>
      <c r="E1300" s="69">
        <f t="shared" si="195"/>
        <v>1031.9948933642861</v>
      </c>
      <c r="F1300" s="70">
        <f t="shared" si="196"/>
        <v>229.33595738072341</v>
      </c>
      <c r="G1300" s="70" cm="1">
        <f t="array" ref="G1300">_xll.DCE_EC312_SpecificHeat_Ca(B1300)</f>
        <v>650</v>
      </c>
      <c r="H1300" s="69">
        <f t="shared" si="197"/>
        <v>0.11704636074061094</v>
      </c>
      <c r="I1300" s="69">
        <f t="shared" si="198"/>
        <v>1031.5045646509241</v>
      </c>
      <c r="J1300" s="73">
        <f t="shared" si="190"/>
        <v>107.08333333333333</v>
      </c>
      <c r="K1300" s="74">
        <f t="shared" si="191"/>
        <v>1031.5045646509241</v>
      </c>
    </row>
    <row r="1301" spans="1:11">
      <c r="A1301" s="67">
        <v>1286</v>
      </c>
      <c r="B1301" s="69">
        <f t="shared" si="192"/>
        <v>1031.5045646509241</v>
      </c>
      <c r="C1301" s="68">
        <f t="shared" si="193"/>
        <v>107.16666666666667</v>
      </c>
      <c r="D1301" s="72">
        <f t="shared" si="194"/>
        <v>1032.1113126368539</v>
      </c>
      <c r="E1301" s="69">
        <f t="shared" si="195"/>
        <v>1032.1113126368539</v>
      </c>
      <c r="F1301" s="70">
        <f t="shared" si="196"/>
        <v>229.15660526693705</v>
      </c>
      <c r="G1301" s="70" cm="1">
        <f t="array" ref="G1301">_xll.DCE_EC312_SpecificHeat_Ca(B1301)</f>
        <v>650</v>
      </c>
      <c r="H1301" s="69">
        <f t="shared" si="197"/>
        <v>0.11695482467077876</v>
      </c>
      <c r="I1301" s="69">
        <f t="shared" si="198"/>
        <v>1031.6215194755948</v>
      </c>
      <c r="J1301" s="73">
        <f t="shared" si="190"/>
        <v>107.16666666666667</v>
      </c>
      <c r="K1301" s="74">
        <f t="shared" si="191"/>
        <v>1031.6215194755948</v>
      </c>
    </row>
    <row r="1302" spans="1:11">
      <c r="A1302" s="67">
        <v>1287</v>
      </c>
      <c r="B1302" s="69">
        <f t="shared" si="192"/>
        <v>1031.6215194755948</v>
      </c>
      <c r="C1302" s="68">
        <f t="shared" si="193"/>
        <v>107.25</v>
      </c>
      <c r="D1302" s="72">
        <f t="shared" si="194"/>
        <v>1032.2276415217787</v>
      </c>
      <c r="E1302" s="69">
        <f t="shared" si="195"/>
        <v>1032.2276415217787</v>
      </c>
      <c r="F1302" s="70">
        <f t="shared" si="196"/>
        <v>228.97753384578863</v>
      </c>
      <c r="G1302" s="70" cm="1">
        <f t="array" ref="G1302">_xll.DCE_EC312_SpecificHeat_Ca(B1302)</f>
        <v>650</v>
      </c>
      <c r="H1302" s="69">
        <f t="shared" si="197"/>
        <v>0.11686343185825405</v>
      </c>
      <c r="I1302" s="69">
        <f t="shared" si="198"/>
        <v>1031.7383829074531</v>
      </c>
      <c r="J1302" s="73">
        <f t="shared" si="190"/>
        <v>107.25</v>
      </c>
      <c r="K1302" s="74">
        <f t="shared" si="191"/>
        <v>1031.7383829074531</v>
      </c>
    </row>
    <row r="1303" spans="1:11">
      <c r="A1303" s="67">
        <v>1288</v>
      </c>
      <c r="B1303" s="69">
        <f t="shared" si="192"/>
        <v>1031.7383829074531</v>
      </c>
      <c r="C1303" s="68">
        <f t="shared" si="193"/>
        <v>107.33333333333333</v>
      </c>
      <c r="D1303" s="72">
        <f t="shared" si="194"/>
        <v>1032.3438801593047</v>
      </c>
      <c r="E1303" s="69">
        <f t="shared" si="195"/>
        <v>1032.3438801593047</v>
      </c>
      <c r="F1303" s="70">
        <f t="shared" si="196"/>
        <v>228.79874245787838</v>
      </c>
      <c r="G1303" s="70" cm="1">
        <f t="array" ref="G1303">_xll.DCE_EC312_SpecificHeat_Ca(B1303)</f>
        <v>650</v>
      </c>
      <c r="H1303" s="69">
        <f t="shared" si="197"/>
        <v>0.11677218196649845</v>
      </c>
      <c r="I1303" s="69">
        <f t="shared" si="198"/>
        <v>1031.8551550894197</v>
      </c>
      <c r="J1303" s="73">
        <f t="shared" si="190"/>
        <v>107.33333333333333</v>
      </c>
      <c r="K1303" s="74">
        <f t="shared" si="191"/>
        <v>1031.8551550894197</v>
      </c>
    </row>
    <row r="1304" spans="1:11">
      <c r="A1304" s="67">
        <v>1289</v>
      </c>
      <c r="B1304" s="69">
        <f t="shared" si="192"/>
        <v>1031.8551550894197</v>
      </c>
      <c r="C1304" s="68">
        <f t="shared" si="193"/>
        <v>107.41666666666667</v>
      </c>
      <c r="D1304" s="72">
        <f t="shared" si="194"/>
        <v>1032.460028689351</v>
      </c>
      <c r="E1304" s="69">
        <f t="shared" si="195"/>
        <v>1032.460028689351</v>
      </c>
      <c r="F1304" s="70">
        <f t="shared" si="196"/>
        <v>228.6202304463194</v>
      </c>
      <c r="G1304" s="70" cm="1">
        <f t="array" ref="G1304">_xll.DCE_EC312_SpecificHeat_Ca(B1304)</f>
        <v>650</v>
      </c>
      <c r="H1304" s="69">
        <f t="shared" si="197"/>
        <v>0.11668107466025611</v>
      </c>
      <c r="I1304" s="69">
        <f t="shared" si="198"/>
        <v>1031.9718361640798</v>
      </c>
      <c r="J1304" s="73">
        <f t="shared" si="190"/>
        <v>107.41666666666667</v>
      </c>
      <c r="K1304" s="74">
        <f t="shared" si="191"/>
        <v>1031.9718361640798</v>
      </c>
    </row>
    <row r="1305" spans="1:11">
      <c r="A1305" s="67">
        <v>1290</v>
      </c>
      <c r="B1305" s="69">
        <f t="shared" si="192"/>
        <v>1031.9718361640798</v>
      </c>
      <c r="C1305" s="68">
        <f t="shared" si="193"/>
        <v>107.5</v>
      </c>
      <c r="D1305" s="72">
        <f t="shared" si="194"/>
        <v>1032.5760872515111</v>
      </c>
      <c r="E1305" s="69">
        <f t="shared" si="195"/>
        <v>1032.5760872515111</v>
      </c>
      <c r="F1305" s="70">
        <f t="shared" si="196"/>
        <v>228.44199715616091</v>
      </c>
      <c r="G1305" s="70" cm="1">
        <f t="array" ref="G1305">_xll.DCE_EC312_SpecificHeat_Ca(B1305)</f>
        <v>650</v>
      </c>
      <c r="H1305" s="69">
        <f t="shared" si="197"/>
        <v>0.11659010960525934</v>
      </c>
      <c r="I1305" s="69">
        <f t="shared" si="198"/>
        <v>1032.0884262736852</v>
      </c>
      <c r="J1305" s="73">
        <f t="shared" si="190"/>
        <v>107.5</v>
      </c>
      <c r="K1305" s="74">
        <f t="shared" si="191"/>
        <v>1032.0884262736852</v>
      </c>
    </row>
    <row r="1306" spans="1:11">
      <c r="A1306" s="67">
        <v>1291</v>
      </c>
      <c r="B1306" s="69">
        <f t="shared" si="192"/>
        <v>1032.0884262736852</v>
      </c>
      <c r="C1306" s="68">
        <f t="shared" si="193"/>
        <v>107.58333333333333</v>
      </c>
      <c r="D1306" s="72">
        <f t="shared" si="194"/>
        <v>1032.6920559850532</v>
      </c>
      <c r="E1306" s="69">
        <f t="shared" si="195"/>
        <v>1032.6920559850532</v>
      </c>
      <c r="F1306" s="70">
        <f t="shared" si="196"/>
        <v>228.26404193384471</v>
      </c>
      <c r="G1306" s="70" cm="1">
        <f t="array" ref="G1306">_xll.DCE_EC312_SpecificHeat_Ca(B1306)</f>
        <v>650</v>
      </c>
      <c r="H1306" s="69">
        <f t="shared" si="197"/>
        <v>0.11649928646795113</v>
      </c>
      <c r="I1306" s="69">
        <f t="shared" si="198"/>
        <v>1032.204925560153</v>
      </c>
      <c r="J1306" s="73">
        <f t="shared" si="190"/>
        <v>107.58333333333333</v>
      </c>
      <c r="K1306" s="74">
        <f t="shared" si="191"/>
        <v>1032.204925560153</v>
      </c>
    </row>
    <row r="1307" spans="1:11">
      <c r="A1307" s="67">
        <v>1292</v>
      </c>
      <c r="B1307" s="69">
        <f t="shared" si="192"/>
        <v>1032.204925560153</v>
      </c>
      <c r="C1307" s="68">
        <f t="shared" si="193"/>
        <v>107.66666666666667</v>
      </c>
      <c r="D1307" s="72">
        <f t="shared" si="194"/>
        <v>1032.807935028924</v>
      </c>
      <c r="E1307" s="69">
        <f t="shared" si="195"/>
        <v>1032.807935028924</v>
      </c>
      <c r="F1307" s="70">
        <f t="shared" si="196"/>
        <v>228.08636412884402</v>
      </c>
      <c r="G1307" s="70" cm="1">
        <f t="array" ref="G1307">_xll.DCE_EC312_SpecificHeat_Ca(B1307)</f>
        <v>650</v>
      </c>
      <c r="H1307" s="69">
        <f t="shared" si="197"/>
        <v>0.11640860491632168</v>
      </c>
      <c r="I1307" s="69">
        <f t="shared" si="198"/>
        <v>1032.3213341650694</v>
      </c>
      <c r="J1307" s="73">
        <f t="shared" si="190"/>
        <v>107.66666666666667</v>
      </c>
      <c r="K1307" s="74">
        <f t="shared" si="191"/>
        <v>1032.3213341650694</v>
      </c>
    </row>
    <row r="1308" spans="1:11">
      <c r="A1308" s="67">
        <v>1293</v>
      </c>
      <c r="B1308" s="69">
        <f t="shared" si="192"/>
        <v>1032.3213341650694</v>
      </c>
      <c r="C1308" s="68">
        <f t="shared" si="193"/>
        <v>107.75</v>
      </c>
      <c r="D1308" s="72">
        <f t="shared" si="194"/>
        <v>1032.9237245217473</v>
      </c>
      <c r="E1308" s="69">
        <f t="shared" si="195"/>
        <v>1032.9237245217473</v>
      </c>
      <c r="F1308" s="70">
        <f t="shared" si="196"/>
        <v>227.90896309206337</v>
      </c>
      <c r="G1308" s="70" cm="1">
        <f t="array" ref="G1308">_xll.DCE_EC312_SpecificHeat_Ca(B1308)</f>
        <v>650</v>
      </c>
      <c r="H1308" s="69">
        <f t="shared" si="197"/>
        <v>0.11631806461909164</v>
      </c>
      <c r="I1308" s="69">
        <f t="shared" si="198"/>
        <v>1032.4376522296884</v>
      </c>
      <c r="J1308" s="73">
        <f t="shared" si="190"/>
        <v>107.75</v>
      </c>
      <c r="K1308" s="74">
        <f t="shared" si="191"/>
        <v>1032.4376522296884</v>
      </c>
    </row>
    <row r="1309" spans="1:11">
      <c r="A1309" s="67">
        <v>1294</v>
      </c>
      <c r="B1309" s="69">
        <f t="shared" si="192"/>
        <v>1032.4376522296884</v>
      </c>
      <c r="C1309" s="68">
        <f t="shared" si="193"/>
        <v>107.83333333333333</v>
      </c>
      <c r="D1309" s="72">
        <f t="shared" si="194"/>
        <v>1033.0394246018259</v>
      </c>
      <c r="E1309" s="69">
        <f t="shared" si="195"/>
        <v>1033.0394246018259</v>
      </c>
      <c r="F1309" s="70">
        <f t="shared" si="196"/>
        <v>227.73183817655999</v>
      </c>
      <c r="G1309" s="70" cm="1">
        <f t="array" ref="G1309">_xll.DCE_EC312_SpecificHeat_Ca(B1309)</f>
        <v>650</v>
      </c>
      <c r="H1309" s="69">
        <f t="shared" si="197"/>
        <v>0.11622766524608036</v>
      </c>
      <c r="I1309" s="69">
        <f t="shared" si="198"/>
        <v>1032.5538798949344</v>
      </c>
      <c r="J1309" s="73">
        <f t="shared" si="190"/>
        <v>107.83333333333333</v>
      </c>
      <c r="K1309" s="74">
        <f t="shared" si="191"/>
        <v>1032.5538798949344</v>
      </c>
    </row>
    <row r="1310" spans="1:11">
      <c r="A1310" s="67">
        <v>1295</v>
      </c>
      <c r="B1310" s="69">
        <f t="shared" si="192"/>
        <v>1032.5538798949344</v>
      </c>
      <c r="C1310" s="68">
        <f t="shared" si="193"/>
        <v>107.91666666666667</v>
      </c>
      <c r="D1310" s="72">
        <f t="shared" si="194"/>
        <v>1033.1550354071428</v>
      </c>
      <c r="E1310" s="69">
        <f t="shared" si="195"/>
        <v>1033.1550354071428</v>
      </c>
      <c r="F1310" s="70">
        <f t="shared" si="196"/>
        <v>227.55498873769542</v>
      </c>
      <c r="G1310" s="70" cm="1">
        <f t="array" ref="G1310">_xll.DCE_EC312_SpecificHeat_Ca(B1310)</f>
        <v>650</v>
      </c>
      <c r="H1310" s="69">
        <f t="shared" si="197"/>
        <v>0.11613740646828324</v>
      </c>
      <c r="I1310" s="69">
        <f t="shared" si="198"/>
        <v>1032.6700173014028</v>
      </c>
      <c r="J1310" s="73">
        <f t="shared" si="190"/>
        <v>107.91666666666667</v>
      </c>
      <c r="K1310" s="74">
        <f t="shared" si="191"/>
        <v>1032.6700173014028</v>
      </c>
    </row>
    <row r="1311" spans="1:11">
      <c r="A1311" s="67">
        <v>1296</v>
      </c>
      <c r="B1311" s="69">
        <f t="shared" si="192"/>
        <v>1032.6700173014028</v>
      </c>
      <c r="C1311" s="68">
        <f t="shared" si="193"/>
        <v>108</v>
      </c>
      <c r="D1311" s="72">
        <f t="shared" si="194"/>
        <v>1033.270557075361</v>
      </c>
      <c r="E1311" s="69">
        <f t="shared" si="195"/>
        <v>1033.270557075361</v>
      </c>
      <c r="F1311" s="70">
        <f t="shared" si="196"/>
        <v>227.37841413213823</v>
      </c>
      <c r="G1311" s="70" cm="1">
        <f t="array" ref="G1311">_xll.DCE_EC312_SpecificHeat_Ca(B1311)</f>
        <v>650</v>
      </c>
      <c r="H1311" s="69">
        <f t="shared" si="197"/>
        <v>0.11604728795736274</v>
      </c>
      <c r="I1311" s="69">
        <f t="shared" si="198"/>
        <v>1032.7860645893602</v>
      </c>
      <c r="J1311" s="73">
        <f t="shared" si="190"/>
        <v>108</v>
      </c>
      <c r="K1311" s="74">
        <f t="shared" si="191"/>
        <v>1032.7860645893602</v>
      </c>
    </row>
    <row r="1312" spans="1:11">
      <c r="A1312" s="67">
        <v>1297</v>
      </c>
      <c r="B1312" s="69">
        <f t="shared" si="192"/>
        <v>1032.7860645893602</v>
      </c>
      <c r="C1312" s="68">
        <f t="shared" si="193"/>
        <v>108.08333333333333</v>
      </c>
      <c r="D1312" s="72">
        <f t="shared" si="194"/>
        <v>1033.385989743826</v>
      </c>
      <c r="E1312" s="69">
        <f t="shared" si="195"/>
        <v>1033.385989743826</v>
      </c>
      <c r="F1312" s="70">
        <f t="shared" si="196"/>
        <v>227.20211371928306</v>
      </c>
      <c r="G1312" s="70" cm="1">
        <f t="array" ref="G1312">_xll.DCE_EC312_SpecificHeat_Ca(B1312)</f>
        <v>650</v>
      </c>
      <c r="H1312" s="69">
        <f t="shared" si="197"/>
        <v>0.11595730938637264</v>
      </c>
      <c r="I1312" s="69">
        <f t="shared" si="198"/>
        <v>1032.9020218987466</v>
      </c>
      <c r="J1312" s="73">
        <f t="shared" si="190"/>
        <v>108.08333333333333</v>
      </c>
      <c r="K1312" s="74">
        <f t="shared" si="191"/>
        <v>1032.9020218987466</v>
      </c>
    </row>
    <row r="1313" spans="1:11">
      <c r="A1313" s="67">
        <v>1298</v>
      </c>
      <c r="B1313" s="69">
        <f t="shared" si="192"/>
        <v>1032.9020218987466</v>
      </c>
      <c r="C1313" s="68">
        <f t="shared" si="193"/>
        <v>108.16666666666667</v>
      </c>
      <c r="D1313" s="72">
        <f t="shared" si="194"/>
        <v>1033.5013335495657</v>
      </c>
      <c r="E1313" s="69">
        <f t="shared" si="195"/>
        <v>1033.5013335495657</v>
      </c>
      <c r="F1313" s="70">
        <f t="shared" si="196"/>
        <v>227.02608686004467</v>
      </c>
      <c r="G1313" s="70" cm="1">
        <f t="array" ref="G1313">_xll.DCE_EC312_SpecificHeat_Ca(B1313)</f>
        <v>650</v>
      </c>
      <c r="H1313" s="69">
        <f t="shared" si="197"/>
        <v>0.11586747042914251</v>
      </c>
      <c r="I1313" s="69">
        <f t="shared" si="198"/>
        <v>1033.0178893691757</v>
      </c>
      <c r="J1313" s="73">
        <f t="shared" si="190"/>
        <v>108.16666666666667</v>
      </c>
      <c r="K1313" s="74">
        <f t="shared" si="191"/>
        <v>1033.0178893691757</v>
      </c>
    </row>
    <row r="1314" spans="1:11">
      <c r="A1314" s="67">
        <v>1299</v>
      </c>
      <c r="B1314" s="69">
        <f t="shared" si="192"/>
        <v>1033.0178893691757</v>
      </c>
      <c r="C1314" s="68">
        <f t="shared" si="193"/>
        <v>108.25</v>
      </c>
      <c r="D1314" s="72">
        <f t="shared" si="194"/>
        <v>1033.6165886292924</v>
      </c>
      <c r="E1314" s="69">
        <f t="shared" si="195"/>
        <v>1033.6165886292924</v>
      </c>
      <c r="F1314" s="70">
        <f t="shared" si="196"/>
        <v>226.85033291780064</v>
      </c>
      <c r="G1314" s="70" cm="1">
        <f t="array" ref="G1314">_xll.DCE_EC312_SpecificHeat_Ca(B1314)</f>
        <v>650</v>
      </c>
      <c r="H1314" s="69">
        <f t="shared" si="197"/>
        <v>0.11577777076075896</v>
      </c>
      <c r="I1314" s="69">
        <f t="shared" si="198"/>
        <v>1033.1336671399365</v>
      </c>
      <c r="J1314" s="73">
        <f t="shared" si="190"/>
        <v>108.25</v>
      </c>
      <c r="K1314" s="74">
        <f t="shared" si="191"/>
        <v>1033.1336671399365</v>
      </c>
    </row>
    <row r="1315" spans="1:11">
      <c r="A1315" s="67">
        <v>1300</v>
      </c>
      <c r="B1315" s="69">
        <f t="shared" si="192"/>
        <v>1033.1336671399365</v>
      </c>
      <c r="C1315" s="68">
        <f t="shared" si="193"/>
        <v>108.33333333333333</v>
      </c>
      <c r="D1315" s="72">
        <f t="shared" si="194"/>
        <v>1033.7317551194028</v>
      </c>
      <c r="E1315" s="69">
        <f t="shared" si="195"/>
        <v>1033.7317551194028</v>
      </c>
      <c r="F1315" s="70">
        <f t="shared" si="196"/>
        <v>226.67485125744861</v>
      </c>
      <c r="G1315" s="70" cm="1">
        <f t="array" ref="G1315">_xll.DCE_EC312_SpecificHeat_Ca(B1315)</f>
        <v>650</v>
      </c>
      <c r="H1315" s="69">
        <f t="shared" si="197"/>
        <v>0.11568821005708427</v>
      </c>
      <c r="I1315" s="69">
        <f t="shared" si="198"/>
        <v>1033.2493553499935</v>
      </c>
      <c r="J1315" s="73">
        <f t="shared" si="190"/>
        <v>108.33333333333333</v>
      </c>
      <c r="K1315" s="74">
        <f t="shared" si="191"/>
        <v>1033.2493553499935</v>
      </c>
    </row>
    <row r="1316" spans="1:11">
      <c r="A1316" s="67">
        <v>1301</v>
      </c>
      <c r="B1316" s="69">
        <f t="shared" si="192"/>
        <v>1033.2493553499935</v>
      </c>
      <c r="C1316" s="68">
        <f t="shared" si="193"/>
        <v>108.41666666666667</v>
      </c>
      <c r="D1316" s="72">
        <f t="shared" si="194"/>
        <v>1033.8468331559789</v>
      </c>
      <c r="E1316" s="69">
        <f t="shared" si="195"/>
        <v>1033.8468331559789</v>
      </c>
      <c r="F1316" s="70">
        <f t="shared" si="196"/>
        <v>226.4996412459775</v>
      </c>
      <c r="G1316" s="70" cm="1">
        <f t="array" ref="G1316">_xll.DCE_EC312_SpecificHeat_Ca(B1316)</f>
        <v>650</v>
      </c>
      <c r="H1316" s="69">
        <f t="shared" si="197"/>
        <v>0.11559878799504814</v>
      </c>
      <c r="I1316" s="69">
        <f t="shared" si="198"/>
        <v>1033.3649541379884</v>
      </c>
      <c r="J1316" s="73">
        <f t="shared" si="190"/>
        <v>108.41666666666667</v>
      </c>
      <c r="K1316" s="74">
        <f t="shared" si="191"/>
        <v>1033.3649541379884</v>
      </c>
    </row>
    <row r="1317" spans="1:11">
      <c r="A1317" s="67">
        <v>1302</v>
      </c>
      <c r="B1317" s="69">
        <f t="shared" si="192"/>
        <v>1033.3649541379884</v>
      </c>
      <c r="C1317" s="68">
        <f t="shared" si="193"/>
        <v>108.5</v>
      </c>
      <c r="D1317" s="72">
        <f t="shared" si="194"/>
        <v>1033.96182287479</v>
      </c>
      <c r="E1317" s="69">
        <f t="shared" si="195"/>
        <v>1033.96182287479</v>
      </c>
      <c r="F1317" s="70">
        <f t="shared" si="196"/>
        <v>226.32470225242864</v>
      </c>
      <c r="G1317" s="70" cm="1">
        <f t="array" ref="G1317">_xll.DCE_EC312_SpecificHeat_Ca(B1317)</f>
        <v>650</v>
      </c>
      <c r="H1317" s="69">
        <f t="shared" si="197"/>
        <v>0.11550950425262772</v>
      </c>
      <c r="I1317" s="69">
        <f t="shared" si="198"/>
        <v>1033.4804636422411</v>
      </c>
      <c r="J1317" s="73">
        <f t="shared" si="190"/>
        <v>108.5</v>
      </c>
      <c r="K1317" s="74">
        <f t="shared" si="191"/>
        <v>1033.4804636422411</v>
      </c>
    </row>
    <row r="1318" spans="1:11">
      <c r="A1318" s="67">
        <v>1303</v>
      </c>
      <c r="B1318" s="69">
        <f t="shared" si="192"/>
        <v>1033.4804636422411</v>
      </c>
      <c r="C1318" s="68">
        <f t="shared" si="193"/>
        <v>108.58333333333333</v>
      </c>
      <c r="D1318" s="72">
        <f t="shared" si="194"/>
        <v>1034.0767244112926</v>
      </c>
      <c r="E1318" s="69">
        <f t="shared" si="195"/>
        <v>1034.0767244112926</v>
      </c>
      <c r="F1318" s="70">
        <f t="shared" si="196"/>
        <v>226.15003364765988</v>
      </c>
      <c r="G1318" s="70" cm="1">
        <f t="array" ref="G1318">_xll.DCE_EC312_SpecificHeat_Ca(B1318)</f>
        <v>650</v>
      </c>
      <c r="H1318" s="69">
        <f t="shared" si="197"/>
        <v>0.11542035850872728</v>
      </c>
      <c r="I1318" s="69">
        <f t="shared" si="198"/>
        <v>1033.5958840007499</v>
      </c>
      <c r="J1318" s="73">
        <f t="shared" si="190"/>
        <v>108.58333333333333</v>
      </c>
      <c r="K1318" s="74">
        <f t="shared" si="191"/>
        <v>1033.5958840007499</v>
      </c>
    </row>
    <row r="1319" spans="1:11">
      <c r="A1319" s="67">
        <v>1304</v>
      </c>
      <c r="B1319" s="69">
        <f t="shared" si="192"/>
        <v>1033.5958840007499</v>
      </c>
      <c r="C1319" s="68">
        <f t="shared" si="193"/>
        <v>108.66666666666667</v>
      </c>
      <c r="D1319" s="72">
        <f t="shared" si="194"/>
        <v>1034.1915379006323</v>
      </c>
      <c r="E1319" s="69">
        <f t="shared" si="195"/>
        <v>1034.1915379006323</v>
      </c>
      <c r="F1319" s="70">
        <f t="shared" si="196"/>
        <v>225.97563480468978</v>
      </c>
      <c r="G1319" s="70" cm="1">
        <f t="array" ref="G1319">_xll.DCE_EC312_SpecificHeat_Ca(B1319)</f>
        <v>650</v>
      </c>
      <c r="H1319" s="69">
        <f t="shared" si="197"/>
        <v>0.11533135044335385</v>
      </c>
      <c r="I1319" s="69">
        <f t="shared" si="198"/>
        <v>1033.7112153511932</v>
      </c>
      <c r="J1319" s="73">
        <f t="shared" ref="J1319:J1382" si="199">C1319</f>
        <v>108.66666666666667</v>
      </c>
      <c r="K1319" s="74">
        <f t="shared" ref="K1319:K1382" si="200">I1319</f>
        <v>1033.7112153511932</v>
      </c>
    </row>
    <row r="1320" spans="1:11">
      <c r="A1320" s="67">
        <v>1305</v>
      </c>
      <c r="B1320" s="69">
        <f t="shared" si="192"/>
        <v>1033.7112153511932</v>
      </c>
      <c r="C1320" s="68">
        <f t="shared" si="193"/>
        <v>108.75</v>
      </c>
      <c r="D1320" s="72">
        <f t="shared" si="194"/>
        <v>1034.3062634776438</v>
      </c>
      <c r="E1320" s="69">
        <f t="shared" si="195"/>
        <v>1034.3062634776438</v>
      </c>
      <c r="F1320" s="70">
        <f t="shared" si="196"/>
        <v>225.80150509839788</v>
      </c>
      <c r="G1320" s="70" cm="1">
        <f t="array" ref="G1320">_xll.DCE_EC312_SpecificHeat_Ca(B1320)</f>
        <v>650</v>
      </c>
      <c r="H1320" s="69">
        <f t="shared" si="197"/>
        <v>0.11524247973746424</v>
      </c>
      <c r="I1320" s="69">
        <f t="shared" si="198"/>
        <v>1033.8264578309306</v>
      </c>
      <c r="J1320" s="73">
        <f t="shared" si="199"/>
        <v>108.75</v>
      </c>
      <c r="K1320" s="74">
        <f t="shared" si="200"/>
        <v>1033.8264578309306</v>
      </c>
    </row>
    <row r="1321" spans="1:11">
      <c r="A1321" s="67">
        <v>1306</v>
      </c>
      <c r="B1321" s="69">
        <f t="shared" si="192"/>
        <v>1033.8264578309306</v>
      </c>
      <c r="C1321" s="68">
        <f t="shared" si="193"/>
        <v>108.83333333333333</v>
      </c>
      <c r="D1321" s="72">
        <f t="shared" si="194"/>
        <v>1034.4209012768526</v>
      </c>
      <c r="E1321" s="69">
        <f t="shared" si="195"/>
        <v>1034.4209012768526</v>
      </c>
      <c r="F1321" s="70">
        <f t="shared" si="196"/>
        <v>225.62764390542776</v>
      </c>
      <c r="G1321" s="70" cm="1">
        <f t="array" ref="G1321">_xll.DCE_EC312_SpecificHeat_Ca(B1321)</f>
        <v>650</v>
      </c>
      <c r="H1321" s="69">
        <f t="shared" si="197"/>
        <v>0.11515374607291554</v>
      </c>
      <c r="I1321" s="69">
        <f t="shared" si="198"/>
        <v>1033.9416115770036</v>
      </c>
      <c r="J1321" s="73">
        <f t="shared" si="199"/>
        <v>108.83333333333333</v>
      </c>
      <c r="K1321" s="74">
        <f t="shared" si="200"/>
        <v>1033.9416115770036</v>
      </c>
    </row>
    <row r="1322" spans="1:11">
      <c r="A1322" s="67">
        <v>1307</v>
      </c>
      <c r="B1322" s="69">
        <f t="shared" si="192"/>
        <v>1033.9416115770036</v>
      </c>
      <c r="C1322" s="68">
        <f t="shared" si="193"/>
        <v>108.91666666666667</v>
      </c>
      <c r="D1322" s="72">
        <f t="shared" si="194"/>
        <v>1034.5354514324754</v>
      </c>
      <c r="E1322" s="69">
        <f t="shared" si="195"/>
        <v>1034.5354514324754</v>
      </c>
      <c r="F1322" s="70">
        <f t="shared" si="196"/>
        <v>225.45405060441965</v>
      </c>
      <c r="G1322" s="70" cm="1">
        <f t="array" ref="G1322">_xll.DCE_EC312_SpecificHeat_Ca(B1322)</f>
        <v>650</v>
      </c>
      <c r="H1322" s="69">
        <f t="shared" si="197"/>
        <v>0.11506514913258395</v>
      </c>
      <c r="I1322" s="69">
        <f t="shared" si="198"/>
        <v>1034.0566767261362</v>
      </c>
      <c r="J1322" s="73">
        <f t="shared" si="199"/>
        <v>108.91666666666667</v>
      </c>
      <c r="K1322" s="74">
        <f t="shared" si="200"/>
        <v>1034.0566767261362</v>
      </c>
    </row>
    <row r="1323" spans="1:11">
      <c r="A1323" s="67">
        <v>1308</v>
      </c>
      <c r="B1323" s="69">
        <f t="shared" si="192"/>
        <v>1034.0566767261362</v>
      </c>
      <c r="C1323" s="68">
        <f t="shared" si="193"/>
        <v>109</v>
      </c>
      <c r="D1323" s="72">
        <f t="shared" si="194"/>
        <v>1034.6499140784215</v>
      </c>
      <c r="E1323" s="69">
        <f t="shared" si="195"/>
        <v>1034.6499140784215</v>
      </c>
      <c r="F1323" s="70">
        <f t="shared" si="196"/>
        <v>225.28072457613575</v>
      </c>
      <c r="G1323" s="70" cm="1">
        <f t="array" ref="G1323">_xll.DCE_EC312_SpecificHeat_Ca(B1323)</f>
        <v>650</v>
      </c>
      <c r="H1323" s="69">
        <f t="shared" si="197"/>
        <v>0.1149766886004286</v>
      </c>
      <c r="I1323" s="69">
        <f t="shared" si="198"/>
        <v>1034.1716534147365</v>
      </c>
      <c r="J1323" s="73">
        <f t="shared" si="199"/>
        <v>109</v>
      </c>
      <c r="K1323" s="74">
        <f t="shared" si="200"/>
        <v>1034.1716534147365</v>
      </c>
    </row>
    <row r="1324" spans="1:11">
      <c r="A1324" s="67">
        <v>1309</v>
      </c>
      <c r="B1324" s="69">
        <f t="shared" si="192"/>
        <v>1034.1716534147365</v>
      </c>
      <c r="C1324" s="68">
        <f t="shared" si="193"/>
        <v>109.08333333333333</v>
      </c>
      <c r="D1324" s="72">
        <f t="shared" si="194"/>
        <v>1034.7642893482935</v>
      </c>
      <c r="E1324" s="69">
        <f t="shared" si="195"/>
        <v>1034.7642893482935</v>
      </c>
      <c r="F1324" s="70">
        <f t="shared" si="196"/>
        <v>225.1076652031046</v>
      </c>
      <c r="G1324" s="70" cm="1">
        <f t="array" ref="G1324">_xll.DCE_EC312_SpecificHeat_Ca(B1324)</f>
        <v>650</v>
      </c>
      <c r="H1324" s="69">
        <f t="shared" si="197"/>
        <v>0.11488836416131014</v>
      </c>
      <c r="I1324" s="69">
        <f t="shared" si="198"/>
        <v>1034.2865417788978</v>
      </c>
      <c r="J1324" s="73">
        <f t="shared" si="199"/>
        <v>109.08333333333333</v>
      </c>
      <c r="K1324" s="74">
        <f t="shared" si="200"/>
        <v>1034.2865417788978</v>
      </c>
    </row>
    <row r="1325" spans="1:11">
      <c r="A1325" s="67">
        <v>1310</v>
      </c>
      <c r="B1325" s="69">
        <f t="shared" si="192"/>
        <v>1034.2865417788978</v>
      </c>
      <c r="C1325" s="68">
        <f t="shared" si="193"/>
        <v>109.16666666666667</v>
      </c>
      <c r="D1325" s="72">
        <f t="shared" si="194"/>
        <v>1034.8785773753884</v>
      </c>
      <c r="E1325" s="69">
        <f t="shared" si="195"/>
        <v>1034.8785773753884</v>
      </c>
      <c r="F1325" s="70">
        <f t="shared" si="196"/>
        <v>224.93487186970776</v>
      </c>
      <c r="G1325" s="70" cm="1">
        <f t="array" ref="G1325">_xll.DCE_EC312_SpecificHeat_Ca(B1325)</f>
        <v>650</v>
      </c>
      <c r="H1325" s="69">
        <f t="shared" si="197"/>
        <v>0.11480017550103493</v>
      </c>
      <c r="I1325" s="69">
        <f t="shared" si="198"/>
        <v>1034.4013419543987</v>
      </c>
      <c r="J1325" s="73">
        <f t="shared" si="199"/>
        <v>109.16666666666667</v>
      </c>
      <c r="K1325" s="74">
        <f t="shared" si="200"/>
        <v>1034.4013419543987</v>
      </c>
    </row>
    <row r="1326" spans="1:11">
      <c r="A1326" s="67">
        <v>1311</v>
      </c>
      <c r="B1326" s="69">
        <f t="shared" si="192"/>
        <v>1034.4013419543987</v>
      </c>
      <c r="C1326" s="68">
        <f t="shared" si="193"/>
        <v>109.25</v>
      </c>
      <c r="D1326" s="72">
        <f t="shared" si="194"/>
        <v>1034.9927782926979</v>
      </c>
      <c r="E1326" s="69">
        <f t="shared" si="195"/>
        <v>1034.9927782926979</v>
      </c>
      <c r="F1326" s="70">
        <f t="shared" si="196"/>
        <v>224.76234396217632</v>
      </c>
      <c r="G1326" s="70" cm="1">
        <f t="array" ref="G1326">_xll.DCE_EC312_SpecificHeat_Ca(B1326)</f>
        <v>650</v>
      </c>
      <c r="H1326" s="69">
        <f t="shared" si="197"/>
        <v>0.11471212230635326</v>
      </c>
      <c r="I1326" s="69">
        <f t="shared" si="198"/>
        <v>1034.5160540767051</v>
      </c>
      <c r="J1326" s="73">
        <f t="shared" si="199"/>
        <v>109.25</v>
      </c>
      <c r="K1326" s="74">
        <f t="shared" si="200"/>
        <v>1034.5160540767051</v>
      </c>
    </row>
    <row r="1327" spans="1:11">
      <c r="A1327" s="67">
        <v>1312</v>
      </c>
      <c r="B1327" s="69">
        <f t="shared" si="192"/>
        <v>1034.5160540767051</v>
      </c>
      <c r="C1327" s="68">
        <f t="shared" si="193"/>
        <v>109.33333333333333</v>
      </c>
      <c r="D1327" s="72">
        <f t="shared" si="194"/>
        <v>1035.1068922329107</v>
      </c>
      <c r="E1327" s="69">
        <f t="shared" si="195"/>
        <v>1035.1068922329107</v>
      </c>
      <c r="F1327" s="70">
        <f t="shared" si="196"/>
        <v>224.59008086885203</v>
      </c>
      <c r="G1327" s="70" cm="1">
        <f t="array" ref="G1327">_xll.DCE_EC312_SpecificHeat_Ca(B1327)</f>
        <v>650</v>
      </c>
      <c r="H1327" s="69">
        <f t="shared" si="197"/>
        <v>0.11462420426509272</v>
      </c>
      <c r="I1327" s="69">
        <f t="shared" si="198"/>
        <v>1034.6306782809702</v>
      </c>
      <c r="J1327" s="73">
        <f t="shared" si="199"/>
        <v>109.33333333333333</v>
      </c>
      <c r="K1327" s="74">
        <f t="shared" si="200"/>
        <v>1034.6306782809702</v>
      </c>
    </row>
    <row r="1328" spans="1:11">
      <c r="A1328" s="67">
        <v>1313</v>
      </c>
      <c r="B1328" s="69">
        <f t="shared" si="192"/>
        <v>1034.6306782809702</v>
      </c>
      <c r="C1328" s="68">
        <f t="shared" si="193"/>
        <v>109.41666666666667</v>
      </c>
      <c r="D1328" s="72">
        <f t="shared" si="194"/>
        <v>1035.2209193284116</v>
      </c>
      <c r="E1328" s="69">
        <f t="shared" si="195"/>
        <v>1035.2209193284116</v>
      </c>
      <c r="F1328" s="70">
        <f t="shared" si="196"/>
        <v>224.41808197971298</v>
      </c>
      <c r="G1328" s="70" cm="1">
        <f t="array" ref="G1328">_xll.DCE_EC312_SpecificHeat_Ca(B1328)</f>
        <v>650</v>
      </c>
      <c r="H1328" s="69">
        <f t="shared" si="197"/>
        <v>0.11453642106591591</v>
      </c>
      <c r="I1328" s="69">
        <f t="shared" si="198"/>
        <v>1034.745214702036</v>
      </c>
      <c r="J1328" s="73">
        <f t="shared" si="199"/>
        <v>109.41666666666667</v>
      </c>
      <c r="K1328" s="74">
        <f t="shared" si="200"/>
        <v>1034.745214702036</v>
      </c>
    </row>
    <row r="1329" spans="1:11">
      <c r="A1329" s="67">
        <v>1314</v>
      </c>
      <c r="B1329" s="69">
        <f t="shared" si="192"/>
        <v>1034.745214702036</v>
      </c>
      <c r="C1329" s="68">
        <f t="shared" si="193"/>
        <v>109.5</v>
      </c>
      <c r="D1329" s="72">
        <f t="shared" si="194"/>
        <v>1035.334859711284</v>
      </c>
      <c r="E1329" s="69">
        <f t="shared" si="195"/>
        <v>1035.334859711284</v>
      </c>
      <c r="F1329" s="70">
        <f t="shared" si="196"/>
        <v>224.24634668677837</v>
      </c>
      <c r="G1329" s="70" cm="1">
        <f t="array" ref="G1329">_xll.DCE_EC312_SpecificHeat_Ca(B1329)</f>
        <v>650</v>
      </c>
      <c r="H1329" s="69">
        <f t="shared" si="197"/>
        <v>0.11444877239852727</v>
      </c>
      <c r="I1329" s="69">
        <f t="shared" si="198"/>
        <v>1034.8596634744345</v>
      </c>
      <c r="J1329" s="73">
        <f t="shared" si="199"/>
        <v>109.5</v>
      </c>
      <c r="K1329" s="74">
        <f t="shared" si="200"/>
        <v>1034.8596634744345</v>
      </c>
    </row>
    <row r="1330" spans="1:11">
      <c r="A1330" s="67">
        <v>1315</v>
      </c>
      <c r="B1330" s="69">
        <f t="shared" si="192"/>
        <v>1034.8596634744345</v>
      </c>
      <c r="C1330" s="68">
        <f t="shared" si="193"/>
        <v>109.58333333333333</v>
      </c>
      <c r="D1330" s="72">
        <f t="shared" si="194"/>
        <v>1035.4487135133099</v>
      </c>
      <c r="E1330" s="69">
        <f t="shared" si="195"/>
        <v>1035.4487135133099</v>
      </c>
      <c r="F1330" s="70">
        <f t="shared" si="196"/>
        <v>224.0748743838395</v>
      </c>
      <c r="G1330" s="70" cm="1">
        <f t="array" ref="G1330">_xll.DCE_EC312_SpecificHeat_Ca(B1330)</f>
        <v>650</v>
      </c>
      <c r="H1330" s="69">
        <f t="shared" si="197"/>
        <v>0.11436125795353561</v>
      </c>
      <c r="I1330" s="69">
        <f t="shared" si="198"/>
        <v>1034.974024732388</v>
      </c>
      <c r="J1330" s="73">
        <f t="shared" si="199"/>
        <v>109.58333333333333</v>
      </c>
      <c r="K1330" s="74">
        <f t="shared" si="200"/>
        <v>1034.974024732388</v>
      </c>
    </row>
    <row r="1331" spans="1:11">
      <c r="A1331" s="67">
        <v>1316</v>
      </c>
      <c r="B1331" s="69">
        <f t="shared" si="192"/>
        <v>1034.974024732388</v>
      </c>
      <c r="C1331" s="68">
        <f t="shared" si="193"/>
        <v>109.66666666666667</v>
      </c>
      <c r="D1331" s="72">
        <f t="shared" si="194"/>
        <v>1035.5624808659713</v>
      </c>
      <c r="E1331" s="69">
        <f t="shared" si="195"/>
        <v>1035.5624808659713</v>
      </c>
      <c r="F1331" s="70">
        <f t="shared" si="196"/>
        <v>223.90366446654863</v>
      </c>
      <c r="G1331" s="70" cm="1">
        <f t="array" ref="G1331">_xll.DCE_EC312_SpecificHeat_Ca(B1331)</f>
        <v>650</v>
      </c>
      <c r="H1331" s="69">
        <f t="shared" si="197"/>
        <v>0.11427387742249952</v>
      </c>
      <c r="I1331" s="69">
        <f t="shared" si="198"/>
        <v>1035.0882986098104</v>
      </c>
      <c r="J1331" s="73">
        <f t="shared" si="199"/>
        <v>109.66666666666667</v>
      </c>
      <c r="K1331" s="74">
        <f t="shared" si="200"/>
        <v>1035.0882986098104</v>
      </c>
    </row>
    <row r="1332" spans="1:11">
      <c r="A1332" s="67">
        <v>1317</v>
      </c>
      <c r="B1332" s="69">
        <f t="shared" si="192"/>
        <v>1035.0882986098104</v>
      </c>
      <c r="C1332" s="68">
        <f t="shared" si="193"/>
        <v>109.75</v>
      </c>
      <c r="D1332" s="72">
        <f t="shared" si="194"/>
        <v>1035.6761619004512</v>
      </c>
      <c r="E1332" s="69">
        <f t="shared" si="195"/>
        <v>1035.6761619004512</v>
      </c>
      <c r="F1332" s="70">
        <f t="shared" si="196"/>
        <v>223.73271633262411</v>
      </c>
      <c r="G1332" s="70" cm="1">
        <f t="array" ref="G1332">_xll.DCE_EC312_SpecificHeat_Ca(B1332)</f>
        <v>650</v>
      </c>
      <c r="H1332" s="69">
        <f t="shared" si="197"/>
        <v>0.11418663049803207</v>
      </c>
      <c r="I1332" s="69">
        <f t="shared" si="198"/>
        <v>1035.2024852403085</v>
      </c>
      <c r="J1332" s="73">
        <f t="shared" si="199"/>
        <v>109.75</v>
      </c>
      <c r="K1332" s="74">
        <f t="shared" si="200"/>
        <v>1035.2024852403085</v>
      </c>
    </row>
    <row r="1333" spans="1:11">
      <c r="A1333" s="67">
        <v>1318</v>
      </c>
      <c r="B1333" s="69">
        <f t="shared" si="192"/>
        <v>1035.2024852403085</v>
      </c>
      <c r="C1333" s="68">
        <f t="shared" si="193"/>
        <v>109.83333333333333</v>
      </c>
      <c r="D1333" s="72">
        <f t="shared" si="194"/>
        <v>1035.7897567476336</v>
      </c>
      <c r="E1333" s="69">
        <f t="shared" si="195"/>
        <v>1035.7897567476336</v>
      </c>
      <c r="F1333" s="70">
        <f t="shared" si="196"/>
        <v>223.56202938126233</v>
      </c>
      <c r="G1333" s="70" cm="1">
        <f t="array" ref="G1333">_xll.DCE_EC312_SpecificHeat_Ca(B1333)</f>
        <v>650</v>
      </c>
      <c r="H1333" s="69">
        <f t="shared" si="197"/>
        <v>0.1140995168735007</v>
      </c>
      <c r="I1333" s="69">
        <f t="shared" si="198"/>
        <v>1035.316584757182</v>
      </c>
      <c r="J1333" s="73">
        <f t="shared" si="199"/>
        <v>109.83333333333333</v>
      </c>
      <c r="K1333" s="74">
        <f t="shared" si="200"/>
        <v>1035.316584757182</v>
      </c>
    </row>
    <row r="1334" spans="1:11">
      <c r="A1334" s="67">
        <v>1319</v>
      </c>
      <c r="B1334" s="69">
        <f t="shared" si="192"/>
        <v>1035.316584757182</v>
      </c>
      <c r="C1334" s="68">
        <f t="shared" si="193"/>
        <v>109.91666666666667</v>
      </c>
      <c r="D1334" s="72">
        <f t="shared" si="194"/>
        <v>1035.9032655381052</v>
      </c>
      <c r="E1334" s="69">
        <f t="shared" si="195"/>
        <v>1035.9032655381052</v>
      </c>
      <c r="F1334" s="70">
        <f t="shared" si="196"/>
        <v>223.39160301370651</v>
      </c>
      <c r="G1334" s="70" cm="1">
        <f t="array" ref="G1334">_xll.DCE_EC312_SpecificHeat_Ca(B1334)</f>
        <v>650</v>
      </c>
      <c r="H1334" s="69">
        <f t="shared" si="197"/>
        <v>0.11401253624331747</v>
      </c>
      <c r="I1334" s="69">
        <f t="shared" si="198"/>
        <v>1035.4305972934253</v>
      </c>
      <c r="J1334" s="73">
        <f t="shared" si="199"/>
        <v>109.91666666666667</v>
      </c>
      <c r="K1334" s="74">
        <f t="shared" si="200"/>
        <v>1035.4305972934253</v>
      </c>
    </row>
    <row r="1335" spans="1:11">
      <c r="A1335" s="67">
        <v>1320</v>
      </c>
      <c r="B1335" s="69">
        <f t="shared" si="192"/>
        <v>1035.4305972934253</v>
      </c>
      <c r="C1335" s="68">
        <f t="shared" si="193"/>
        <v>110</v>
      </c>
      <c r="D1335" s="72">
        <f t="shared" si="194"/>
        <v>1036.0166884021564</v>
      </c>
      <c r="E1335" s="69">
        <f t="shared" si="195"/>
        <v>1036.0166884021564</v>
      </c>
      <c r="F1335" s="70">
        <f t="shared" si="196"/>
        <v>223.22143663303569</v>
      </c>
      <c r="G1335" s="70" cm="1">
        <f t="array" ref="G1335">_xll.DCE_EC312_SpecificHeat_Ca(B1335)</f>
        <v>650</v>
      </c>
      <c r="H1335" s="69">
        <f t="shared" si="197"/>
        <v>0.1139256883028314</v>
      </c>
      <c r="I1335" s="69">
        <f t="shared" si="198"/>
        <v>1035.5445229817281</v>
      </c>
      <c r="J1335" s="73">
        <f t="shared" si="199"/>
        <v>110</v>
      </c>
      <c r="K1335" s="74">
        <f t="shared" si="200"/>
        <v>1035.5445229817281</v>
      </c>
    </row>
    <row r="1336" spans="1:11">
      <c r="A1336" s="67">
        <v>1321</v>
      </c>
      <c r="B1336" s="69">
        <f t="shared" si="192"/>
        <v>1035.5445229817281</v>
      </c>
      <c r="C1336" s="68">
        <f t="shared" si="193"/>
        <v>110.08333333333333</v>
      </c>
      <c r="D1336" s="72">
        <f t="shared" si="194"/>
        <v>1036.1300254697821</v>
      </c>
      <c r="E1336" s="69">
        <f t="shared" si="195"/>
        <v>1036.1300254697821</v>
      </c>
      <c r="F1336" s="70">
        <f t="shared" si="196"/>
        <v>223.05152964431988</v>
      </c>
      <c r="G1336" s="70" cm="1">
        <f t="array" ref="G1336">_xll.DCE_EC312_SpecificHeat_Ca(B1336)</f>
        <v>650</v>
      </c>
      <c r="H1336" s="69">
        <f t="shared" si="197"/>
        <v>0.1138389727484076</v>
      </c>
      <c r="I1336" s="69">
        <f t="shared" si="198"/>
        <v>1035.6583619544765</v>
      </c>
      <c r="J1336" s="73">
        <f t="shared" si="199"/>
        <v>110.08333333333333</v>
      </c>
      <c r="K1336" s="74">
        <f t="shared" si="200"/>
        <v>1035.6583619544765</v>
      </c>
    </row>
    <row r="1337" spans="1:11">
      <c r="A1337" s="67">
        <v>1322</v>
      </c>
      <c r="B1337" s="69">
        <f t="shared" si="192"/>
        <v>1035.6583619544765</v>
      </c>
      <c r="C1337" s="68">
        <f t="shared" si="193"/>
        <v>110.16666666666667</v>
      </c>
      <c r="D1337" s="72">
        <f t="shared" si="194"/>
        <v>1036.2432768706817</v>
      </c>
      <c r="E1337" s="69">
        <f t="shared" si="195"/>
        <v>1036.2432768706817</v>
      </c>
      <c r="F1337" s="70">
        <f t="shared" si="196"/>
        <v>222.88188145387457</v>
      </c>
      <c r="G1337" s="70" cm="1">
        <f t="array" ref="G1337">_xll.DCE_EC312_SpecificHeat_Ca(B1337)</f>
        <v>650</v>
      </c>
      <c r="H1337" s="69">
        <f t="shared" si="197"/>
        <v>0.11375238927704688</v>
      </c>
      <c r="I1337" s="69">
        <f t="shared" si="198"/>
        <v>1035.7721143437536</v>
      </c>
      <c r="J1337" s="73">
        <f t="shared" si="199"/>
        <v>110.16666666666667</v>
      </c>
      <c r="K1337" s="74">
        <f t="shared" si="200"/>
        <v>1035.7721143437536</v>
      </c>
    </row>
    <row r="1338" spans="1:11">
      <c r="A1338" s="67">
        <v>1323</v>
      </c>
      <c r="B1338" s="69">
        <f t="shared" si="192"/>
        <v>1035.7721143437536</v>
      </c>
      <c r="C1338" s="68">
        <f t="shared" si="193"/>
        <v>110.25</v>
      </c>
      <c r="D1338" s="72">
        <f t="shared" si="194"/>
        <v>1036.3564427342612</v>
      </c>
      <c r="E1338" s="69">
        <f t="shared" si="195"/>
        <v>1036.3564427342612</v>
      </c>
      <c r="F1338" s="70">
        <f t="shared" si="196"/>
        <v>222.71249147039711</v>
      </c>
      <c r="G1338" s="70" cm="1">
        <f t="array" ref="G1338">_xll.DCE_EC312_SpecificHeat_Ca(B1338)</f>
        <v>650</v>
      </c>
      <c r="H1338" s="69">
        <f t="shared" si="197"/>
        <v>0.11366593758696571</v>
      </c>
      <c r="I1338" s="69">
        <f t="shared" si="198"/>
        <v>1035.8857802813407</v>
      </c>
      <c r="J1338" s="73">
        <f t="shared" si="199"/>
        <v>110.25</v>
      </c>
      <c r="K1338" s="74">
        <f t="shared" si="200"/>
        <v>1035.8857802813407</v>
      </c>
    </row>
    <row r="1339" spans="1:11">
      <c r="A1339" s="67">
        <v>1324</v>
      </c>
      <c r="B1339" s="69">
        <f t="shared" si="192"/>
        <v>1035.8857802813407</v>
      </c>
      <c r="C1339" s="68">
        <f t="shared" si="193"/>
        <v>110.33333333333333</v>
      </c>
      <c r="D1339" s="72">
        <f t="shared" si="194"/>
        <v>1036.4695231896337</v>
      </c>
      <c r="E1339" s="69">
        <f t="shared" si="195"/>
        <v>1036.4695231896337</v>
      </c>
      <c r="F1339" s="70">
        <f t="shared" si="196"/>
        <v>222.54335910419621</v>
      </c>
      <c r="G1339" s="70" cm="1">
        <f t="array" ref="G1339">_xll.DCE_EC312_SpecificHeat_Ca(B1339)</f>
        <v>650</v>
      </c>
      <c r="H1339" s="69">
        <f t="shared" si="197"/>
        <v>0.11357961737720287</v>
      </c>
      <c r="I1339" s="69">
        <f t="shared" si="198"/>
        <v>1035.9993598987178</v>
      </c>
      <c r="J1339" s="73">
        <f t="shared" si="199"/>
        <v>110.33333333333333</v>
      </c>
      <c r="K1339" s="74">
        <f t="shared" si="200"/>
        <v>1035.9993598987178</v>
      </c>
    </row>
    <row r="1340" spans="1:11">
      <c r="A1340" s="67">
        <v>1325</v>
      </c>
      <c r="B1340" s="69">
        <f t="shared" si="192"/>
        <v>1035.9993598987178</v>
      </c>
      <c r="C1340" s="68">
        <f t="shared" si="193"/>
        <v>110.41666666666667</v>
      </c>
      <c r="D1340" s="72">
        <f t="shared" si="194"/>
        <v>1036.5825183656202</v>
      </c>
      <c r="E1340" s="69">
        <f t="shared" si="195"/>
        <v>1036.5825183656202</v>
      </c>
      <c r="F1340" s="70">
        <f t="shared" si="196"/>
        <v>222.37448376751348</v>
      </c>
      <c r="G1340" s="70" cm="1">
        <f t="array" ref="G1340">_xll.DCE_EC312_SpecificHeat_Ca(B1340)</f>
        <v>650</v>
      </c>
      <c r="H1340" s="69">
        <f t="shared" si="197"/>
        <v>0.11349342834778371</v>
      </c>
      <c r="I1340" s="69">
        <f t="shared" si="198"/>
        <v>1036.1128533270655</v>
      </c>
      <c r="J1340" s="73">
        <f t="shared" si="199"/>
        <v>110.41666666666667</v>
      </c>
      <c r="K1340" s="74">
        <f t="shared" si="200"/>
        <v>1036.1128533270655</v>
      </c>
    </row>
    <row r="1341" spans="1:11">
      <c r="A1341" s="67">
        <v>1326</v>
      </c>
      <c r="B1341" s="69">
        <f t="shared" si="192"/>
        <v>1036.1128533270655</v>
      </c>
      <c r="C1341" s="68">
        <f t="shared" si="193"/>
        <v>110.5</v>
      </c>
      <c r="D1341" s="72">
        <f t="shared" si="194"/>
        <v>1036.6954283907498</v>
      </c>
      <c r="E1341" s="69">
        <f t="shared" si="195"/>
        <v>1036.6954283907498</v>
      </c>
      <c r="F1341" s="70">
        <f t="shared" si="196"/>
        <v>222.20586487390767</v>
      </c>
      <c r="G1341" s="70" cm="1">
        <f t="array" ref="G1341">_xll.DCE_EC312_SpecificHeat_Ca(B1341)</f>
        <v>650</v>
      </c>
      <c r="H1341" s="69">
        <f t="shared" si="197"/>
        <v>0.11340737019940578</v>
      </c>
      <c r="I1341" s="69">
        <f t="shared" si="198"/>
        <v>1036.2262606972649</v>
      </c>
      <c r="J1341" s="73">
        <f t="shared" si="199"/>
        <v>110.5</v>
      </c>
      <c r="K1341" s="74">
        <f t="shared" si="200"/>
        <v>1036.2262606972649</v>
      </c>
    </row>
    <row r="1342" spans="1:11">
      <c r="A1342" s="67">
        <v>1327</v>
      </c>
      <c r="B1342" s="69">
        <f t="shared" si="192"/>
        <v>1036.2262606972649</v>
      </c>
      <c r="C1342" s="68">
        <f t="shared" si="193"/>
        <v>110.58333333333333</v>
      </c>
      <c r="D1342" s="72">
        <f t="shared" si="194"/>
        <v>1036.8082533932622</v>
      </c>
      <c r="E1342" s="69">
        <f t="shared" si="195"/>
        <v>1036.8082533932622</v>
      </c>
      <c r="F1342" s="70">
        <f t="shared" si="196"/>
        <v>222.03750183930021</v>
      </c>
      <c r="G1342" s="70" cm="1">
        <f t="array" ref="G1342">_xll.DCE_EC312_SpecificHeat_Ca(B1342)</f>
        <v>650</v>
      </c>
      <c r="H1342" s="69">
        <f t="shared" si="197"/>
        <v>0.11332144263397244</v>
      </c>
      <c r="I1342" s="69">
        <f t="shared" si="198"/>
        <v>1036.339582139899</v>
      </c>
      <c r="J1342" s="73">
        <f t="shared" si="199"/>
        <v>110.58333333333333</v>
      </c>
      <c r="K1342" s="74">
        <f t="shared" si="200"/>
        <v>1036.339582139899</v>
      </c>
    </row>
    <row r="1343" spans="1:11">
      <c r="A1343" s="67">
        <v>1328</v>
      </c>
      <c r="B1343" s="69">
        <f t="shared" si="192"/>
        <v>1036.339582139899</v>
      </c>
      <c r="C1343" s="68">
        <f t="shared" si="193"/>
        <v>110.66666666666667</v>
      </c>
      <c r="D1343" s="72">
        <f t="shared" si="194"/>
        <v>1036.9209935011072</v>
      </c>
      <c r="E1343" s="69">
        <f t="shared" si="195"/>
        <v>1036.9209935011072</v>
      </c>
      <c r="F1343" s="70">
        <f t="shared" si="196"/>
        <v>221.86939408105732</v>
      </c>
      <c r="G1343" s="70" cm="1">
        <f t="array" ref="G1343">_xll.DCE_EC312_SpecificHeat_Ca(B1343)</f>
        <v>650</v>
      </c>
      <c r="H1343" s="69">
        <f t="shared" si="197"/>
        <v>0.11323564535412448</v>
      </c>
      <c r="I1343" s="69">
        <f t="shared" si="198"/>
        <v>1036.452817785253</v>
      </c>
      <c r="J1343" s="73">
        <f t="shared" si="199"/>
        <v>110.66666666666667</v>
      </c>
      <c r="K1343" s="74">
        <f t="shared" si="200"/>
        <v>1036.452817785253</v>
      </c>
    </row>
    <row r="1344" spans="1:11">
      <c r="A1344" s="67">
        <v>1329</v>
      </c>
      <c r="B1344" s="69">
        <f t="shared" si="192"/>
        <v>1036.452817785253</v>
      </c>
      <c r="C1344" s="68">
        <f t="shared" si="193"/>
        <v>110.75</v>
      </c>
      <c r="D1344" s="72">
        <f t="shared" si="194"/>
        <v>1037.0336488419457</v>
      </c>
      <c r="E1344" s="69">
        <f t="shared" si="195"/>
        <v>1037.0336488419457</v>
      </c>
      <c r="F1344" s="70">
        <f t="shared" si="196"/>
        <v>221.7015410184531</v>
      </c>
      <c r="G1344" s="70" cm="1">
        <f t="array" ref="G1344">_xll.DCE_EC312_SpecificHeat_Ca(B1344)</f>
        <v>650</v>
      </c>
      <c r="H1344" s="69">
        <f t="shared" si="197"/>
        <v>0.1131499780634764</v>
      </c>
      <c r="I1344" s="69">
        <f t="shared" si="198"/>
        <v>1036.5659677633166</v>
      </c>
      <c r="J1344" s="73">
        <f t="shared" si="199"/>
        <v>110.75</v>
      </c>
      <c r="K1344" s="74">
        <f t="shared" si="200"/>
        <v>1036.5659677633166</v>
      </c>
    </row>
    <row r="1345" spans="1:11">
      <c r="A1345" s="67">
        <v>1330</v>
      </c>
      <c r="B1345" s="69">
        <f t="shared" si="192"/>
        <v>1036.5659677633166</v>
      </c>
      <c r="C1345" s="68">
        <f t="shared" si="193"/>
        <v>110.83333333333333</v>
      </c>
      <c r="D1345" s="72">
        <f t="shared" si="194"/>
        <v>1037.1462195431513</v>
      </c>
      <c r="E1345" s="69">
        <f t="shared" si="195"/>
        <v>1037.1462195431513</v>
      </c>
      <c r="F1345" s="70">
        <f t="shared" si="196"/>
        <v>221.53394207236727</v>
      </c>
      <c r="G1345" s="70" cm="1">
        <f t="array" ref="G1345">_xll.DCE_EC312_SpecificHeat_Ca(B1345)</f>
        <v>650</v>
      </c>
      <c r="H1345" s="69">
        <f t="shared" si="197"/>
        <v>0.11306444046646215</v>
      </c>
      <c r="I1345" s="69">
        <f t="shared" si="198"/>
        <v>1036.679032203783</v>
      </c>
      <c r="J1345" s="73">
        <f t="shared" si="199"/>
        <v>110.83333333333333</v>
      </c>
      <c r="K1345" s="74">
        <f t="shared" si="200"/>
        <v>1036.679032203783</v>
      </c>
    </row>
    <row r="1346" spans="1:11">
      <c r="A1346" s="67">
        <v>1331</v>
      </c>
      <c r="B1346" s="69">
        <f t="shared" si="192"/>
        <v>1036.679032203783</v>
      </c>
      <c r="C1346" s="68">
        <f t="shared" si="193"/>
        <v>110.91666666666667</v>
      </c>
      <c r="D1346" s="72">
        <f t="shared" si="194"/>
        <v>1037.2587057318103</v>
      </c>
      <c r="E1346" s="69">
        <f t="shared" si="195"/>
        <v>1037.2587057318103</v>
      </c>
      <c r="F1346" s="70">
        <f t="shared" si="196"/>
        <v>221.36659666558722</v>
      </c>
      <c r="G1346" s="70" cm="1">
        <f t="array" ref="G1346">_xll.DCE_EC312_SpecificHeat_Ca(B1346)</f>
        <v>650</v>
      </c>
      <c r="H1346" s="69">
        <f t="shared" si="197"/>
        <v>0.11297903226848934</v>
      </c>
      <c r="I1346" s="69">
        <f t="shared" si="198"/>
        <v>1036.7920112360514</v>
      </c>
      <c r="J1346" s="73">
        <f t="shared" si="199"/>
        <v>110.91666666666667</v>
      </c>
      <c r="K1346" s="74">
        <f t="shared" si="200"/>
        <v>1036.7920112360514</v>
      </c>
    </row>
    <row r="1347" spans="1:11">
      <c r="A1347" s="67">
        <v>1332</v>
      </c>
      <c r="B1347" s="69">
        <f t="shared" si="192"/>
        <v>1036.7920112360514</v>
      </c>
      <c r="C1347" s="68">
        <f t="shared" si="193"/>
        <v>111</v>
      </c>
      <c r="D1347" s="72">
        <f t="shared" si="194"/>
        <v>1037.3711075347237</v>
      </c>
      <c r="E1347" s="69">
        <f t="shared" si="195"/>
        <v>1037.3711075347237</v>
      </c>
      <c r="F1347" s="70">
        <f t="shared" si="196"/>
        <v>221.19950422265316</v>
      </c>
      <c r="G1347" s="70" cm="1">
        <f t="array" ref="G1347">_xll.DCE_EC312_SpecificHeat_Ca(B1347)</f>
        <v>650</v>
      </c>
      <c r="H1347" s="69">
        <f t="shared" si="197"/>
        <v>0.11289375317586006</v>
      </c>
      <c r="I1347" s="69">
        <f t="shared" si="198"/>
        <v>1036.9049049892274</v>
      </c>
      <c r="J1347" s="73">
        <f t="shared" si="199"/>
        <v>111</v>
      </c>
      <c r="K1347" s="74">
        <f t="shared" si="200"/>
        <v>1036.9049049892274</v>
      </c>
    </row>
    <row r="1348" spans="1:11">
      <c r="A1348" s="67">
        <v>1333</v>
      </c>
      <c r="B1348" s="69">
        <f t="shared" si="192"/>
        <v>1036.9049049892274</v>
      </c>
      <c r="C1348" s="68">
        <f t="shared" si="193"/>
        <v>111.08333333333333</v>
      </c>
      <c r="D1348" s="72">
        <f t="shared" si="194"/>
        <v>1037.4834250784065</v>
      </c>
      <c r="E1348" s="69">
        <f t="shared" si="195"/>
        <v>1037.4834250784065</v>
      </c>
      <c r="F1348" s="70">
        <f t="shared" si="196"/>
        <v>221.03266416965508</v>
      </c>
      <c r="G1348" s="70" cm="1">
        <f t="array" ref="G1348">_xll.DCE_EC312_SpecificHeat_Ca(B1348)</f>
        <v>650</v>
      </c>
      <c r="H1348" s="69">
        <f t="shared" si="197"/>
        <v>0.11280860289566751</v>
      </c>
      <c r="I1348" s="69">
        <f t="shared" si="198"/>
        <v>1037.0177135921231</v>
      </c>
      <c r="J1348" s="73">
        <f t="shared" si="199"/>
        <v>111.08333333333333</v>
      </c>
      <c r="K1348" s="74">
        <f t="shared" si="200"/>
        <v>1037.0177135921231</v>
      </c>
    </row>
    <row r="1349" spans="1:11">
      <c r="A1349" s="67">
        <v>1334</v>
      </c>
      <c r="B1349" s="69">
        <f t="shared" si="192"/>
        <v>1037.0177135921231</v>
      </c>
      <c r="C1349" s="68">
        <f t="shared" si="193"/>
        <v>111.16666666666667</v>
      </c>
      <c r="D1349" s="72">
        <f t="shared" si="194"/>
        <v>1037.5956584890901</v>
      </c>
      <c r="E1349" s="69">
        <f t="shared" si="195"/>
        <v>1037.5956584890901</v>
      </c>
      <c r="F1349" s="70">
        <f t="shared" si="196"/>
        <v>220.86607593472408</v>
      </c>
      <c r="G1349" s="70" cm="1">
        <f t="array" ref="G1349">_xll.DCE_EC312_SpecificHeat_Ca(B1349)</f>
        <v>650</v>
      </c>
      <c r="H1349" s="69">
        <f t="shared" si="197"/>
        <v>0.11272358113604651</v>
      </c>
      <c r="I1349" s="69">
        <f t="shared" si="198"/>
        <v>1037.1304371732592</v>
      </c>
      <c r="J1349" s="73">
        <f t="shared" si="199"/>
        <v>111.16666666666667</v>
      </c>
      <c r="K1349" s="74">
        <f t="shared" si="200"/>
        <v>1037.1304371732592</v>
      </c>
    </row>
    <row r="1350" spans="1:11">
      <c r="A1350" s="67">
        <v>1335</v>
      </c>
      <c r="B1350" s="69">
        <f t="shared" si="192"/>
        <v>1037.1304371732592</v>
      </c>
      <c r="C1350" s="68">
        <f t="shared" si="193"/>
        <v>111.25</v>
      </c>
      <c r="D1350" s="72">
        <f t="shared" si="194"/>
        <v>1037.7078078927218</v>
      </c>
      <c r="E1350" s="69">
        <f t="shared" si="195"/>
        <v>1037.7078078927218</v>
      </c>
      <c r="F1350" s="70">
        <f t="shared" si="196"/>
        <v>220.69973894736665</v>
      </c>
      <c r="G1350" s="70" cm="1">
        <f t="array" ref="G1350">_xll.DCE_EC312_SpecificHeat_Ca(B1350)</f>
        <v>650</v>
      </c>
      <c r="H1350" s="69">
        <f t="shared" si="197"/>
        <v>0.11263868760583387</v>
      </c>
      <c r="I1350" s="69">
        <f t="shared" si="198"/>
        <v>1037.243075860865</v>
      </c>
      <c r="J1350" s="73">
        <f t="shared" si="199"/>
        <v>111.25</v>
      </c>
      <c r="K1350" s="74">
        <f t="shared" si="200"/>
        <v>1037.243075860865</v>
      </c>
    </row>
    <row r="1351" spans="1:11">
      <c r="A1351" s="67">
        <v>1336</v>
      </c>
      <c r="B1351" s="69">
        <f t="shared" si="192"/>
        <v>1037.243075860865</v>
      </c>
      <c r="C1351" s="68">
        <f t="shared" si="193"/>
        <v>111.33333333333333</v>
      </c>
      <c r="D1351" s="72">
        <f t="shared" si="194"/>
        <v>1037.8198734149667</v>
      </c>
      <c r="E1351" s="69">
        <f t="shared" si="195"/>
        <v>1037.8198734149667</v>
      </c>
      <c r="F1351" s="70">
        <f t="shared" si="196"/>
        <v>220.53365263915211</v>
      </c>
      <c r="G1351" s="70" cm="1">
        <f t="array" ref="G1351">_xll.DCE_EC312_SpecificHeat_Ca(B1351)</f>
        <v>650</v>
      </c>
      <c r="H1351" s="69">
        <f t="shared" si="197"/>
        <v>0.11255392201491923</v>
      </c>
      <c r="I1351" s="69">
        <f t="shared" si="198"/>
        <v>1037.35562978288</v>
      </c>
      <c r="J1351" s="73">
        <f t="shared" si="199"/>
        <v>111.33333333333333</v>
      </c>
      <c r="K1351" s="74">
        <f t="shared" si="200"/>
        <v>1037.35562978288</v>
      </c>
    </row>
    <row r="1352" spans="1:11">
      <c r="A1352" s="67">
        <v>1337</v>
      </c>
      <c r="B1352" s="69">
        <f t="shared" si="192"/>
        <v>1037.35562978288</v>
      </c>
      <c r="C1352" s="68">
        <f t="shared" si="193"/>
        <v>111.41666666666667</v>
      </c>
      <c r="D1352" s="72">
        <f t="shared" si="194"/>
        <v>1037.9318551812082</v>
      </c>
      <c r="E1352" s="69">
        <f t="shared" si="195"/>
        <v>1037.9318551812082</v>
      </c>
      <c r="F1352" s="70">
        <f t="shared" si="196"/>
        <v>220.36781644317793</v>
      </c>
      <c r="G1352" s="70" cm="1">
        <f t="array" ref="G1352">_xll.DCE_EC312_SpecificHeat_Ca(B1352)</f>
        <v>650</v>
      </c>
      <c r="H1352" s="69">
        <f t="shared" si="197"/>
        <v>0.1124692840739721</v>
      </c>
      <c r="I1352" s="69">
        <f t="shared" si="198"/>
        <v>1037.468099066954</v>
      </c>
      <c r="J1352" s="73">
        <f t="shared" si="199"/>
        <v>111.41666666666667</v>
      </c>
      <c r="K1352" s="74">
        <f t="shared" si="200"/>
        <v>1037.468099066954</v>
      </c>
    </row>
    <row r="1353" spans="1:11">
      <c r="A1353" s="67">
        <v>1338</v>
      </c>
      <c r="B1353" s="69">
        <f t="shared" si="192"/>
        <v>1037.468099066954</v>
      </c>
      <c r="C1353" s="68">
        <f t="shared" si="193"/>
        <v>111.5</v>
      </c>
      <c r="D1353" s="72">
        <f t="shared" si="194"/>
        <v>1038.0437533165486</v>
      </c>
      <c r="E1353" s="69">
        <f t="shared" si="195"/>
        <v>1038.0437533165486</v>
      </c>
      <c r="F1353" s="70">
        <f t="shared" si="196"/>
        <v>220.20222979425782</v>
      </c>
      <c r="G1353" s="70" cm="1">
        <f t="array" ref="G1353">_xll.DCE_EC312_SpecificHeat_Ca(B1353)</f>
        <v>650</v>
      </c>
      <c r="H1353" s="69">
        <f t="shared" si="197"/>
        <v>0.11238477349453793</v>
      </c>
      <c r="I1353" s="69">
        <f t="shared" si="198"/>
        <v>1037.5804838404486</v>
      </c>
      <c r="J1353" s="73">
        <f t="shared" si="199"/>
        <v>111.5</v>
      </c>
      <c r="K1353" s="74">
        <f t="shared" si="200"/>
        <v>1037.5804838404486</v>
      </c>
    </row>
    <row r="1354" spans="1:11">
      <c r="A1354" s="67">
        <v>1339</v>
      </c>
      <c r="B1354" s="69">
        <f t="shared" si="192"/>
        <v>1037.5804838404486</v>
      </c>
      <c r="C1354" s="68">
        <f t="shared" si="193"/>
        <v>111.58333333333333</v>
      </c>
      <c r="D1354" s="72">
        <f t="shared" si="194"/>
        <v>1038.1555679458099</v>
      </c>
      <c r="E1354" s="69">
        <f t="shared" si="195"/>
        <v>1038.1555679458099</v>
      </c>
      <c r="F1354" s="70">
        <f t="shared" si="196"/>
        <v>220.03689212884422</v>
      </c>
      <c r="G1354" s="70" cm="1">
        <f t="array" ref="G1354">_xll.DCE_EC312_SpecificHeat_Ca(B1354)</f>
        <v>650</v>
      </c>
      <c r="H1354" s="69">
        <f t="shared" si="197"/>
        <v>0.11230038998899856</v>
      </c>
      <c r="I1354" s="69">
        <f t="shared" si="198"/>
        <v>1037.6927842304376</v>
      </c>
      <c r="J1354" s="73">
        <f t="shared" si="199"/>
        <v>111.58333333333333</v>
      </c>
      <c r="K1354" s="74">
        <f t="shared" si="200"/>
        <v>1037.6927842304376</v>
      </c>
    </row>
    <row r="1355" spans="1:11">
      <c r="A1355" s="67">
        <v>1340</v>
      </c>
      <c r="B1355" s="69">
        <f t="shared" si="192"/>
        <v>1037.6927842304376</v>
      </c>
      <c r="C1355" s="68">
        <f t="shared" si="193"/>
        <v>111.66666666666667</v>
      </c>
      <c r="D1355" s="72">
        <f t="shared" si="194"/>
        <v>1038.2672991935353</v>
      </c>
      <c r="E1355" s="69">
        <f t="shared" si="195"/>
        <v>1038.2672991935353</v>
      </c>
      <c r="F1355" s="70">
        <f t="shared" si="196"/>
        <v>219.87180288525863</v>
      </c>
      <c r="G1355" s="70" cm="1">
        <f t="array" ref="G1355">_xll.DCE_EC312_SpecificHeat_Ca(B1355)</f>
        <v>650</v>
      </c>
      <c r="H1355" s="69">
        <f t="shared" si="197"/>
        <v>0.11221613327068974</v>
      </c>
      <c r="I1355" s="69">
        <f t="shared" si="198"/>
        <v>1037.8050003637084</v>
      </c>
      <c r="J1355" s="73">
        <f t="shared" si="199"/>
        <v>111.66666666666667</v>
      </c>
      <c r="K1355" s="74">
        <f t="shared" si="200"/>
        <v>1037.8050003637084</v>
      </c>
    </row>
    <row r="1356" spans="1:11">
      <c r="A1356" s="67">
        <v>1341</v>
      </c>
      <c r="B1356" s="69">
        <f t="shared" si="192"/>
        <v>1037.8050003637084</v>
      </c>
      <c r="C1356" s="68">
        <f t="shared" si="193"/>
        <v>111.75</v>
      </c>
      <c r="D1356" s="72">
        <f t="shared" si="194"/>
        <v>1038.3789471839896</v>
      </c>
      <c r="E1356" s="69">
        <f t="shared" si="195"/>
        <v>1038.3789471839896</v>
      </c>
      <c r="F1356" s="70">
        <f t="shared" si="196"/>
        <v>219.70696150344182</v>
      </c>
      <c r="G1356" s="70" cm="1">
        <f t="array" ref="G1356">_xll.DCE_EC312_SpecificHeat_Ca(B1356)</f>
        <v>650</v>
      </c>
      <c r="H1356" s="69">
        <f t="shared" si="197"/>
        <v>0.1121320030537736</v>
      </c>
      <c r="I1356" s="69">
        <f t="shared" si="198"/>
        <v>1037.9171323667622</v>
      </c>
      <c r="J1356" s="73">
        <f t="shared" si="199"/>
        <v>111.75</v>
      </c>
      <c r="K1356" s="74">
        <f t="shared" si="200"/>
        <v>1037.9171323667622</v>
      </c>
    </row>
    <row r="1357" spans="1:11">
      <c r="A1357" s="67">
        <v>1342</v>
      </c>
      <c r="B1357" s="69">
        <f t="shared" si="192"/>
        <v>1037.9171323667622</v>
      </c>
      <c r="C1357" s="68">
        <f t="shared" si="193"/>
        <v>111.83333333333333</v>
      </c>
      <c r="D1357" s="72">
        <f t="shared" si="194"/>
        <v>1038.4905120411595</v>
      </c>
      <c r="E1357" s="69">
        <f t="shared" si="195"/>
        <v>1038.4905120411595</v>
      </c>
      <c r="F1357" s="70">
        <f t="shared" si="196"/>
        <v>219.54236742498711</v>
      </c>
      <c r="G1357" s="70" cm="1">
        <f t="array" ref="G1357">_xll.DCE_EC312_SpecificHeat_Ca(B1357)</f>
        <v>650</v>
      </c>
      <c r="H1357" s="69">
        <f t="shared" si="197"/>
        <v>0.11204799905325573</v>
      </c>
      <c r="I1357" s="69">
        <f t="shared" si="198"/>
        <v>1038.0291803658154</v>
      </c>
      <c r="J1357" s="73">
        <f t="shared" si="199"/>
        <v>111.83333333333333</v>
      </c>
      <c r="K1357" s="74">
        <f t="shared" si="200"/>
        <v>1038.0291803658154</v>
      </c>
    </row>
    <row r="1358" spans="1:11">
      <c r="A1358" s="67">
        <v>1343</v>
      </c>
      <c r="B1358" s="69">
        <f t="shared" si="192"/>
        <v>1038.0291803658154</v>
      </c>
      <c r="C1358" s="68">
        <f t="shared" si="193"/>
        <v>111.91666666666667</v>
      </c>
      <c r="D1358" s="72">
        <f t="shared" si="194"/>
        <v>1038.6019938887555</v>
      </c>
      <c r="E1358" s="69">
        <f t="shared" si="195"/>
        <v>1038.6019938887555</v>
      </c>
      <c r="F1358" s="70">
        <f t="shared" si="196"/>
        <v>219.37802009327345</v>
      </c>
      <c r="G1358" s="70" cm="1">
        <f t="array" ref="G1358">_xll.DCE_EC312_SpecificHeat_Ca(B1358)</f>
        <v>650</v>
      </c>
      <c r="H1358" s="69">
        <f t="shared" si="197"/>
        <v>0.11196412098505303</v>
      </c>
      <c r="I1358" s="69">
        <f t="shared" si="198"/>
        <v>1038.1411444868004</v>
      </c>
      <c r="J1358" s="73">
        <f t="shared" si="199"/>
        <v>111.91666666666667</v>
      </c>
      <c r="K1358" s="74">
        <f t="shared" si="200"/>
        <v>1038.1411444868004</v>
      </c>
    </row>
    <row r="1359" spans="1:11">
      <c r="A1359" s="67">
        <v>1344</v>
      </c>
      <c r="B1359" s="69">
        <f t="shared" si="192"/>
        <v>1038.1411444868004</v>
      </c>
      <c r="C1359" s="68">
        <f t="shared" si="193"/>
        <v>112</v>
      </c>
      <c r="D1359" s="72">
        <f t="shared" si="194"/>
        <v>1038.7133928502117</v>
      </c>
      <c r="E1359" s="69">
        <f t="shared" si="195"/>
        <v>1038.7133928502117</v>
      </c>
      <c r="F1359" s="70">
        <f t="shared" si="196"/>
        <v>219.21391895316597</v>
      </c>
      <c r="G1359" s="70" cm="1">
        <f t="array" ref="G1359">_xll.DCE_EC312_SpecificHeat_Ca(B1359)</f>
        <v>650</v>
      </c>
      <c r="H1359" s="69">
        <f t="shared" si="197"/>
        <v>0.11188036856584088</v>
      </c>
      <c r="I1359" s="69">
        <f t="shared" si="198"/>
        <v>1038.2530248553662</v>
      </c>
      <c r="J1359" s="73">
        <f t="shared" si="199"/>
        <v>112</v>
      </c>
      <c r="K1359" s="74">
        <f t="shared" si="200"/>
        <v>1038.2530248553662</v>
      </c>
    </row>
    <row r="1360" spans="1:11">
      <c r="A1360" s="67">
        <v>1345</v>
      </c>
      <c r="B1360" s="69">
        <f t="shared" si="192"/>
        <v>1038.2530248553662</v>
      </c>
      <c r="C1360" s="68">
        <f t="shared" si="193"/>
        <v>112.08333333333333</v>
      </c>
      <c r="D1360" s="72">
        <f t="shared" si="194"/>
        <v>1038.8247090486875</v>
      </c>
      <c r="E1360" s="69">
        <f t="shared" si="195"/>
        <v>1038.8247090486875</v>
      </c>
      <c r="F1360" s="70">
        <f t="shared" si="196"/>
        <v>219.05006345128245</v>
      </c>
      <c r="G1360" s="70" cm="1">
        <f t="array" ref="G1360">_xll.DCE_EC312_SpecificHeat_Ca(B1360)</f>
        <v>650</v>
      </c>
      <c r="H1360" s="69">
        <f t="shared" si="197"/>
        <v>0.11179674151318925</v>
      </c>
      <c r="I1360" s="69">
        <f t="shared" si="198"/>
        <v>1038.3648215968794</v>
      </c>
      <c r="J1360" s="73">
        <f t="shared" si="199"/>
        <v>112.08333333333333</v>
      </c>
      <c r="K1360" s="74">
        <f t="shared" si="200"/>
        <v>1038.3648215968794</v>
      </c>
    </row>
    <row r="1361" spans="1:11">
      <c r="A1361" s="67">
        <v>1346</v>
      </c>
      <c r="B1361" s="69">
        <f t="shared" ref="B1361:B1424" si="201">IF(A1361=1,20,I1360)</f>
        <v>1038.3648215968794</v>
      </c>
      <c r="C1361" s="68">
        <f t="shared" ref="C1361:C1424" si="202">A1361*5/60</f>
        <v>112.16666666666667</v>
      </c>
      <c r="D1361" s="72">
        <f t="shared" ref="D1361:D1424" si="203">20 + 345 *LOG10(8 * C1361 + 1)</f>
        <v>1038.9359426070678</v>
      </c>
      <c r="E1361" s="69">
        <f t="shared" ref="E1361:E1424" si="204">D1361</f>
        <v>1038.9359426070678</v>
      </c>
      <c r="F1361" s="70">
        <f t="shared" ref="F1361:F1424" si="205">25 * (D1361 - B1361)+1 * 0.7 * 1 * 0.0000000567 * ((E1361 + 273) ^ 4 - (B1361 + 273) ^ 4)</f>
        <v>218.88645303592614</v>
      </c>
      <c r="G1361" s="70" cm="1">
        <f t="array" ref="G1361">_xll.DCE_EC312_SpecificHeat_Ca(B1361)</f>
        <v>650</v>
      </c>
      <c r="H1361" s="69">
        <f t="shared" ref="H1361:H1424" si="206">$G$10 * $G$9 / (G1361 * 7850) * F1361 * 5</f>
        <v>0.11171323954552821</v>
      </c>
      <c r="I1361" s="69">
        <f t="shared" ref="I1361:I1424" si="207">B1361+H1361</f>
        <v>1038.4765348364249</v>
      </c>
      <c r="J1361" s="73">
        <f t="shared" si="199"/>
        <v>112.16666666666667</v>
      </c>
      <c r="K1361" s="74">
        <f t="shared" si="200"/>
        <v>1038.4765348364249</v>
      </c>
    </row>
    <row r="1362" spans="1:11">
      <c r="A1362" s="67">
        <v>1347</v>
      </c>
      <c r="B1362" s="69">
        <f t="shared" si="201"/>
        <v>1038.4765348364249</v>
      </c>
      <c r="C1362" s="68">
        <f t="shared" si="202"/>
        <v>112.25</v>
      </c>
      <c r="D1362" s="72">
        <f t="shared" si="203"/>
        <v>1039.0470936479639</v>
      </c>
      <c r="E1362" s="69">
        <f t="shared" si="204"/>
        <v>1039.0470936479639</v>
      </c>
      <c r="F1362" s="70">
        <f t="shared" si="205"/>
        <v>218.72308715704477</v>
      </c>
      <c r="G1362" s="70" cm="1">
        <f t="array" ref="G1362">_xll.DCE_EC312_SpecificHeat_Ca(B1362)</f>
        <v>650</v>
      </c>
      <c r="H1362" s="69">
        <f t="shared" si="206"/>
        <v>0.11162986238212722</v>
      </c>
      <c r="I1362" s="69">
        <f t="shared" si="207"/>
        <v>1038.5881646988071</v>
      </c>
      <c r="J1362" s="73">
        <f t="shared" si="199"/>
        <v>112.25</v>
      </c>
      <c r="K1362" s="74">
        <f t="shared" si="200"/>
        <v>1038.5881646988071</v>
      </c>
    </row>
    <row r="1363" spans="1:11">
      <c r="A1363" s="67">
        <v>1348</v>
      </c>
      <c r="B1363" s="69">
        <f t="shared" si="201"/>
        <v>1038.5881646988071</v>
      </c>
      <c r="C1363" s="68">
        <f t="shared" si="202"/>
        <v>112.33333333333333</v>
      </c>
      <c r="D1363" s="72">
        <f t="shared" si="203"/>
        <v>1039.1581622937147</v>
      </c>
      <c r="E1363" s="69">
        <f t="shared" si="204"/>
        <v>1039.1581622937147</v>
      </c>
      <c r="F1363" s="70">
        <f t="shared" si="205"/>
        <v>218.55996526611088</v>
      </c>
      <c r="G1363" s="70" cm="1">
        <f t="array" ref="G1363">_xll.DCE_EC312_SpecificHeat_Ca(B1363)</f>
        <v>650</v>
      </c>
      <c r="H1363" s="69">
        <f t="shared" si="206"/>
        <v>0.1115466097430339</v>
      </c>
      <c r="I1363" s="69">
        <f t="shared" si="207"/>
        <v>1038.6997113085501</v>
      </c>
      <c r="J1363" s="73">
        <f t="shared" si="199"/>
        <v>112.33333333333333</v>
      </c>
      <c r="K1363" s="74">
        <f t="shared" si="200"/>
        <v>1038.6997113085501</v>
      </c>
    </row>
    <row r="1364" spans="1:11">
      <c r="A1364" s="67">
        <v>1349</v>
      </c>
      <c r="B1364" s="69">
        <f t="shared" si="201"/>
        <v>1038.6997113085501</v>
      </c>
      <c r="C1364" s="68">
        <f t="shared" si="202"/>
        <v>112.41666666666667</v>
      </c>
      <c r="D1364" s="72">
        <f t="shared" si="203"/>
        <v>1039.2691486663871</v>
      </c>
      <c r="E1364" s="69">
        <f t="shared" si="204"/>
        <v>1039.2691486663871</v>
      </c>
      <c r="F1364" s="70">
        <f t="shared" si="205"/>
        <v>218.39708681652408</v>
      </c>
      <c r="G1364" s="70" cm="1">
        <f t="array" ref="G1364">_xll.DCE_EC312_SpecificHeat_Ca(B1364)</f>
        <v>650</v>
      </c>
      <c r="H1364" s="69">
        <f t="shared" si="206"/>
        <v>0.11146348134927941</v>
      </c>
      <c r="I1364" s="69">
        <f t="shared" si="207"/>
        <v>1038.8111747898995</v>
      </c>
      <c r="J1364" s="73">
        <f t="shared" si="199"/>
        <v>112.41666666666667</v>
      </c>
      <c r="K1364" s="74">
        <f t="shared" si="200"/>
        <v>1038.8111747898995</v>
      </c>
    </row>
    <row r="1365" spans="1:11">
      <c r="A1365" s="67">
        <v>1350</v>
      </c>
      <c r="B1365" s="69">
        <f t="shared" si="201"/>
        <v>1038.8111747898995</v>
      </c>
      <c r="C1365" s="68">
        <f t="shared" si="202"/>
        <v>112.5</v>
      </c>
      <c r="D1365" s="72">
        <f t="shared" si="203"/>
        <v>1039.3800528877766</v>
      </c>
      <c r="E1365" s="69">
        <f t="shared" si="204"/>
        <v>1039.3800528877766</v>
      </c>
      <c r="F1365" s="70">
        <f t="shared" si="205"/>
        <v>218.23445126298427</v>
      </c>
      <c r="G1365" s="70" cm="1">
        <f t="array" ref="G1365">_xll.DCE_EC312_SpecificHeat_Ca(B1365)</f>
        <v>650</v>
      </c>
      <c r="H1365" s="69">
        <f t="shared" si="206"/>
        <v>0.11138047692255854</v>
      </c>
      <c r="I1365" s="69">
        <f t="shared" si="207"/>
        <v>1038.922555266822</v>
      </c>
      <c r="J1365" s="73">
        <f t="shared" si="199"/>
        <v>112.5</v>
      </c>
      <c r="K1365" s="74">
        <f t="shared" si="200"/>
        <v>1038.922555266822</v>
      </c>
    </row>
    <row r="1366" spans="1:11">
      <c r="A1366" s="67">
        <v>1351</v>
      </c>
      <c r="B1366" s="69">
        <f t="shared" si="201"/>
        <v>1038.922555266822</v>
      </c>
      <c r="C1366" s="68">
        <f t="shared" si="202"/>
        <v>112.58333333333333</v>
      </c>
      <c r="D1366" s="72">
        <f t="shared" si="203"/>
        <v>1039.4908750794093</v>
      </c>
      <c r="E1366" s="69">
        <f t="shared" si="204"/>
        <v>1039.4908750794093</v>
      </c>
      <c r="F1366" s="70">
        <f t="shared" si="205"/>
        <v>218.07205806220162</v>
      </c>
      <c r="G1366" s="70" cm="1">
        <f t="array" ref="G1366">_xll.DCE_EC312_SpecificHeat_Ca(B1366)</f>
        <v>650</v>
      </c>
      <c r="H1366" s="69">
        <f t="shared" si="206"/>
        <v>0.11129759618559205</v>
      </c>
      <c r="I1366" s="69">
        <f t="shared" si="207"/>
        <v>1039.0338528630075</v>
      </c>
      <c r="J1366" s="73">
        <f t="shared" si="199"/>
        <v>112.58333333333333</v>
      </c>
      <c r="K1366" s="74">
        <f t="shared" si="200"/>
        <v>1039.0338528630075</v>
      </c>
    </row>
    <row r="1367" spans="1:11">
      <c r="A1367" s="67">
        <v>1352</v>
      </c>
      <c r="B1367" s="69">
        <f t="shared" si="201"/>
        <v>1039.0338528630075</v>
      </c>
      <c r="C1367" s="68">
        <f t="shared" si="202"/>
        <v>112.66666666666667</v>
      </c>
      <c r="D1367" s="72">
        <f t="shared" si="203"/>
        <v>1039.6016153625412</v>
      </c>
      <c r="E1367" s="69">
        <f t="shared" si="204"/>
        <v>1039.6016153625412</v>
      </c>
      <c r="F1367" s="70">
        <f t="shared" si="205"/>
        <v>217.90990667220601</v>
      </c>
      <c r="G1367" s="70" cm="1">
        <f t="array" ref="G1367">_xll.DCE_EC312_SpecificHeat_Ca(B1367)</f>
        <v>650</v>
      </c>
      <c r="H1367" s="69">
        <f t="shared" si="206"/>
        <v>0.11121483886177426</v>
      </c>
      <c r="I1367" s="69">
        <f t="shared" si="207"/>
        <v>1039.1450677018693</v>
      </c>
      <c r="J1367" s="73">
        <f t="shared" si="199"/>
        <v>112.66666666666667</v>
      </c>
      <c r="K1367" s="74">
        <f t="shared" si="200"/>
        <v>1039.1450677018693</v>
      </c>
    </row>
    <row r="1368" spans="1:11">
      <c r="A1368" s="67">
        <v>1353</v>
      </c>
      <c r="B1368" s="69">
        <f t="shared" si="201"/>
        <v>1039.1450677018693</v>
      </c>
      <c r="C1368" s="68">
        <f t="shared" si="202"/>
        <v>112.75</v>
      </c>
      <c r="D1368" s="72">
        <f t="shared" si="203"/>
        <v>1039.7122738581595</v>
      </c>
      <c r="E1368" s="69">
        <f t="shared" si="204"/>
        <v>1039.7122738581595</v>
      </c>
      <c r="F1368" s="70">
        <f t="shared" si="205"/>
        <v>217.74799655251897</v>
      </c>
      <c r="G1368" s="70" cm="1">
        <f t="array" ref="G1368">_xll.DCE_EC312_SpecificHeat_Ca(B1368)</f>
        <v>650</v>
      </c>
      <c r="H1368" s="69">
        <f t="shared" si="206"/>
        <v>0.1111322046752608</v>
      </c>
      <c r="I1368" s="69">
        <f t="shared" si="207"/>
        <v>1039.2561999065445</v>
      </c>
      <c r="J1368" s="73">
        <f t="shared" si="199"/>
        <v>112.75</v>
      </c>
      <c r="K1368" s="74">
        <f t="shared" si="200"/>
        <v>1039.2561999065445</v>
      </c>
    </row>
    <row r="1369" spans="1:11">
      <c r="A1369" s="67">
        <v>1354</v>
      </c>
      <c r="B1369" s="69">
        <f t="shared" si="201"/>
        <v>1039.2561999065445</v>
      </c>
      <c r="C1369" s="68">
        <f t="shared" si="202"/>
        <v>112.83333333333333</v>
      </c>
      <c r="D1369" s="72">
        <f t="shared" si="203"/>
        <v>1039.8228506869841</v>
      </c>
      <c r="E1369" s="69">
        <f t="shared" si="204"/>
        <v>1039.8228506869841</v>
      </c>
      <c r="F1369" s="70">
        <f t="shared" si="205"/>
        <v>217.58632716472485</v>
      </c>
      <c r="G1369" s="70" cm="1">
        <f t="array" ref="G1369">_xll.DCE_EC312_SpecificHeat_Ca(B1369)</f>
        <v>650</v>
      </c>
      <c r="H1369" s="69">
        <f t="shared" si="206"/>
        <v>0.11104969335126004</v>
      </c>
      <c r="I1369" s="69">
        <f t="shared" si="207"/>
        <v>1039.3672495998958</v>
      </c>
      <c r="J1369" s="73">
        <f t="shared" si="199"/>
        <v>112.83333333333333</v>
      </c>
      <c r="K1369" s="74">
        <f t="shared" si="200"/>
        <v>1039.3672495998958</v>
      </c>
    </row>
    <row r="1370" spans="1:11">
      <c r="A1370" s="67">
        <v>1355</v>
      </c>
      <c r="B1370" s="69">
        <f t="shared" si="201"/>
        <v>1039.3672495998958</v>
      </c>
      <c r="C1370" s="68">
        <f t="shared" si="202"/>
        <v>112.91666666666667</v>
      </c>
      <c r="D1370" s="72">
        <f t="shared" si="203"/>
        <v>1039.9333459694672</v>
      </c>
      <c r="E1370" s="69">
        <f t="shared" si="204"/>
        <v>1039.9333459694672</v>
      </c>
      <c r="F1370" s="70">
        <f t="shared" si="205"/>
        <v>217.42489797148369</v>
      </c>
      <c r="G1370" s="70" cm="1">
        <f t="array" ref="G1370">_xll.DCE_EC312_SpecificHeat_Ca(B1370)</f>
        <v>650</v>
      </c>
      <c r="H1370" s="69">
        <f t="shared" si="206"/>
        <v>0.11096730461552941</v>
      </c>
      <c r="I1370" s="69">
        <f t="shared" si="207"/>
        <v>1039.4782169045113</v>
      </c>
      <c r="J1370" s="73">
        <f t="shared" si="199"/>
        <v>112.91666666666667</v>
      </c>
      <c r="K1370" s="74">
        <f t="shared" si="200"/>
        <v>1039.4782169045113</v>
      </c>
    </row>
    <row r="1371" spans="1:11">
      <c r="A1371" s="67">
        <v>1356</v>
      </c>
      <c r="B1371" s="69">
        <f t="shared" si="201"/>
        <v>1039.4782169045113</v>
      </c>
      <c r="C1371" s="68">
        <f t="shared" si="202"/>
        <v>113</v>
      </c>
      <c r="D1371" s="72">
        <f t="shared" si="203"/>
        <v>1040.0437598257952</v>
      </c>
      <c r="E1371" s="69">
        <f t="shared" si="204"/>
        <v>1040.0437598257952</v>
      </c>
      <c r="F1371" s="70">
        <f t="shared" si="205"/>
        <v>217.26370843760145</v>
      </c>
      <c r="G1371" s="70" cm="1">
        <f t="array" ref="G1371">_xll.DCE_EC312_SpecificHeat_Ca(B1371)</f>
        <v>650</v>
      </c>
      <c r="H1371" s="69">
        <f t="shared" si="206"/>
        <v>0.11088503819492154</v>
      </c>
      <c r="I1371" s="69">
        <f t="shared" si="207"/>
        <v>1039.5891019427063</v>
      </c>
      <c r="J1371" s="73">
        <f t="shared" si="199"/>
        <v>113</v>
      </c>
      <c r="K1371" s="74">
        <f t="shared" si="200"/>
        <v>1039.5891019427063</v>
      </c>
    </row>
    <row r="1372" spans="1:11">
      <c r="A1372" s="67">
        <v>1357</v>
      </c>
      <c r="B1372" s="69">
        <f t="shared" si="201"/>
        <v>1039.5891019427063</v>
      </c>
      <c r="C1372" s="68">
        <f t="shared" si="202"/>
        <v>113.08333333333333</v>
      </c>
      <c r="D1372" s="72">
        <f t="shared" si="203"/>
        <v>1040.1540923758887</v>
      </c>
      <c r="E1372" s="69">
        <f t="shared" si="204"/>
        <v>1040.1540923758887</v>
      </c>
      <c r="F1372" s="70">
        <f t="shared" si="205"/>
        <v>217.10275802900432</v>
      </c>
      <c r="G1372" s="70" cm="1">
        <f t="array" ref="G1372">_xll.DCE_EC312_SpecificHeat_Ca(B1372)</f>
        <v>650</v>
      </c>
      <c r="H1372" s="69">
        <f t="shared" si="206"/>
        <v>0.11080289381686079</v>
      </c>
      <c r="I1372" s="69">
        <f t="shared" si="207"/>
        <v>1039.699904836523</v>
      </c>
      <c r="J1372" s="73">
        <f t="shared" si="199"/>
        <v>113.08333333333333</v>
      </c>
      <c r="K1372" s="74">
        <f t="shared" si="200"/>
        <v>1039.699904836523</v>
      </c>
    </row>
    <row r="1373" spans="1:11">
      <c r="A1373" s="67">
        <v>1358</v>
      </c>
      <c r="B1373" s="69">
        <f t="shared" si="201"/>
        <v>1039.699904836523</v>
      </c>
      <c r="C1373" s="68">
        <f t="shared" si="202"/>
        <v>113.16666666666667</v>
      </c>
      <c r="D1373" s="72">
        <f t="shared" si="203"/>
        <v>1040.264343739404</v>
      </c>
      <c r="E1373" s="69">
        <f t="shared" si="204"/>
        <v>1040.264343739404</v>
      </c>
      <c r="F1373" s="70">
        <f t="shared" si="205"/>
        <v>216.94204621367558</v>
      </c>
      <c r="G1373" s="70" cm="1">
        <f t="array" ref="G1373">_xll.DCE_EC312_SpecificHeat_Ca(B1373)</f>
        <v>650</v>
      </c>
      <c r="H1373" s="69">
        <f t="shared" si="206"/>
        <v>0.11072087120982137</v>
      </c>
      <c r="I1373" s="69">
        <f t="shared" si="207"/>
        <v>1039.8106257077329</v>
      </c>
      <c r="J1373" s="73">
        <f t="shared" si="199"/>
        <v>113.16666666666667</v>
      </c>
      <c r="K1373" s="74">
        <f t="shared" si="200"/>
        <v>1039.8106257077329</v>
      </c>
    </row>
    <row r="1374" spans="1:11">
      <c r="A1374" s="67">
        <v>1359</v>
      </c>
      <c r="B1374" s="69">
        <f t="shared" si="201"/>
        <v>1039.8106257077329</v>
      </c>
      <c r="C1374" s="68">
        <f t="shared" si="202"/>
        <v>113.25</v>
      </c>
      <c r="D1374" s="72">
        <f t="shared" si="203"/>
        <v>1040.3745140357328</v>
      </c>
      <c r="E1374" s="69">
        <f t="shared" si="204"/>
        <v>1040.3745140357328</v>
      </c>
      <c r="F1374" s="70">
        <f t="shared" si="205"/>
        <v>216.78157246059092</v>
      </c>
      <c r="G1374" s="70" cm="1">
        <f t="array" ref="G1374">_xll.DCE_EC312_SpecificHeat_Ca(B1374)</f>
        <v>650</v>
      </c>
      <c r="H1374" s="69">
        <f t="shared" si="206"/>
        <v>0.11063897010278405</v>
      </c>
      <c r="I1374" s="69">
        <f t="shared" si="207"/>
        <v>1039.9212646778358</v>
      </c>
      <c r="J1374" s="73">
        <f t="shared" si="199"/>
        <v>113.25</v>
      </c>
      <c r="K1374" s="74">
        <f t="shared" si="200"/>
        <v>1039.9212646778358</v>
      </c>
    </row>
    <row r="1375" spans="1:11">
      <c r="A1375" s="67">
        <v>1360</v>
      </c>
      <c r="B1375" s="69">
        <f t="shared" si="201"/>
        <v>1039.9212646778358</v>
      </c>
      <c r="C1375" s="68">
        <f t="shared" si="202"/>
        <v>113.33333333333333</v>
      </c>
      <c r="D1375" s="72">
        <f t="shared" si="203"/>
        <v>1040.4846033840042</v>
      </c>
      <c r="E1375" s="69">
        <f t="shared" si="204"/>
        <v>1040.4846033840042</v>
      </c>
      <c r="F1375" s="70">
        <f t="shared" si="205"/>
        <v>216.62133624087213</v>
      </c>
      <c r="G1375" s="70" cm="1">
        <f t="array" ref="G1375">_xll.DCE_EC312_SpecificHeat_Ca(B1375)</f>
        <v>650</v>
      </c>
      <c r="H1375" s="69">
        <f t="shared" si="206"/>
        <v>0.11055719022582483</v>
      </c>
      <c r="I1375" s="69">
        <f t="shared" si="207"/>
        <v>1040.0318218680616</v>
      </c>
      <c r="J1375" s="73">
        <f t="shared" si="199"/>
        <v>113.33333333333333</v>
      </c>
      <c r="K1375" s="74">
        <f t="shared" si="200"/>
        <v>1040.0318218680616</v>
      </c>
    </row>
    <row r="1376" spans="1:11">
      <c r="A1376" s="67">
        <v>1361</v>
      </c>
      <c r="B1376" s="69">
        <f t="shared" si="201"/>
        <v>1040.0318218680616</v>
      </c>
      <c r="C1376" s="68">
        <f t="shared" si="202"/>
        <v>113.41666666666667</v>
      </c>
      <c r="D1376" s="72">
        <f t="shared" si="203"/>
        <v>1040.5946119030846</v>
      </c>
      <c r="E1376" s="69">
        <f t="shared" si="204"/>
        <v>1040.5946119030846</v>
      </c>
      <c r="F1376" s="70">
        <f t="shared" si="205"/>
        <v>216.46133702681919</v>
      </c>
      <c r="G1376" s="70" cm="1">
        <f t="array" ref="G1376">_xll.DCE_EC312_SpecificHeat_Ca(B1376)</f>
        <v>650</v>
      </c>
      <c r="H1376" s="69">
        <f t="shared" si="206"/>
        <v>0.11047553130962111</v>
      </c>
      <c r="I1376" s="69">
        <f t="shared" si="207"/>
        <v>1040.1422973993713</v>
      </c>
      <c r="J1376" s="73">
        <f t="shared" si="199"/>
        <v>113.41666666666667</v>
      </c>
      <c r="K1376" s="74">
        <f t="shared" si="200"/>
        <v>1040.1422973993713</v>
      </c>
    </row>
    <row r="1377" spans="1:11">
      <c r="A1377" s="67">
        <v>1362</v>
      </c>
      <c r="B1377" s="69">
        <f t="shared" si="201"/>
        <v>1040.1422973993713</v>
      </c>
      <c r="C1377" s="68">
        <f t="shared" si="202"/>
        <v>113.5</v>
      </c>
      <c r="D1377" s="72">
        <f t="shared" si="203"/>
        <v>1040.7045397115787</v>
      </c>
      <c r="E1377" s="69">
        <f t="shared" si="204"/>
        <v>1040.7045397115787</v>
      </c>
      <c r="F1377" s="70">
        <f t="shared" si="205"/>
        <v>216.30157429243704</v>
      </c>
      <c r="G1377" s="70" cm="1">
        <f t="array" ref="G1377">_xll.DCE_EC312_SpecificHeat_Ca(B1377)</f>
        <v>650</v>
      </c>
      <c r="H1377" s="69">
        <f t="shared" si="206"/>
        <v>0.11039399308572037</v>
      </c>
      <c r="I1377" s="69">
        <f t="shared" si="207"/>
        <v>1040.2526913924569</v>
      </c>
      <c r="J1377" s="73">
        <f t="shared" si="199"/>
        <v>113.5</v>
      </c>
      <c r="K1377" s="74">
        <f t="shared" si="200"/>
        <v>1040.2526913924569</v>
      </c>
    </row>
    <row r="1378" spans="1:11">
      <c r="A1378" s="67">
        <v>1363</v>
      </c>
      <c r="B1378" s="69">
        <f t="shared" si="201"/>
        <v>1040.2526913924569</v>
      </c>
      <c r="C1378" s="68">
        <f t="shared" si="202"/>
        <v>113.58333333333333</v>
      </c>
      <c r="D1378" s="72">
        <f t="shared" si="203"/>
        <v>1040.8143869278308</v>
      </c>
      <c r="E1378" s="69">
        <f t="shared" si="204"/>
        <v>1040.8143869278308</v>
      </c>
      <c r="F1378" s="70">
        <f t="shared" si="205"/>
        <v>216.14204751342746</v>
      </c>
      <c r="G1378" s="70" cm="1">
        <f t="array" ref="G1378">_xll.DCE_EC312_SpecificHeat_Ca(B1378)</f>
        <v>650</v>
      </c>
      <c r="H1378" s="69">
        <f t="shared" si="206"/>
        <v>0.11031257528653615</v>
      </c>
      <c r="I1378" s="69">
        <f t="shared" si="207"/>
        <v>1040.3630039677435</v>
      </c>
      <c r="J1378" s="73">
        <f t="shared" si="199"/>
        <v>113.58333333333333</v>
      </c>
      <c r="K1378" s="74">
        <f t="shared" si="200"/>
        <v>1040.3630039677435</v>
      </c>
    </row>
    <row r="1379" spans="1:11">
      <c r="A1379" s="67">
        <v>1364</v>
      </c>
      <c r="B1379" s="69">
        <f t="shared" si="201"/>
        <v>1040.3630039677435</v>
      </c>
      <c r="C1379" s="68">
        <f t="shared" si="202"/>
        <v>113.66666666666667</v>
      </c>
      <c r="D1379" s="72">
        <f t="shared" si="203"/>
        <v>1040.9241536699246</v>
      </c>
      <c r="E1379" s="69">
        <f t="shared" si="204"/>
        <v>1040.9241536699246</v>
      </c>
      <c r="F1379" s="70">
        <f t="shared" si="205"/>
        <v>215.98275616668423</v>
      </c>
      <c r="G1379" s="70" cm="1">
        <f t="array" ref="G1379">_xll.DCE_EC312_SpecificHeat_Ca(B1379)</f>
        <v>650</v>
      </c>
      <c r="H1379" s="69">
        <f t="shared" si="206"/>
        <v>0.11023127764509036</v>
      </c>
      <c r="I1379" s="69">
        <f t="shared" si="207"/>
        <v>1040.4732352453887</v>
      </c>
      <c r="J1379" s="73">
        <f t="shared" si="199"/>
        <v>113.66666666666667</v>
      </c>
      <c r="K1379" s="74">
        <f t="shared" si="200"/>
        <v>1040.4732352453887</v>
      </c>
    </row>
    <row r="1380" spans="1:11">
      <c r="A1380" s="67">
        <v>1365</v>
      </c>
      <c r="B1380" s="69">
        <f t="shared" si="201"/>
        <v>1040.4732352453887</v>
      </c>
      <c r="C1380" s="68">
        <f t="shared" si="202"/>
        <v>113.75</v>
      </c>
      <c r="D1380" s="72">
        <f t="shared" si="203"/>
        <v>1041.0338400556843</v>
      </c>
      <c r="E1380" s="69">
        <f t="shared" si="204"/>
        <v>1041.0338400556843</v>
      </c>
      <c r="F1380" s="70">
        <f t="shared" si="205"/>
        <v>215.82369973076729</v>
      </c>
      <c r="G1380" s="70" cm="1">
        <f t="array" ref="G1380">_xll.DCE_EC312_SpecificHeat_Ca(B1380)</f>
        <v>650</v>
      </c>
      <c r="H1380" s="69">
        <f t="shared" si="206"/>
        <v>0.11015009989525525</v>
      </c>
      <c r="I1380" s="69">
        <f t="shared" si="207"/>
        <v>1040.5833853452839</v>
      </c>
      <c r="J1380" s="73">
        <f t="shared" si="199"/>
        <v>113.75</v>
      </c>
      <c r="K1380" s="74">
        <f t="shared" si="200"/>
        <v>1040.5833853452839</v>
      </c>
    </row>
    <row r="1381" spans="1:11">
      <c r="A1381" s="67">
        <v>1366</v>
      </c>
      <c r="B1381" s="69">
        <f t="shared" si="201"/>
        <v>1040.5833853452839</v>
      </c>
      <c r="C1381" s="68">
        <f t="shared" si="202"/>
        <v>113.83333333333333</v>
      </c>
      <c r="D1381" s="72">
        <f t="shared" si="203"/>
        <v>1041.1434462026764</v>
      </c>
      <c r="E1381" s="69">
        <f t="shared" si="204"/>
        <v>1041.1434462026764</v>
      </c>
      <c r="F1381" s="70">
        <f t="shared" si="205"/>
        <v>215.66487768623549</v>
      </c>
      <c r="G1381" s="70" cm="1">
        <f t="array" ref="G1381">_xll.DCE_EC312_SpecificHeat_Ca(B1381)</f>
        <v>650</v>
      </c>
      <c r="H1381" s="69">
        <f t="shared" si="206"/>
        <v>0.11006904177192323</v>
      </c>
      <c r="I1381" s="69">
        <f t="shared" si="207"/>
        <v>1040.6934543870559</v>
      </c>
      <c r="J1381" s="73">
        <f t="shared" si="199"/>
        <v>113.83333333333333</v>
      </c>
      <c r="K1381" s="74">
        <f t="shared" si="200"/>
        <v>1040.6934543870559</v>
      </c>
    </row>
    <row r="1382" spans="1:11">
      <c r="A1382" s="67">
        <v>1367</v>
      </c>
      <c r="B1382" s="69">
        <f t="shared" si="201"/>
        <v>1040.6934543870559</v>
      </c>
      <c r="C1382" s="68">
        <f t="shared" si="202"/>
        <v>113.91666666666667</v>
      </c>
      <c r="D1382" s="72">
        <f t="shared" si="203"/>
        <v>1041.252972228209</v>
      </c>
      <c r="E1382" s="69">
        <f t="shared" si="204"/>
        <v>1041.252972228209</v>
      </c>
      <c r="F1382" s="70">
        <f t="shared" si="205"/>
        <v>215.50628951465958</v>
      </c>
      <c r="G1382" s="70" cm="1">
        <f t="array" ref="G1382">_xll.DCE_EC312_SpecificHeat_Ca(B1382)</f>
        <v>650</v>
      </c>
      <c r="H1382" s="69">
        <f t="shared" si="206"/>
        <v>0.10998810301050323</v>
      </c>
      <c r="I1382" s="69">
        <f t="shared" si="207"/>
        <v>1040.8034424900663</v>
      </c>
      <c r="J1382" s="73">
        <f t="shared" si="199"/>
        <v>113.91666666666667</v>
      </c>
      <c r="K1382" s="74">
        <f t="shared" si="200"/>
        <v>1040.8034424900663</v>
      </c>
    </row>
    <row r="1383" spans="1:11">
      <c r="A1383" s="67">
        <v>1368</v>
      </c>
      <c r="B1383" s="69">
        <f t="shared" si="201"/>
        <v>1040.8034424900663</v>
      </c>
      <c r="C1383" s="68">
        <f t="shared" si="202"/>
        <v>114</v>
      </c>
      <c r="D1383" s="72">
        <f t="shared" si="203"/>
        <v>1041.3624182493331</v>
      </c>
      <c r="E1383" s="69">
        <f t="shared" si="204"/>
        <v>1041.3624182493331</v>
      </c>
      <c r="F1383" s="70">
        <f t="shared" si="205"/>
        <v>215.34793469929585</v>
      </c>
      <c r="G1383" s="70" cm="1">
        <f t="array" ref="G1383">_xll.DCE_EC312_SpecificHeat_Ca(B1383)</f>
        <v>650</v>
      </c>
      <c r="H1383" s="69">
        <f t="shared" si="206"/>
        <v>0.10990728334726434</v>
      </c>
      <c r="I1383" s="69">
        <f t="shared" si="207"/>
        <v>1040.9133497734135</v>
      </c>
      <c r="J1383" s="73">
        <f t="shared" ref="J1383:J1446" si="208">C1383</f>
        <v>114</v>
      </c>
      <c r="K1383" s="74">
        <f t="shared" ref="K1383:K1446" si="209">I1383</f>
        <v>1040.9133497734135</v>
      </c>
    </row>
    <row r="1384" spans="1:11">
      <c r="A1384" s="67">
        <v>1369</v>
      </c>
      <c r="B1384" s="69">
        <f t="shared" si="201"/>
        <v>1040.9133497734135</v>
      </c>
      <c r="C1384" s="68">
        <f t="shared" si="202"/>
        <v>114.08333333333333</v>
      </c>
      <c r="D1384" s="72">
        <f t="shared" si="203"/>
        <v>1041.4717843828435</v>
      </c>
      <c r="E1384" s="69">
        <f t="shared" si="204"/>
        <v>1041.4717843828435</v>
      </c>
      <c r="F1384" s="70">
        <f t="shared" si="205"/>
        <v>215.18981272488091</v>
      </c>
      <c r="G1384" s="70" cm="1">
        <f t="array" ref="G1384">_xll.DCE_EC312_SpecificHeat_Ca(B1384)</f>
        <v>650</v>
      </c>
      <c r="H1384" s="69">
        <f t="shared" si="206"/>
        <v>0.10982658251923125</v>
      </c>
      <c r="I1384" s="69">
        <f t="shared" si="207"/>
        <v>1041.0231763559327</v>
      </c>
      <c r="J1384" s="73">
        <f t="shared" si="208"/>
        <v>114.08333333333333</v>
      </c>
      <c r="K1384" s="74">
        <f t="shared" si="209"/>
        <v>1041.0231763559327</v>
      </c>
    </row>
    <row r="1385" spans="1:11">
      <c r="A1385" s="67">
        <v>1370</v>
      </c>
      <c r="B1385" s="69">
        <f t="shared" si="201"/>
        <v>1041.0231763559327</v>
      </c>
      <c r="C1385" s="68">
        <f t="shared" si="202"/>
        <v>114.16666666666667</v>
      </c>
      <c r="D1385" s="72">
        <f t="shared" si="203"/>
        <v>1041.5810707452792</v>
      </c>
      <c r="E1385" s="69">
        <f t="shared" si="204"/>
        <v>1041.5810707452792</v>
      </c>
      <c r="F1385" s="70">
        <f t="shared" si="205"/>
        <v>215.03192307767617</v>
      </c>
      <c r="G1385" s="70" cm="1">
        <f t="array" ref="G1385">_xll.DCE_EC312_SpecificHeat_Ca(B1385)</f>
        <v>650</v>
      </c>
      <c r="H1385" s="69">
        <f t="shared" si="206"/>
        <v>0.10974600026420678</v>
      </c>
      <c r="I1385" s="69">
        <f t="shared" si="207"/>
        <v>1041.132922356197</v>
      </c>
      <c r="J1385" s="73">
        <f t="shared" si="208"/>
        <v>114.16666666666667</v>
      </c>
      <c r="K1385" s="74">
        <f t="shared" si="209"/>
        <v>1041.132922356197</v>
      </c>
    </row>
    <row r="1386" spans="1:11">
      <c r="A1386" s="67">
        <v>1371</v>
      </c>
      <c r="B1386" s="69">
        <f t="shared" si="201"/>
        <v>1041.132922356197</v>
      </c>
      <c r="C1386" s="68">
        <f t="shared" si="202"/>
        <v>114.25</v>
      </c>
      <c r="D1386" s="72">
        <f t="shared" si="203"/>
        <v>1041.6902774529249</v>
      </c>
      <c r="E1386" s="69">
        <f t="shared" si="204"/>
        <v>1041.6902774529249</v>
      </c>
      <c r="F1386" s="70">
        <f t="shared" si="205"/>
        <v>214.87426524552029</v>
      </c>
      <c r="G1386" s="70" cm="1">
        <f t="array" ref="G1386">_xll.DCE_EC312_SpecificHeat_Ca(B1386)</f>
        <v>650</v>
      </c>
      <c r="H1386" s="69">
        <f t="shared" si="206"/>
        <v>0.10966553632079878</v>
      </c>
      <c r="I1386" s="69">
        <f t="shared" si="207"/>
        <v>1041.2425878925178</v>
      </c>
      <c r="J1386" s="73">
        <f t="shared" si="208"/>
        <v>114.25</v>
      </c>
      <c r="K1386" s="74">
        <f t="shared" si="209"/>
        <v>1041.2425878925178</v>
      </c>
    </row>
    <row r="1387" spans="1:11">
      <c r="A1387" s="67">
        <v>1372</v>
      </c>
      <c r="B1387" s="69">
        <f t="shared" si="201"/>
        <v>1041.2425878925178</v>
      </c>
      <c r="C1387" s="68">
        <f t="shared" si="202"/>
        <v>114.33333333333333</v>
      </c>
      <c r="D1387" s="72">
        <f t="shared" si="203"/>
        <v>1041.7994046218103</v>
      </c>
      <c r="E1387" s="69">
        <f t="shared" si="204"/>
        <v>1041.7994046218103</v>
      </c>
      <c r="F1387" s="70">
        <f t="shared" si="205"/>
        <v>214.71683871761601</v>
      </c>
      <c r="G1387" s="70" cm="1">
        <f t="array" ref="G1387">_xll.DCE_EC312_SpecificHeat_Ca(B1387)</f>
        <v>650</v>
      </c>
      <c r="H1387" s="69">
        <f t="shared" si="206"/>
        <v>0.1095851904283113</v>
      </c>
      <c r="I1387" s="69">
        <f t="shared" si="207"/>
        <v>1041.3521730829461</v>
      </c>
      <c r="J1387" s="73">
        <f t="shared" si="208"/>
        <v>114.33333333333333</v>
      </c>
      <c r="K1387" s="74">
        <f t="shared" si="209"/>
        <v>1041.3521730829461</v>
      </c>
    </row>
    <row r="1388" spans="1:11">
      <c r="A1388" s="67">
        <v>1373</v>
      </c>
      <c r="B1388" s="69">
        <f t="shared" si="201"/>
        <v>1041.3521730829461</v>
      </c>
      <c r="C1388" s="68">
        <f t="shared" si="202"/>
        <v>114.41666666666667</v>
      </c>
      <c r="D1388" s="72">
        <f t="shared" si="203"/>
        <v>1041.9084523677129</v>
      </c>
      <c r="E1388" s="69">
        <f t="shared" si="204"/>
        <v>1041.9084523677129</v>
      </c>
      <c r="F1388" s="70">
        <f t="shared" si="205"/>
        <v>214.55964298497358</v>
      </c>
      <c r="G1388" s="70" cm="1">
        <f t="array" ref="G1388">_xll.DCE_EC312_SpecificHeat_Ca(B1388)</f>
        <v>650</v>
      </c>
      <c r="H1388" s="69">
        <f t="shared" si="206"/>
        <v>0.10950496232697085</v>
      </c>
      <c r="I1388" s="69">
        <f t="shared" si="207"/>
        <v>1041.4616780452732</v>
      </c>
      <c r="J1388" s="73">
        <f t="shared" si="208"/>
        <v>114.41666666666667</v>
      </c>
      <c r="K1388" s="74">
        <f t="shared" si="209"/>
        <v>1041.4616780452732</v>
      </c>
    </row>
    <row r="1389" spans="1:11">
      <c r="A1389" s="67">
        <v>1374</v>
      </c>
      <c r="B1389" s="69">
        <f t="shared" si="201"/>
        <v>1041.4616780452732</v>
      </c>
      <c r="C1389" s="68">
        <f t="shared" si="202"/>
        <v>114.5</v>
      </c>
      <c r="D1389" s="72">
        <f t="shared" si="203"/>
        <v>1042.0174208061571</v>
      </c>
      <c r="E1389" s="69">
        <f t="shared" si="204"/>
        <v>1042.0174208061571</v>
      </c>
      <c r="F1389" s="70">
        <f t="shared" si="205"/>
        <v>214.4026775398533</v>
      </c>
      <c r="G1389" s="70" cm="1">
        <f t="array" ref="G1389">_xll.DCE_EC312_SpecificHeat_Ca(B1389)</f>
        <v>650</v>
      </c>
      <c r="H1389" s="69">
        <f t="shared" si="206"/>
        <v>0.10942485175764195</v>
      </c>
      <c r="I1389" s="69">
        <f t="shared" si="207"/>
        <v>1041.5711028970309</v>
      </c>
      <c r="J1389" s="73">
        <f t="shared" si="208"/>
        <v>114.5</v>
      </c>
      <c r="K1389" s="74">
        <f t="shared" si="209"/>
        <v>1041.5711028970309</v>
      </c>
    </row>
    <row r="1390" spans="1:11">
      <c r="A1390" s="67">
        <v>1375</v>
      </c>
      <c r="B1390" s="69">
        <f t="shared" si="201"/>
        <v>1041.5711028970309</v>
      </c>
      <c r="C1390" s="68">
        <f t="shared" si="202"/>
        <v>114.58333333333333</v>
      </c>
      <c r="D1390" s="72">
        <f t="shared" si="203"/>
        <v>1042.1263100524152</v>
      </c>
      <c r="E1390" s="69">
        <f t="shared" si="204"/>
        <v>1042.1263100524152</v>
      </c>
      <c r="F1390" s="70">
        <f t="shared" si="205"/>
        <v>214.24594187597651</v>
      </c>
      <c r="G1390" s="70" cm="1">
        <f t="array" ref="G1390">_xll.DCE_EC312_SpecificHeat_Ca(B1390)</f>
        <v>650</v>
      </c>
      <c r="H1390" s="69">
        <f t="shared" si="206"/>
        <v>0.10934485846193479</v>
      </c>
      <c r="I1390" s="69">
        <f t="shared" si="207"/>
        <v>1041.6804477554929</v>
      </c>
      <c r="J1390" s="73">
        <f t="shared" si="208"/>
        <v>114.58333333333333</v>
      </c>
      <c r="K1390" s="74">
        <f t="shared" si="209"/>
        <v>1041.6804477554929</v>
      </c>
    </row>
    <row r="1391" spans="1:11">
      <c r="A1391" s="67">
        <v>1376</v>
      </c>
      <c r="B1391" s="69">
        <f t="shared" si="201"/>
        <v>1041.6804477554929</v>
      </c>
      <c r="C1391" s="68">
        <f t="shared" si="202"/>
        <v>114.66666666666667</v>
      </c>
      <c r="D1391" s="72">
        <f t="shared" si="203"/>
        <v>1042.2351202215089</v>
      </c>
      <c r="E1391" s="69">
        <f t="shared" si="204"/>
        <v>1042.2351202215089</v>
      </c>
      <c r="F1391" s="70">
        <f t="shared" si="205"/>
        <v>214.0894354887694</v>
      </c>
      <c r="G1391" s="70" cm="1">
        <f t="array" ref="G1391">_xll.DCE_EC312_SpecificHeat_Ca(B1391)</f>
        <v>650</v>
      </c>
      <c r="H1391" s="69">
        <f t="shared" si="206"/>
        <v>0.10926498218232965</v>
      </c>
      <c r="I1391" s="69">
        <f t="shared" si="207"/>
        <v>1041.7897127376752</v>
      </c>
      <c r="J1391" s="73">
        <f t="shared" si="208"/>
        <v>114.66666666666667</v>
      </c>
      <c r="K1391" s="74">
        <f t="shared" si="209"/>
        <v>1041.7897127376752</v>
      </c>
    </row>
    <row r="1392" spans="1:11">
      <c r="A1392" s="67">
        <v>1377</v>
      </c>
      <c r="B1392" s="69">
        <f t="shared" si="201"/>
        <v>1041.7897127376752</v>
      </c>
      <c r="C1392" s="68">
        <f t="shared" si="202"/>
        <v>114.75</v>
      </c>
      <c r="D1392" s="72">
        <f t="shared" si="203"/>
        <v>1042.3438514282084</v>
      </c>
      <c r="E1392" s="69">
        <f t="shared" si="204"/>
        <v>1042.3438514282084</v>
      </c>
      <c r="F1392" s="70">
        <f t="shared" si="205"/>
        <v>213.93315787476126</v>
      </c>
      <c r="G1392" s="70" cm="1">
        <f t="array" ref="G1392">_xll.DCE_EC312_SpecificHeat_Ca(B1392)</f>
        <v>650</v>
      </c>
      <c r="H1392" s="69">
        <f t="shared" si="206"/>
        <v>0.10918522266186984</v>
      </c>
      <c r="I1392" s="69">
        <f t="shared" si="207"/>
        <v>1041.8988979603371</v>
      </c>
      <c r="J1392" s="73">
        <f t="shared" si="208"/>
        <v>114.75</v>
      </c>
      <c r="K1392" s="74">
        <f t="shared" si="209"/>
        <v>1041.8988979603371</v>
      </c>
    </row>
    <row r="1393" spans="1:11">
      <c r="A1393" s="67">
        <v>1378</v>
      </c>
      <c r="B1393" s="69">
        <f t="shared" si="201"/>
        <v>1041.8988979603371</v>
      </c>
      <c r="C1393" s="68">
        <f t="shared" si="202"/>
        <v>114.83333333333333</v>
      </c>
      <c r="D1393" s="72">
        <f t="shared" si="203"/>
        <v>1042.4525037870353</v>
      </c>
      <c r="E1393" s="69">
        <f t="shared" si="204"/>
        <v>1042.4525037870353</v>
      </c>
      <c r="F1393" s="70">
        <f t="shared" si="205"/>
        <v>213.77710853235271</v>
      </c>
      <c r="G1393" s="70" cm="1">
        <f t="array" ref="G1393">_xll.DCE_EC312_SpecificHeat_Ca(B1393)</f>
        <v>650</v>
      </c>
      <c r="H1393" s="69">
        <f t="shared" si="206"/>
        <v>0.1091055796445537</v>
      </c>
      <c r="I1393" s="69">
        <f t="shared" si="207"/>
        <v>1042.0080035399817</v>
      </c>
      <c r="J1393" s="73">
        <f t="shared" si="208"/>
        <v>114.83333333333333</v>
      </c>
      <c r="K1393" s="74">
        <f t="shared" si="209"/>
        <v>1042.0080035399817</v>
      </c>
    </row>
    <row r="1394" spans="1:11">
      <c r="A1394" s="67">
        <v>1379</v>
      </c>
      <c r="B1394" s="69">
        <f t="shared" si="201"/>
        <v>1042.0080035399817</v>
      </c>
      <c r="C1394" s="68">
        <f t="shared" si="202"/>
        <v>114.91666666666667</v>
      </c>
      <c r="D1394" s="72">
        <f t="shared" si="203"/>
        <v>1042.5610774122624</v>
      </c>
      <c r="E1394" s="69">
        <f t="shared" si="204"/>
        <v>1042.5610774122624</v>
      </c>
      <c r="F1394" s="70">
        <f t="shared" si="205"/>
        <v>213.62128696128337</v>
      </c>
      <c r="G1394" s="70" cm="1">
        <f t="array" ref="G1394">_xll.DCE_EC312_SpecificHeat_Ca(B1394)</f>
        <v>650</v>
      </c>
      <c r="H1394" s="69">
        <f t="shared" si="206"/>
        <v>0.10902605287506298</v>
      </c>
      <c r="I1394" s="69">
        <f t="shared" si="207"/>
        <v>1042.1170295928569</v>
      </c>
      <c r="J1394" s="73">
        <f t="shared" si="208"/>
        <v>114.91666666666667</v>
      </c>
      <c r="K1394" s="74">
        <f t="shared" si="209"/>
        <v>1042.1170295928569</v>
      </c>
    </row>
    <row r="1395" spans="1:11">
      <c r="A1395" s="67">
        <v>1380</v>
      </c>
      <c r="B1395" s="69">
        <f t="shared" si="201"/>
        <v>1042.1170295928569</v>
      </c>
      <c r="C1395" s="68">
        <f t="shared" si="202"/>
        <v>115</v>
      </c>
      <c r="D1395" s="72">
        <f t="shared" si="203"/>
        <v>1042.6695724179131</v>
      </c>
      <c r="E1395" s="69">
        <f t="shared" si="204"/>
        <v>1042.6695724179131</v>
      </c>
      <c r="F1395" s="70">
        <f t="shared" si="205"/>
        <v>213.46569266249284</v>
      </c>
      <c r="G1395" s="70" cm="1">
        <f t="array" ref="G1395">_xll.DCE_EC312_SpecificHeat_Ca(B1395)</f>
        <v>650</v>
      </c>
      <c r="H1395" s="69">
        <f t="shared" si="206"/>
        <v>0.10894664209869184</v>
      </c>
      <c r="I1395" s="69">
        <f t="shared" si="207"/>
        <v>1042.2259762349556</v>
      </c>
      <c r="J1395" s="73">
        <f t="shared" si="208"/>
        <v>115</v>
      </c>
      <c r="K1395" s="74">
        <f t="shared" si="209"/>
        <v>1042.2259762349556</v>
      </c>
    </row>
    <row r="1396" spans="1:11">
      <c r="A1396" s="67">
        <v>1381</v>
      </c>
      <c r="B1396" s="69">
        <f t="shared" si="201"/>
        <v>1042.2259762349556</v>
      </c>
      <c r="C1396" s="68">
        <f t="shared" si="202"/>
        <v>115.08333333333333</v>
      </c>
      <c r="D1396" s="72">
        <f t="shared" si="203"/>
        <v>1042.7779889177637</v>
      </c>
      <c r="E1396" s="69">
        <f t="shared" si="204"/>
        <v>1042.7779889177637</v>
      </c>
      <c r="F1396" s="70">
        <f t="shared" si="205"/>
        <v>213.31032513856749</v>
      </c>
      <c r="G1396" s="70" cm="1">
        <f t="array" ref="G1396">_xll.DCE_EC312_SpecificHeat_Ca(B1396)</f>
        <v>650</v>
      </c>
      <c r="H1396" s="69">
        <f t="shared" si="206"/>
        <v>0.10886734706157496</v>
      </c>
      <c r="I1396" s="69">
        <f t="shared" si="207"/>
        <v>1042.3348435820171</v>
      </c>
      <c r="J1396" s="73">
        <f t="shared" si="208"/>
        <v>115.08333333333333</v>
      </c>
      <c r="K1396" s="74">
        <f t="shared" si="209"/>
        <v>1042.3348435820171</v>
      </c>
    </row>
    <row r="1397" spans="1:11">
      <c r="A1397" s="67">
        <v>1382</v>
      </c>
      <c r="B1397" s="69">
        <f t="shared" si="201"/>
        <v>1042.3348435820171</v>
      </c>
      <c r="C1397" s="68">
        <f t="shared" si="202"/>
        <v>115.16666666666667</v>
      </c>
      <c r="D1397" s="72">
        <f t="shared" si="203"/>
        <v>1042.8863270253448</v>
      </c>
      <c r="E1397" s="69">
        <f t="shared" si="204"/>
        <v>1042.8863270253448</v>
      </c>
      <c r="F1397" s="70">
        <f t="shared" si="205"/>
        <v>213.15518389402311</v>
      </c>
      <c r="G1397" s="70" cm="1">
        <f t="array" ref="G1397">_xll.DCE_EC312_SpecificHeat_Ca(B1397)</f>
        <v>650</v>
      </c>
      <c r="H1397" s="69">
        <f t="shared" si="206"/>
        <v>0.10878816751083167</v>
      </c>
      <c r="I1397" s="69">
        <f t="shared" si="207"/>
        <v>1042.4436317495279</v>
      </c>
      <c r="J1397" s="73">
        <f t="shared" si="208"/>
        <v>115.16666666666667</v>
      </c>
      <c r="K1397" s="74">
        <f t="shared" si="209"/>
        <v>1042.4436317495279</v>
      </c>
    </row>
    <row r="1398" spans="1:11">
      <c r="A1398" s="67">
        <v>1383</v>
      </c>
      <c r="B1398" s="69">
        <f t="shared" si="201"/>
        <v>1042.4436317495279</v>
      </c>
      <c r="C1398" s="68">
        <f t="shared" si="202"/>
        <v>115.25</v>
      </c>
      <c r="D1398" s="72">
        <f t="shared" si="203"/>
        <v>1042.9945868539396</v>
      </c>
      <c r="E1398" s="69">
        <f t="shared" si="204"/>
        <v>1042.9945868539396</v>
      </c>
      <c r="F1398" s="70">
        <f t="shared" si="205"/>
        <v>213.00026843408196</v>
      </c>
      <c r="G1398" s="70" cm="1">
        <f t="array" ref="G1398">_xll.DCE_EC312_SpecificHeat_Ca(B1398)</f>
        <v>650</v>
      </c>
      <c r="H1398" s="69">
        <f t="shared" si="206"/>
        <v>0.10870910319394189</v>
      </c>
      <c r="I1398" s="69">
        <f t="shared" si="207"/>
        <v>1042.5523408527217</v>
      </c>
      <c r="J1398" s="73">
        <f t="shared" si="208"/>
        <v>115.25</v>
      </c>
      <c r="K1398" s="74">
        <f t="shared" si="209"/>
        <v>1042.5523408527217</v>
      </c>
    </row>
    <row r="1399" spans="1:11">
      <c r="A1399" s="67">
        <v>1384</v>
      </c>
      <c r="B1399" s="69">
        <f t="shared" si="201"/>
        <v>1042.5523408527217</v>
      </c>
      <c r="C1399" s="68">
        <f t="shared" si="202"/>
        <v>115.33333333333333</v>
      </c>
      <c r="D1399" s="72">
        <f t="shared" si="203"/>
        <v>1043.1027685165864</v>
      </c>
      <c r="E1399" s="69">
        <f t="shared" si="204"/>
        <v>1043.1027685165864</v>
      </c>
      <c r="F1399" s="70">
        <f t="shared" si="205"/>
        <v>212.84557826565754</v>
      </c>
      <c r="G1399" s="70" cm="1">
        <f t="array" ref="G1399">_xll.DCE_EC312_SpecificHeat_Ca(B1399)</f>
        <v>650</v>
      </c>
      <c r="H1399" s="69">
        <f t="shared" si="206"/>
        <v>0.10863015385924872</v>
      </c>
      <c r="I1399" s="69">
        <f t="shared" si="207"/>
        <v>1042.6609710065809</v>
      </c>
      <c r="J1399" s="73">
        <f t="shared" si="208"/>
        <v>115.33333333333333</v>
      </c>
      <c r="K1399" s="74">
        <f t="shared" si="209"/>
        <v>1042.6609710065809</v>
      </c>
    </row>
    <row r="1400" spans="1:11">
      <c r="A1400" s="67">
        <v>1385</v>
      </c>
      <c r="B1400" s="69">
        <f t="shared" si="201"/>
        <v>1042.6609710065809</v>
      </c>
      <c r="C1400" s="68">
        <f t="shared" si="202"/>
        <v>115.41666666666667</v>
      </c>
      <c r="D1400" s="72">
        <f t="shared" si="203"/>
        <v>1043.2108721260788</v>
      </c>
      <c r="E1400" s="69">
        <f t="shared" si="204"/>
        <v>1043.2108721260788</v>
      </c>
      <c r="F1400" s="70">
        <f t="shared" si="205"/>
        <v>212.69111289723486</v>
      </c>
      <c r="G1400" s="70" cm="1">
        <f t="array" ref="G1400">_xll.DCE_EC312_SpecificHeat_Ca(B1400)</f>
        <v>650</v>
      </c>
      <c r="H1400" s="69">
        <f t="shared" si="206"/>
        <v>0.10855131925589727</v>
      </c>
      <c r="I1400" s="69">
        <f t="shared" si="207"/>
        <v>1042.7695223258368</v>
      </c>
      <c r="J1400" s="73">
        <f t="shared" si="208"/>
        <v>115.41666666666667</v>
      </c>
      <c r="K1400" s="74">
        <f t="shared" si="209"/>
        <v>1042.7695223258368</v>
      </c>
    </row>
    <row r="1401" spans="1:11">
      <c r="A1401" s="67">
        <v>1386</v>
      </c>
      <c r="B1401" s="69">
        <f t="shared" si="201"/>
        <v>1042.7695223258368</v>
      </c>
      <c r="C1401" s="68">
        <f t="shared" si="202"/>
        <v>115.5</v>
      </c>
      <c r="D1401" s="72">
        <f t="shared" si="203"/>
        <v>1043.3188977949662</v>
      </c>
      <c r="E1401" s="69">
        <f t="shared" si="204"/>
        <v>1043.3188977949662</v>
      </c>
      <c r="F1401" s="70">
        <f t="shared" si="205"/>
        <v>212.53687183846586</v>
      </c>
      <c r="G1401" s="70" cm="1">
        <f t="array" ref="G1401">_xll.DCE_EC312_SpecificHeat_Ca(B1401)</f>
        <v>650</v>
      </c>
      <c r="H1401" s="69">
        <f t="shared" si="206"/>
        <v>0.10847259913362826</v>
      </c>
      <c r="I1401" s="69">
        <f t="shared" si="207"/>
        <v>1042.8779949249704</v>
      </c>
      <c r="J1401" s="73">
        <f t="shared" si="208"/>
        <v>115.5</v>
      </c>
      <c r="K1401" s="74">
        <f t="shared" si="209"/>
        <v>1042.8779949249704</v>
      </c>
    </row>
    <row r="1402" spans="1:11">
      <c r="A1402" s="67">
        <v>1387</v>
      </c>
      <c r="B1402" s="69">
        <f t="shared" si="201"/>
        <v>1042.8779949249704</v>
      </c>
      <c r="C1402" s="68">
        <f t="shared" si="202"/>
        <v>115.58333333333333</v>
      </c>
      <c r="D1402" s="72">
        <f t="shared" si="203"/>
        <v>1043.4268456355553</v>
      </c>
      <c r="E1402" s="69">
        <f t="shared" si="204"/>
        <v>1043.4268456355553</v>
      </c>
      <c r="F1402" s="70">
        <f t="shared" si="205"/>
        <v>212.38285460080428</v>
      </c>
      <c r="G1402" s="70" cm="1">
        <f t="array" ref="G1402">_xll.DCE_EC312_SpecificHeat_Ca(B1402)</f>
        <v>650</v>
      </c>
      <c r="H1402" s="69">
        <f t="shared" si="206"/>
        <v>0.10839399324310198</v>
      </c>
      <c r="I1402" s="69">
        <f t="shared" si="207"/>
        <v>1042.9863889182134</v>
      </c>
      <c r="J1402" s="73">
        <f t="shared" si="208"/>
        <v>115.58333333333333</v>
      </c>
      <c r="K1402" s="74">
        <f t="shared" si="209"/>
        <v>1042.9863889182134</v>
      </c>
    </row>
    <row r="1403" spans="1:11">
      <c r="A1403" s="67">
        <v>1388</v>
      </c>
      <c r="B1403" s="69">
        <f t="shared" si="201"/>
        <v>1042.9863889182134</v>
      </c>
      <c r="C1403" s="68">
        <f t="shared" si="202"/>
        <v>115.66666666666667</v>
      </c>
      <c r="D1403" s="72">
        <f t="shared" si="203"/>
        <v>1043.5347157599099</v>
      </c>
      <c r="E1403" s="69">
        <f t="shared" si="204"/>
        <v>1043.5347157599099</v>
      </c>
      <c r="F1403" s="70">
        <f t="shared" si="205"/>
        <v>212.22906069689589</v>
      </c>
      <c r="G1403" s="70" cm="1">
        <f t="array" ref="G1403">_xll.DCE_EC312_SpecificHeat_Ca(B1403)</f>
        <v>650</v>
      </c>
      <c r="H1403" s="69">
        <f t="shared" si="206"/>
        <v>0.10831550133558708</v>
      </c>
      <c r="I1403" s="69">
        <f t="shared" si="207"/>
        <v>1043.0947044195489</v>
      </c>
      <c r="J1403" s="73">
        <f t="shared" si="208"/>
        <v>115.66666666666667</v>
      </c>
      <c r="K1403" s="74">
        <f t="shared" si="209"/>
        <v>1043.0947044195489</v>
      </c>
    </row>
    <row r="1404" spans="1:11">
      <c r="A1404" s="67">
        <v>1389</v>
      </c>
      <c r="B1404" s="69">
        <f t="shared" si="201"/>
        <v>1043.0947044195489</v>
      </c>
      <c r="C1404" s="68">
        <f t="shared" si="202"/>
        <v>115.75</v>
      </c>
      <c r="D1404" s="72">
        <f t="shared" si="203"/>
        <v>1043.6425082798514</v>
      </c>
      <c r="E1404" s="69">
        <f t="shared" si="204"/>
        <v>1043.6425082798514</v>
      </c>
      <c r="F1404" s="70">
        <f t="shared" si="205"/>
        <v>212.07548964062508</v>
      </c>
      <c r="G1404" s="70" cm="1">
        <f t="array" ref="G1404">_xll.DCE_EC312_SpecificHeat_Ca(B1404)</f>
        <v>650</v>
      </c>
      <c r="H1404" s="69">
        <f t="shared" si="206"/>
        <v>0.10823712316298439</v>
      </c>
      <c r="I1404" s="69">
        <f t="shared" si="207"/>
        <v>1043.2029415427119</v>
      </c>
      <c r="J1404" s="73">
        <f t="shared" si="208"/>
        <v>115.75</v>
      </c>
      <c r="K1404" s="74">
        <f t="shared" si="209"/>
        <v>1043.2029415427119</v>
      </c>
    </row>
    <row r="1405" spans="1:11">
      <c r="A1405" s="67">
        <v>1390</v>
      </c>
      <c r="B1405" s="69">
        <f t="shared" si="201"/>
        <v>1043.2029415427119</v>
      </c>
      <c r="C1405" s="68">
        <f t="shared" si="202"/>
        <v>115.83333333333333</v>
      </c>
      <c r="D1405" s="72">
        <f t="shared" si="203"/>
        <v>1043.7502233069613</v>
      </c>
      <c r="E1405" s="69">
        <f t="shared" si="204"/>
        <v>1043.7502233069613</v>
      </c>
      <c r="F1405" s="70">
        <f t="shared" si="205"/>
        <v>211.92214094770324</v>
      </c>
      <c r="G1405" s="70" cm="1">
        <f t="array" ref="G1405">_xll.DCE_EC312_SpecificHeat_Ca(B1405)</f>
        <v>650</v>
      </c>
      <c r="H1405" s="69">
        <f t="shared" si="206"/>
        <v>0.10815885847812719</v>
      </c>
      <c r="I1405" s="69">
        <f t="shared" si="207"/>
        <v>1043.3111004011901</v>
      </c>
      <c r="J1405" s="73">
        <f t="shared" si="208"/>
        <v>115.83333333333333</v>
      </c>
      <c r="K1405" s="74">
        <f t="shared" si="209"/>
        <v>1043.3111004011901</v>
      </c>
    </row>
    <row r="1406" spans="1:11">
      <c r="A1406" s="67">
        <v>1391</v>
      </c>
      <c r="B1406" s="69">
        <f t="shared" si="201"/>
        <v>1043.3111004011901</v>
      </c>
      <c r="C1406" s="68">
        <f t="shared" si="202"/>
        <v>115.91666666666667</v>
      </c>
      <c r="D1406" s="72">
        <f t="shared" si="203"/>
        <v>1043.8578609525794</v>
      </c>
      <c r="E1406" s="69">
        <f t="shared" si="204"/>
        <v>1043.8578609525794</v>
      </c>
      <c r="F1406" s="70">
        <f t="shared" si="205"/>
        <v>211.76901413493914</v>
      </c>
      <c r="G1406" s="70" cm="1">
        <f t="array" ref="G1406">_xll.DCE_EC312_SpecificHeat_Ca(B1406)</f>
        <v>650</v>
      </c>
      <c r="H1406" s="69">
        <f t="shared" si="206"/>
        <v>0.10808070703440877</v>
      </c>
      <c r="I1406" s="69">
        <f t="shared" si="207"/>
        <v>1043.4191811082244</v>
      </c>
      <c r="J1406" s="73">
        <f t="shared" si="208"/>
        <v>115.91666666666667</v>
      </c>
      <c r="K1406" s="74">
        <f t="shared" si="209"/>
        <v>1043.4191811082244</v>
      </c>
    </row>
    <row r="1407" spans="1:11">
      <c r="A1407" s="67">
        <v>1392</v>
      </c>
      <c r="B1407" s="69">
        <f t="shared" si="201"/>
        <v>1043.4191811082244</v>
      </c>
      <c r="C1407" s="68">
        <f t="shared" si="202"/>
        <v>116</v>
      </c>
      <c r="D1407" s="72">
        <f t="shared" si="203"/>
        <v>1043.9654213278063</v>
      </c>
      <c r="E1407" s="69">
        <f t="shared" si="204"/>
        <v>1043.9654213278063</v>
      </c>
      <c r="F1407" s="70">
        <f t="shared" si="205"/>
        <v>211.61610872068565</v>
      </c>
      <c r="G1407" s="70" cm="1">
        <f t="array" ref="G1407">_xll.DCE_EC312_SpecificHeat_Ca(B1407)</f>
        <v>650</v>
      </c>
      <c r="H1407" s="69">
        <f t="shared" si="206"/>
        <v>0.10800266858601057</v>
      </c>
      <c r="I1407" s="69">
        <f t="shared" si="207"/>
        <v>1043.5271837768105</v>
      </c>
      <c r="J1407" s="73">
        <f t="shared" si="208"/>
        <v>116</v>
      </c>
      <c r="K1407" s="74">
        <f t="shared" si="209"/>
        <v>1043.5271837768105</v>
      </c>
    </row>
    <row r="1408" spans="1:11">
      <c r="A1408" s="67">
        <v>1393</v>
      </c>
      <c r="B1408" s="69">
        <f t="shared" si="201"/>
        <v>1043.5271837768105</v>
      </c>
      <c r="C1408" s="68">
        <f t="shared" si="202"/>
        <v>116.08333333333333</v>
      </c>
      <c r="D1408" s="72">
        <f t="shared" si="203"/>
        <v>1044.0729045435037</v>
      </c>
      <c r="E1408" s="69">
        <f t="shared" si="204"/>
        <v>1044.0729045435037</v>
      </c>
      <c r="F1408" s="70">
        <f t="shared" si="205"/>
        <v>211.4634242245732</v>
      </c>
      <c r="G1408" s="70" cm="1">
        <f t="array" ref="G1408">_xll.DCE_EC312_SpecificHeat_Ca(B1408)</f>
        <v>650</v>
      </c>
      <c r="H1408" s="69">
        <f t="shared" si="206"/>
        <v>0.10792474288776602</v>
      </c>
      <c r="I1408" s="69">
        <f t="shared" si="207"/>
        <v>1043.6351085196982</v>
      </c>
      <c r="J1408" s="73">
        <f t="shared" si="208"/>
        <v>116.08333333333333</v>
      </c>
      <c r="K1408" s="74">
        <f t="shared" si="209"/>
        <v>1043.6351085196982</v>
      </c>
    </row>
    <row r="1409" spans="1:11">
      <c r="A1409" s="67">
        <v>1394</v>
      </c>
      <c r="B1409" s="69">
        <f t="shared" si="201"/>
        <v>1043.6351085196982</v>
      </c>
      <c r="C1409" s="68">
        <f t="shared" si="202"/>
        <v>116.16666666666667</v>
      </c>
      <c r="D1409" s="72">
        <f t="shared" si="203"/>
        <v>1044.1803107102942</v>
      </c>
      <c r="E1409" s="69">
        <f t="shared" si="204"/>
        <v>1044.1803107102942</v>
      </c>
      <c r="F1409" s="70">
        <f t="shared" si="205"/>
        <v>211.31096016772628</v>
      </c>
      <c r="G1409" s="70" cm="1">
        <f t="array" ref="G1409">_xll.DCE_EC312_SpecificHeat_Ca(B1409)</f>
        <v>650</v>
      </c>
      <c r="H1409" s="69">
        <f t="shared" si="206"/>
        <v>0.10784692969527107</v>
      </c>
      <c r="I1409" s="69">
        <f t="shared" si="207"/>
        <v>1043.7429554493935</v>
      </c>
      <c r="J1409" s="73">
        <f t="shared" si="208"/>
        <v>116.16666666666667</v>
      </c>
      <c r="K1409" s="74">
        <f t="shared" si="209"/>
        <v>1043.7429554493935</v>
      </c>
    </row>
    <row r="1410" spans="1:11">
      <c r="A1410" s="67">
        <v>1395</v>
      </c>
      <c r="B1410" s="69">
        <f t="shared" si="201"/>
        <v>1043.7429554493935</v>
      </c>
      <c r="C1410" s="68">
        <f t="shared" si="202"/>
        <v>116.25</v>
      </c>
      <c r="D1410" s="72">
        <f t="shared" si="203"/>
        <v>1044.2876399385632</v>
      </c>
      <c r="E1410" s="69">
        <f t="shared" si="204"/>
        <v>1044.2876399385632</v>
      </c>
      <c r="F1410" s="70">
        <f t="shared" si="205"/>
        <v>211.15871607255258</v>
      </c>
      <c r="G1410" s="70" cm="1">
        <f t="array" ref="G1410">_xll.DCE_EC312_SpecificHeat_Ca(B1410)</f>
        <v>650</v>
      </c>
      <c r="H1410" s="69">
        <f t="shared" si="206"/>
        <v>0.10776922876477656</v>
      </c>
      <c r="I1410" s="69">
        <f t="shared" si="207"/>
        <v>1043.8507246781583</v>
      </c>
      <c r="J1410" s="73">
        <f t="shared" si="208"/>
        <v>116.25</v>
      </c>
      <c r="K1410" s="74">
        <f t="shared" si="209"/>
        <v>1043.8507246781583</v>
      </c>
    </row>
    <row r="1411" spans="1:11">
      <c r="A1411" s="67">
        <v>1396</v>
      </c>
      <c r="B1411" s="69">
        <f t="shared" si="201"/>
        <v>1043.8507246781583</v>
      </c>
      <c r="C1411" s="68">
        <f t="shared" si="202"/>
        <v>116.33333333333333</v>
      </c>
      <c r="D1411" s="72">
        <f t="shared" si="203"/>
        <v>1044.3948923384589</v>
      </c>
      <c r="E1411" s="69">
        <f t="shared" si="204"/>
        <v>1044.3948923384589</v>
      </c>
      <c r="F1411" s="70">
        <f t="shared" si="205"/>
        <v>211.00669146299822</v>
      </c>
      <c r="G1411" s="70" cm="1">
        <f t="array" ref="G1411">_xll.DCE_EC312_SpecificHeat_Ca(B1411)</f>
        <v>650</v>
      </c>
      <c r="H1411" s="69">
        <f t="shared" si="206"/>
        <v>0.10769163985331856</v>
      </c>
      <c r="I1411" s="69">
        <f t="shared" si="207"/>
        <v>1043.9584163180116</v>
      </c>
      <c r="J1411" s="73">
        <f t="shared" si="208"/>
        <v>116.33333333333333</v>
      </c>
      <c r="K1411" s="74">
        <f t="shared" si="209"/>
        <v>1043.9584163180116</v>
      </c>
    </row>
    <row r="1412" spans="1:11">
      <c r="A1412" s="67">
        <v>1397</v>
      </c>
      <c r="B1412" s="69">
        <f t="shared" si="201"/>
        <v>1043.9584163180116</v>
      </c>
      <c r="C1412" s="68">
        <f t="shared" si="202"/>
        <v>116.41666666666667</v>
      </c>
      <c r="D1412" s="72">
        <f t="shared" si="203"/>
        <v>1044.5020680198934</v>
      </c>
      <c r="E1412" s="69">
        <f t="shared" si="204"/>
        <v>1044.5020680198934</v>
      </c>
      <c r="F1412" s="70">
        <f t="shared" si="205"/>
        <v>210.85488586424816</v>
      </c>
      <c r="G1412" s="70" cm="1">
        <f t="array" ref="G1412">_xll.DCE_EC312_SpecificHeat_Ca(B1412)</f>
        <v>650</v>
      </c>
      <c r="H1412" s="69">
        <f t="shared" si="206"/>
        <v>0.10761416271856533</v>
      </c>
      <c r="I1412" s="69">
        <f t="shared" si="207"/>
        <v>1044.0660304807302</v>
      </c>
      <c r="J1412" s="73">
        <f t="shared" si="208"/>
        <v>116.41666666666667</v>
      </c>
      <c r="K1412" s="74">
        <f t="shared" si="209"/>
        <v>1044.0660304807302</v>
      </c>
    </row>
    <row r="1413" spans="1:11">
      <c r="A1413" s="67">
        <v>1398</v>
      </c>
      <c r="B1413" s="69">
        <f t="shared" si="201"/>
        <v>1044.0660304807302</v>
      </c>
      <c r="C1413" s="68">
        <f t="shared" si="202"/>
        <v>116.5</v>
      </c>
      <c r="D1413" s="72">
        <f t="shared" si="203"/>
        <v>1044.6091670925425</v>
      </c>
      <c r="E1413" s="69">
        <f t="shared" si="204"/>
        <v>1044.6091670925425</v>
      </c>
      <c r="F1413" s="70">
        <f t="shared" si="205"/>
        <v>210.70329880281491</v>
      </c>
      <c r="G1413" s="70" cm="1">
        <f t="array" ref="G1413">_xll.DCE_EC312_SpecificHeat_Ca(B1413)</f>
        <v>650</v>
      </c>
      <c r="H1413" s="69">
        <f t="shared" si="206"/>
        <v>0.10753679711886276</v>
      </c>
      <c r="I1413" s="69">
        <f t="shared" si="207"/>
        <v>1044.1735672778491</v>
      </c>
      <c r="J1413" s="73">
        <f t="shared" si="208"/>
        <v>116.5</v>
      </c>
      <c r="K1413" s="74">
        <f t="shared" si="209"/>
        <v>1044.1735672778491</v>
      </c>
    </row>
    <row r="1414" spans="1:11">
      <c r="A1414" s="67">
        <v>1399</v>
      </c>
      <c r="B1414" s="69">
        <f t="shared" si="201"/>
        <v>1044.1735672778491</v>
      </c>
      <c r="C1414" s="68">
        <f t="shared" si="202"/>
        <v>116.58333333333333</v>
      </c>
      <c r="D1414" s="72">
        <f t="shared" si="203"/>
        <v>1044.7161896658474</v>
      </c>
      <c r="E1414" s="69">
        <f t="shared" si="204"/>
        <v>1044.7161896658474</v>
      </c>
      <c r="F1414" s="70">
        <f t="shared" si="205"/>
        <v>210.55192980669941</v>
      </c>
      <c r="G1414" s="70" cm="1">
        <f t="array" ref="G1414">_xll.DCE_EC312_SpecificHeat_Ca(B1414)</f>
        <v>650</v>
      </c>
      <c r="H1414" s="69">
        <f t="shared" si="206"/>
        <v>0.10745954281331629</v>
      </c>
      <c r="I1414" s="69">
        <f t="shared" si="207"/>
        <v>1044.2810268206624</v>
      </c>
      <c r="J1414" s="73">
        <f t="shared" si="208"/>
        <v>116.58333333333333</v>
      </c>
      <c r="K1414" s="74">
        <f t="shared" si="209"/>
        <v>1044.2810268206624</v>
      </c>
    </row>
    <row r="1415" spans="1:11">
      <c r="A1415" s="67">
        <v>1400</v>
      </c>
      <c r="B1415" s="69">
        <f t="shared" si="201"/>
        <v>1044.2810268206624</v>
      </c>
      <c r="C1415" s="68">
        <f t="shared" si="202"/>
        <v>116.66666666666667</v>
      </c>
      <c r="D1415" s="72">
        <f t="shared" si="203"/>
        <v>1044.8231358490152</v>
      </c>
      <c r="E1415" s="69">
        <f t="shared" si="204"/>
        <v>1044.8231358490152</v>
      </c>
      <c r="F1415" s="70">
        <f t="shared" si="205"/>
        <v>210.40077840529401</v>
      </c>
      <c r="G1415" s="70" cm="1">
        <f t="array" ref="G1415">_xll.DCE_EC312_SpecificHeat_Ca(B1415)</f>
        <v>650</v>
      </c>
      <c r="H1415" s="69">
        <f t="shared" si="206"/>
        <v>0.10738239956174161</v>
      </c>
      <c r="I1415" s="69">
        <f t="shared" si="207"/>
        <v>1044.388409220224</v>
      </c>
      <c r="J1415" s="73">
        <f t="shared" si="208"/>
        <v>116.66666666666667</v>
      </c>
      <c r="K1415" s="74">
        <f t="shared" si="209"/>
        <v>1044.388409220224</v>
      </c>
    </row>
    <row r="1416" spans="1:11">
      <c r="A1416" s="67">
        <v>1401</v>
      </c>
      <c r="B1416" s="69">
        <f t="shared" si="201"/>
        <v>1044.388409220224</v>
      </c>
      <c r="C1416" s="68">
        <f t="shared" si="202"/>
        <v>116.75</v>
      </c>
      <c r="D1416" s="72">
        <f t="shared" si="203"/>
        <v>1044.9300057510186</v>
      </c>
      <c r="E1416" s="69">
        <f t="shared" si="204"/>
        <v>1044.9300057510186</v>
      </c>
      <c r="F1416" s="70">
        <f t="shared" si="205"/>
        <v>210.24984412920477</v>
      </c>
      <c r="G1416" s="70" cm="1">
        <f t="array" ref="G1416">_xll.DCE_EC312_SpecificHeat_Ca(B1416)</f>
        <v>650</v>
      </c>
      <c r="H1416" s="69">
        <f t="shared" si="206"/>
        <v>0.10730536712457373</v>
      </c>
      <c r="I1416" s="69">
        <f t="shared" si="207"/>
        <v>1044.4957145873486</v>
      </c>
      <c r="J1416" s="73">
        <f t="shared" si="208"/>
        <v>116.75</v>
      </c>
      <c r="K1416" s="74">
        <f t="shared" si="209"/>
        <v>1044.4957145873486</v>
      </c>
    </row>
    <row r="1417" spans="1:11">
      <c r="A1417" s="67">
        <v>1402</v>
      </c>
      <c r="B1417" s="69">
        <f t="shared" si="201"/>
        <v>1044.4957145873486</v>
      </c>
      <c r="C1417" s="68">
        <f t="shared" si="202"/>
        <v>116.83333333333333</v>
      </c>
      <c r="D1417" s="72">
        <f t="shared" si="203"/>
        <v>1045.0367994805979</v>
      </c>
      <c r="E1417" s="69">
        <f t="shared" si="204"/>
        <v>1045.0367994805979</v>
      </c>
      <c r="F1417" s="70">
        <f t="shared" si="205"/>
        <v>210.09912651040989</v>
      </c>
      <c r="G1417" s="70" cm="1">
        <f t="array" ref="G1417">_xll.DCE_EC312_SpecificHeat_Ca(B1417)</f>
        <v>650</v>
      </c>
      <c r="H1417" s="69">
        <f t="shared" si="206"/>
        <v>0.10722844526294807</v>
      </c>
      <c r="I1417" s="69">
        <f t="shared" si="207"/>
        <v>1044.6029430326116</v>
      </c>
      <c r="J1417" s="73">
        <f t="shared" si="208"/>
        <v>116.83333333333333</v>
      </c>
      <c r="K1417" s="74">
        <f t="shared" si="209"/>
        <v>1044.6029430326116</v>
      </c>
    </row>
    <row r="1418" spans="1:11">
      <c r="A1418" s="67">
        <v>1403</v>
      </c>
      <c r="B1418" s="69">
        <f t="shared" si="201"/>
        <v>1044.6029430326116</v>
      </c>
      <c r="C1418" s="68">
        <f t="shared" si="202"/>
        <v>116.91666666666667</v>
      </c>
      <c r="D1418" s="72">
        <f t="shared" si="203"/>
        <v>1045.1435171462608</v>
      </c>
      <c r="E1418" s="69">
        <f t="shared" si="204"/>
        <v>1045.1435171462608</v>
      </c>
      <c r="F1418" s="70">
        <f t="shared" si="205"/>
        <v>209.94862508227325</v>
      </c>
      <c r="G1418" s="70" cm="1">
        <f t="array" ref="G1418">_xll.DCE_EC312_SpecificHeat_Ca(B1418)</f>
        <v>650</v>
      </c>
      <c r="H1418" s="69">
        <f t="shared" si="206"/>
        <v>0.10715163373870717</v>
      </c>
      <c r="I1418" s="69">
        <f t="shared" si="207"/>
        <v>1044.7100946663504</v>
      </c>
      <c r="J1418" s="73">
        <f t="shared" si="208"/>
        <v>116.91666666666667</v>
      </c>
      <c r="K1418" s="74">
        <f t="shared" si="209"/>
        <v>1044.7100946663504</v>
      </c>
    </row>
    <row r="1419" spans="1:11">
      <c r="A1419" s="67">
        <v>1404</v>
      </c>
      <c r="B1419" s="69">
        <f t="shared" si="201"/>
        <v>1044.7100946663504</v>
      </c>
      <c r="C1419" s="68">
        <f t="shared" si="202"/>
        <v>117</v>
      </c>
      <c r="D1419" s="72">
        <f t="shared" si="203"/>
        <v>1045.2501588562834</v>
      </c>
      <c r="E1419" s="69">
        <f t="shared" si="204"/>
        <v>1045.2501588562834</v>
      </c>
      <c r="F1419" s="70">
        <f t="shared" si="205"/>
        <v>209.79833937953887</v>
      </c>
      <c r="G1419" s="70" cm="1">
        <f t="array" ref="G1419">_xll.DCE_EC312_SpecificHeat_Ca(B1419)</f>
        <v>650</v>
      </c>
      <c r="H1419" s="69">
        <f t="shared" si="206"/>
        <v>0.10707493231439802</v>
      </c>
      <c r="I1419" s="69">
        <f t="shared" si="207"/>
        <v>1044.8171695986648</v>
      </c>
      <c r="J1419" s="73">
        <f t="shared" si="208"/>
        <v>117</v>
      </c>
      <c r="K1419" s="74">
        <f t="shared" si="209"/>
        <v>1044.8171695986648</v>
      </c>
    </row>
    <row r="1420" spans="1:11">
      <c r="A1420" s="67">
        <v>1405</v>
      </c>
      <c r="B1420" s="69">
        <f t="shared" si="201"/>
        <v>1044.8171695986648</v>
      </c>
      <c r="C1420" s="68">
        <f t="shared" si="202"/>
        <v>117.08333333333333</v>
      </c>
      <c r="D1420" s="72">
        <f t="shared" si="203"/>
        <v>1045.3567247187109</v>
      </c>
      <c r="E1420" s="69">
        <f t="shared" si="204"/>
        <v>1045.3567247187109</v>
      </c>
      <c r="F1420" s="70">
        <f t="shared" si="205"/>
        <v>209.64826893841973</v>
      </c>
      <c r="G1420" s="70" cm="1">
        <f t="array" ref="G1420">_xll.DCE_EC312_SpecificHeat_Ca(B1420)</f>
        <v>650</v>
      </c>
      <c r="H1420" s="69">
        <f t="shared" si="206"/>
        <v>0.10699834075331729</v>
      </c>
      <c r="I1420" s="69">
        <f t="shared" si="207"/>
        <v>1044.9241679394181</v>
      </c>
      <c r="J1420" s="73">
        <f t="shared" si="208"/>
        <v>117.08333333333333</v>
      </c>
      <c r="K1420" s="74">
        <f t="shared" si="209"/>
        <v>1044.9241679394181</v>
      </c>
    </row>
    <row r="1421" spans="1:11">
      <c r="A1421" s="67">
        <v>1406</v>
      </c>
      <c r="B1421" s="69">
        <f t="shared" si="201"/>
        <v>1044.9241679394181</v>
      </c>
      <c r="C1421" s="68">
        <f t="shared" si="202"/>
        <v>117.16666666666667</v>
      </c>
      <c r="D1421" s="72">
        <f t="shared" si="203"/>
        <v>1045.4632148413575</v>
      </c>
      <c r="E1421" s="69">
        <f t="shared" si="204"/>
        <v>1045.4632148413575</v>
      </c>
      <c r="F1421" s="70">
        <f t="shared" si="205"/>
        <v>209.49841329600176</v>
      </c>
      <c r="G1421" s="70" cm="1">
        <f t="array" ref="G1421">_xll.DCE_EC312_SpecificHeat_Ca(B1421)</f>
        <v>650</v>
      </c>
      <c r="H1421" s="69">
        <f t="shared" si="206"/>
        <v>0.10692185881920718</v>
      </c>
      <c r="I1421" s="69">
        <f t="shared" si="207"/>
        <v>1045.0310897982374</v>
      </c>
      <c r="J1421" s="73">
        <f t="shared" si="208"/>
        <v>117.16666666666667</v>
      </c>
      <c r="K1421" s="74">
        <f t="shared" si="209"/>
        <v>1045.0310897982374</v>
      </c>
    </row>
    <row r="1422" spans="1:11">
      <c r="A1422" s="67">
        <v>1407</v>
      </c>
      <c r="B1422" s="69">
        <f t="shared" si="201"/>
        <v>1045.0310897982374</v>
      </c>
      <c r="C1422" s="68">
        <f t="shared" si="202"/>
        <v>117.25</v>
      </c>
      <c r="D1422" s="72">
        <f t="shared" si="203"/>
        <v>1045.5696293318083</v>
      </c>
      <c r="E1422" s="69">
        <f t="shared" si="204"/>
        <v>1045.5696293318083</v>
      </c>
      <c r="F1422" s="70">
        <f t="shared" si="205"/>
        <v>209.34877199101985</v>
      </c>
      <c r="G1422" s="70" cm="1">
        <f t="array" ref="G1422">_xll.DCE_EC312_SpecificHeat_Ca(B1422)</f>
        <v>650</v>
      </c>
      <c r="H1422" s="69">
        <f t="shared" si="206"/>
        <v>0.1068454862766515</v>
      </c>
      <c r="I1422" s="69">
        <f t="shared" si="207"/>
        <v>1045.137935284514</v>
      </c>
      <c r="J1422" s="73">
        <f t="shared" si="208"/>
        <v>117.25</v>
      </c>
      <c r="K1422" s="74">
        <f t="shared" si="209"/>
        <v>1045.137935284514</v>
      </c>
    </row>
    <row r="1423" spans="1:11">
      <c r="A1423" s="67">
        <v>1408</v>
      </c>
      <c r="B1423" s="69">
        <f t="shared" si="201"/>
        <v>1045.137935284514</v>
      </c>
      <c r="C1423" s="68">
        <f t="shared" si="202"/>
        <v>117.33333333333333</v>
      </c>
      <c r="D1423" s="72">
        <f t="shared" si="203"/>
        <v>1045.6759682974193</v>
      </c>
      <c r="E1423" s="69">
        <f t="shared" si="204"/>
        <v>1045.6759682974193</v>
      </c>
      <c r="F1423" s="70">
        <f t="shared" si="205"/>
        <v>209.19934456367793</v>
      </c>
      <c r="G1423" s="70" cm="1">
        <f t="array" ref="G1423">_xll.DCE_EC312_SpecificHeat_Ca(B1423)</f>
        <v>650</v>
      </c>
      <c r="H1423" s="69">
        <f t="shared" si="206"/>
        <v>0.10676922289098377</v>
      </c>
      <c r="I1423" s="69">
        <f t="shared" si="207"/>
        <v>1045.244704507405</v>
      </c>
      <c r="J1423" s="73">
        <f t="shared" si="208"/>
        <v>117.33333333333333</v>
      </c>
      <c r="K1423" s="74">
        <f t="shared" si="209"/>
        <v>1045.244704507405</v>
      </c>
    </row>
    <row r="1424" spans="1:11">
      <c r="A1424" s="67">
        <v>1409</v>
      </c>
      <c r="B1424" s="69">
        <f t="shared" si="201"/>
        <v>1045.244704507405</v>
      </c>
      <c r="C1424" s="68">
        <f t="shared" si="202"/>
        <v>117.41666666666667</v>
      </c>
      <c r="D1424" s="72">
        <f t="shared" si="203"/>
        <v>1045.7822318453179</v>
      </c>
      <c r="E1424" s="69">
        <f t="shared" si="204"/>
        <v>1045.7822318453179</v>
      </c>
      <c r="F1424" s="70">
        <f t="shared" si="205"/>
        <v>209.05013055520783</v>
      </c>
      <c r="G1424" s="70" cm="1">
        <f t="array" ref="G1424">_xll.DCE_EC312_SpecificHeat_Ca(B1424)</f>
        <v>650</v>
      </c>
      <c r="H1424" s="69">
        <f t="shared" si="206"/>
        <v>0.10669306842806216</v>
      </c>
      <c r="I1424" s="69">
        <f t="shared" si="207"/>
        <v>1045.3513975758331</v>
      </c>
      <c r="J1424" s="73">
        <f t="shared" si="208"/>
        <v>117.41666666666667</v>
      </c>
      <c r="K1424" s="74">
        <f t="shared" si="209"/>
        <v>1045.3513975758331</v>
      </c>
    </row>
    <row r="1425" spans="1:11">
      <c r="A1425" s="67">
        <v>1410</v>
      </c>
      <c r="B1425" s="69">
        <f t="shared" ref="B1425:B1488" si="210">IF(A1425=1,20,I1424)</f>
        <v>1045.3513975758331</v>
      </c>
      <c r="C1425" s="68">
        <f t="shared" ref="C1425:C1488" si="211">A1425*5/60</f>
        <v>117.5</v>
      </c>
      <c r="D1425" s="72">
        <f t="shared" ref="D1425:D1488" si="212">20 + 345 *LOG10(8 * C1425 + 1)</f>
        <v>1045.8884200824036</v>
      </c>
      <c r="E1425" s="69">
        <f t="shared" ref="E1425:E1488" si="213">D1425</f>
        <v>1045.8884200824036</v>
      </c>
      <c r="F1425" s="70">
        <f t="shared" ref="F1425:F1488" si="214">25 * (D1425 - B1425)+1 * 0.7 * 1 * 0.0000000567 * ((E1425 + 273) ^ 4 - (B1425 + 273) ^ 4)</f>
        <v>208.90112950814964</v>
      </c>
      <c r="G1425" s="70" cm="1">
        <f t="array" ref="G1425">_xll.DCE_EC312_SpecificHeat_Ca(B1425)</f>
        <v>650</v>
      </c>
      <c r="H1425" s="69">
        <f t="shared" ref="H1425:H1488" si="215">$G$10 * $G$9 / (G1425 * 7850) * F1425 * 5</f>
        <v>0.10661702265441249</v>
      </c>
      <c r="I1425" s="69">
        <f t="shared" ref="I1425:I1488" si="216">B1425+H1425</f>
        <v>1045.4580145984876</v>
      </c>
      <c r="J1425" s="73">
        <f t="shared" si="208"/>
        <v>117.5</v>
      </c>
      <c r="K1425" s="74">
        <f t="shared" si="209"/>
        <v>1045.4580145984876</v>
      </c>
    </row>
    <row r="1426" spans="1:11">
      <c r="A1426" s="67">
        <v>1411</v>
      </c>
      <c r="B1426" s="69">
        <f t="shared" si="210"/>
        <v>1045.4580145984876</v>
      </c>
      <c r="C1426" s="68">
        <f t="shared" si="211"/>
        <v>117.58333333333333</v>
      </c>
      <c r="D1426" s="72">
        <f t="shared" si="212"/>
        <v>1045.9945331153492</v>
      </c>
      <c r="E1426" s="69">
        <f t="shared" si="213"/>
        <v>1045.9945331153492</v>
      </c>
      <c r="F1426" s="70">
        <f t="shared" si="214"/>
        <v>208.75234096658428</v>
      </c>
      <c r="G1426" s="70" cm="1">
        <f t="array" ref="G1426">_xll.DCE_EC312_SpecificHeat_Ca(B1426)</f>
        <v>650</v>
      </c>
      <c r="H1426" s="69">
        <f t="shared" si="215"/>
        <v>0.10654108533734705</v>
      </c>
      <c r="I1426" s="69">
        <f t="shared" si="216"/>
        <v>1045.5645556838249</v>
      </c>
      <c r="J1426" s="73">
        <f t="shared" si="208"/>
        <v>117.58333333333333</v>
      </c>
      <c r="K1426" s="74">
        <f t="shared" si="209"/>
        <v>1045.5645556838249</v>
      </c>
    </row>
    <row r="1427" spans="1:11">
      <c r="A1427" s="67">
        <v>1412</v>
      </c>
      <c r="B1427" s="69">
        <f t="shared" si="210"/>
        <v>1045.5645556838249</v>
      </c>
      <c r="C1427" s="68">
        <f t="shared" si="211"/>
        <v>117.66666666666667</v>
      </c>
      <c r="D1427" s="72">
        <f t="shared" si="212"/>
        <v>1046.1005710506008</v>
      </c>
      <c r="E1427" s="69">
        <f t="shared" si="213"/>
        <v>1046.1005710506008</v>
      </c>
      <c r="F1427" s="70">
        <f t="shared" si="214"/>
        <v>208.60376447585645</v>
      </c>
      <c r="G1427" s="70" cm="1">
        <f t="array" ref="G1427">_xll.DCE_EC312_SpecificHeat_Ca(B1427)</f>
        <v>650</v>
      </c>
      <c r="H1427" s="69">
        <f t="shared" si="215"/>
        <v>0.10646525624482304</v>
      </c>
      <c r="I1427" s="69">
        <f t="shared" si="216"/>
        <v>1045.6710209400696</v>
      </c>
      <c r="J1427" s="73">
        <f t="shared" si="208"/>
        <v>117.66666666666667</v>
      </c>
      <c r="K1427" s="74">
        <f t="shared" si="209"/>
        <v>1045.6710209400696</v>
      </c>
    </row>
    <row r="1428" spans="1:11">
      <c r="A1428" s="67">
        <v>1413</v>
      </c>
      <c r="B1428" s="69">
        <f t="shared" si="210"/>
        <v>1045.6710209400696</v>
      </c>
      <c r="C1428" s="68">
        <f t="shared" si="211"/>
        <v>117.75</v>
      </c>
      <c r="D1428" s="72">
        <f t="shared" si="212"/>
        <v>1046.2065339943783</v>
      </c>
      <c r="E1428" s="69">
        <f t="shared" si="213"/>
        <v>1046.2065339943783</v>
      </c>
      <c r="F1428" s="70">
        <f t="shared" si="214"/>
        <v>208.45539958235815</v>
      </c>
      <c r="G1428" s="70" cm="1">
        <f t="array" ref="G1428">_xll.DCE_EC312_SpecificHeat_Ca(B1428)</f>
        <v>650</v>
      </c>
      <c r="H1428" s="69">
        <f t="shared" si="215"/>
        <v>0.10638953514533225</v>
      </c>
      <c r="I1428" s="69">
        <f t="shared" si="216"/>
        <v>1045.777410475215</v>
      </c>
      <c r="J1428" s="73">
        <f t="shared" si="208"/>
        <v>117.75</v>
      </c>
      <c r="K1428" s="74">
        <f t="shared" si="209"/>
        <v>1045.777410475215</v>
      </c>
    </row>
    <row r="1429" spans="1:11">
      <c r="A1429" s="67">
        <v>1414</v>
      </c>
      <c r="B1429" s="69">
        <f t="shared" si="210"/>
        <v>1045.777410475215</v>
      </c>
      <c r="C1429" s="68">
        <f t="shared" si="211"/>
        <v>117.83333333333333</v>
      </c>
      <c r="D1429" s="72">
        <f t="shared" si="212"/>
        <v>1046.312422052677</v>
      </c>
      <c r="E1429" s="69">
        <f t="shared" si="213"/>
        <v>1046.312422052677</v>
      </c>
      <c r="F1429" s="70">
        <f t="shared" si="214"/>
        <v>208.30724583389224</v>
      </c>
      <c r="G1429" s="70" cm="1">
        <f t="array" ref="G1429">_xll.DCE_EC312_SpecificHeat_Ca(B1429)</f>
        <v>650</v>
      </c>
      <c r="H1429" s="69">
        <f t="shared" si="215"/>
        <v>0.10631392180808644</v>
      </c>
      <c r="I1429" s="69">
        <f t="shared" si="216"/>
        <v>1045.8837243970231</v>
      </c>
      <c r="J1429" s="73">
        <f t="shared" si="208"/>
        <v>117.83333333333333</v>
      </c>
      <c r="K1429" s="74">
        <f t="shared" si="209"/>
        <v>1045.8837243970231</v>
      </c>
    </row>
    <row r="1430" spans="1:11">
      <c r="A1430" s="67">
        <v>1415</v>
      </c>
      <c r="B1430" s="69">
        <f t="shared" si="210"/>
        <v>1045.8837243970231</v>
      </c>
      <c r="C1430" s="68">
        <f t="shared" si="211"/>
        <v>117.91666666666667</v>
      </c>
      <c r="D1430" s="72">
        <f t="shared" si="212"/>
        <v>1046.4182353312674</v>
      </c>
      <c r="E1430" s="69">
        <f t="shared" si="213"/>
        <v>1046.4182353312674</v>
      </c>
      <c r="F1430" s="70">
        <f t="shared" si="214"/>
        <v>208.15930277975792</v>
      </c>
      <c r="G1430" s="70" cm="1">
        <f t="array" ref="G1430">_xll.DCE_EC312_SpecificHeat_Ca(B1430)</f>
        <v>650</v>
      </c>
      <c r="H1430" s="69">
        <f t="shared" si="215"/>
        <v>0.10623841600306118</v>
      </c>
      <c r="I1430" s="69">
        <f t="shared" si="216"/>
        <v>1045.9899628130261</v>
      </c>
      <c r="J1430" s="73">
        <f t="shared" si="208"/>
        <v>117.91666666666667</v>
      </c>
      <c r="K1430" s="74">
        <f t="shared" si="209"/>
        <v>1045.9899628130261</v>
      </c>
    </row>
    <row r="1431" spans="1:11">
      <c r="A1431" s="67">
        <v>1416</v>
      </c>
      <c r="B1431" s="69">
        <f t="shared" si="210"/>
        <v>1045.9899628130261</v>
      </c>
      <c r="C1431" s="68">
        <f t="shared" si="211"/>
        <v>118</v>
      </c>
      <c r="D1431" s="72">
        <f t="shared" si="212"/>
        <v>1046.5239739356957</v>
      </c>
      <c r="E1431" s="69">
        <f t="shared" si="213"/>
        <v>1046.5239739356957</v>
      </c>
      <c r="F1431" s="70">
        <f t="shared" si="214"/>
        <v>208.0115699702686</v>
      </c>
      <c r="G1431" s="70" cm="1">
        <f t="array" ref="G1431">_xll.DCE_EC312_SpecificHeat_Ca(B1431)</f>
        <v>650</v>
      </c>
      <c r="H1431" s="69">
        <f t="shared" si="215"/>
        <v>0.10616301750074954</v>
      </c>
      <c r="I1431" s="69">
        <f t="shared" si="216"/>
        <v>1046.0961258305267</v>
      </c>
      <c r="J1431" s="73">
        <f t="shared" si="208"/>
        <v>118</v>
      </c>
      <c r="K1431" s="74">
        <f t="shared" si="209"/>
        <v>1046.0961258305267</v>
      </c>
    </row>
    <row r="1432" spans="1:11">
      <c r="A1432" s="67">
        <v>1417</v>
      </c>
      <c r="B1432" s="69">
        <f t="shared" si="210"/>
        <v>1046.0961258305267</v>
      </c>
      <c r="C1432" s="68">
        <f t="shared" si="211"/>
        <v>118.08333333333333</v>
      </c>
      <c r="D1432" s="72">
        <f t="shared" si="212"/>
        <v>1046.6296379712855</v>
      </c>
      <c r="E1432" s="69">
        <f t="shared" si="213"/>
        <v>1046.6296379712855</v>
      </c>
      <c r="F1432" s="70">
        <f t="shared" si="214"/>
        <v>207.86404695729789</v>
      </c>
      <c r="G1432" s="70" cm="1">
        <f t="array" ref="G1432">_xll.DCE_EC312_SpecificHeat_Ca(B1432)</f>
        <v>650</v>
      </c>
      <c r="H1432" s="69">
        <f t="shared" si="215"/>
        <v>0.10608772607244096</v>
      </c>
      <c r="I1432" s="69">
        <f t="shared" si="216"/>
        <v>1046.2022135565992</v>
      </c>
      <c r="J1432" s="73">
        <f t="shared" si="208"/>
        <v>118.08333333333333</v>
      </c>
      <c r="K1432" s="74">
        <f t="shared" si="209"/>
        <v>1046.2022135565992</v>
      </c>
    </row>
    <row r="1433" spans="1:11">
      <c r="A1433" s="67">
        <v>1418</v>
      </c>
      <c r="B1433" s="69">
        <f t="shared" si="210"/>
        <v>1046.2022135565992</v>
      </c>
      <c r="C1433" s="68">
        <f t="shared" si="211"/>
        <v>118.16666666666667</v>
      </c>
      <c r="D1433" s="72">
        <f t="shared" si="212"/>
        <v>1046.7352275431372</v>
      </c>
      <c r="E1433" s="69">
        <f t="shared" si="213"/>
        <v>1046.7352275431372</v>
      </c>
      <c r="F1433" s="70">
        <f t="shared" si="214"/>
        <v>207.71673329343724</v>
      </c>
      <c r="G1433" s="70" cm="1">
        <f t="array" ref="G1433">_xll.DCE_EC312_SpecificHeat_Ca(B1433)</f>
        <v>650</v>
      </c>
      <c r="H1433" s="69">
        <f t="shared" si="215"/>
        <v>0.1060125414897912</v>
      </c>
      <c r="I1433" s="69">
        <f t="shared" si="216"/>
        <v>1046.3082260980889</v>
      </c>
      <c r="J1433" s="73">
        <f t="shared" si="208"/>
        <v>118.16666666666667</v>
      </c>
      <c r="K1433" s="74">
        <f t="shared" si="209"/>
        <v>1046.3082260980889</v>
      </c>
    </row>
    <row r="1434" spans="1:11">
      <c r="A1434" s="67">
        <v>1419</v>
      </c>
      <c r="B1434" s="69">
        <f t="shared" si="210"/>
        <v>1046.3082260980889</v>
      </c>
      <c r="C1434" s="68">
        <f t="shared" si="211"/>
        <v>118.25</v>
      </c>
      <c r="D1434" s="72">
        <f t="shared" si="212"/>
        <v>1046.8407427561294</v>
      </c>
      <c r="E1434" s="69">
        <f t="shared" si="213"/>
        <v>1046.8407427561294</v>
      </c>
      <c r="F1434" s="70">
        <f t="shared" si="214"/>
        <v>207.56962853337856</v>
      </c>
      <c r="G1434" s="70" cm="1">
        <f t="array" ref="G1434">_xll.DCE_EC312_SpecificHeat_Ca(B1434)</f>
        <v>650</v>
      </c>
      <c r="H1434" s="69">
        <f t="shared" si="215"/>
        <v>0.10593746352552802</v>
      </c>
      <c r="I1434" s="69">
        <f t="shared" si="216"/>
        <v>1046.4141635616145</v>
      </c>
      <c r="J1434" s="73">
        <f t="shared" si="208"/>
        <v>118.25</v>
      </c>
      <c r="K1434" s="74">
        <f t="shared" si="209"/>
        <v>1046.4141635616145</v>
      </c>
    </row>
    <row r="1435" spans="1:11">
      <c r="A1435" s="67">
        <v>1420</v>
      </c>
      <c r="B1435" s="69">
        <f t="shared" si="210"/>
        <v>1046.4141635616145</v>
      </c>
      <c r="C1435" s="68">
        <f t="shared" si="211"/>
        <v>118.33333333333333</v>
      </c>
      <c r="D1435" s="72">
        <f t="shared" si="212"/>
        <v>1046.946183714919</v>
      </c>
      <c r="E1435" s="69">
        <f t="shared" si="213"/>
        <v>1046.946183714919</v>
      </c>
      <c r="F1435" s="70">
        <f t="shared" si="214"/>
        <v>207.422732232257</v>
      </c>
      <c r="G1435" s="70" cm="1">
        <f t="array" ref="G1435">_xll.DCE_EC312_SpecificHeat_Ca(B1435)</f>
        <v>650</v>
      </c>
      <c r="H1435" s="69">
        <f t="shared" si="215"/>
        <v>0.10586249195260547</v>
      </c>
      <c r="I1435" s="69">
        <f t="shared" si="216"/>
        <v>1046.5200260535671</v>
      </c>
      <c r="J1435" s="73">
        <f t="shared" si="208"/>
        <v>118.33333333333333</v>
      </c>
      <c r="K1435" s="74">
        <f t="shared" si="209"/>
        <v>1046.5200260535671</v>
      </c>
    </row>
    <row r="1436" spans="1:11">
      <c r="A1436" s="67">
        <v>1421</v>
      </c>
      <c r="B1436" s="69">
        <f t="shared" si="210"/>
        <v>1046.5200260535671</v>
      </c>
      <c r="C1436" s="68">
        <f t="shared" si="211"/>
        <v>118.41666666666667</v>
      </c>
      <c r="D1436" s="72">
        <f t="shared" si="212"/>
        <v>1047.0515505239425</v>
      </c>
      <c r="E1436" s="69">
        <f t="shared" si="213"/>
        <v>1047.0515505239425</v>
      </c>
      <c r="F1436" s="70">
        <f t="shared" si="214"/>
        <v>207.27604394704247</v>
      </c>
      <c r="G1436" s="70" cm="1">
        <f t="array" ref="G1436">_xll.DCE_EC312_SpecificHeat_Ca(B1436)</f>
        <v>650</v>
      </c>
      <c r="H1436" s="69">
        <f t="shared" si="215"/>
        <v>0.1057876265449139</v>
      </c>
      <c r="I1436" s="69">
        <f t="shared" si="216"/>
        <v>1046.6258136801121</v>
      </c>
      <c r="J1436" s="73">
        <f t="shared" si="208"/>
        <v>118.41666666666667</v>
      </c>
      <c r="K1436" s="74">
        <f t="shared" si="209"/>
        <v>1046.6258136801121</v>
      </c>
    </row>
    <row r="1437" spans="1:11">
      <c r="A1437" s="67">
        <v>1422</v>
      </c>
      <c r="B1437" s="69">
        <f t="shared" si="210"/>
        <v>1046.6258136801121</v>
      </c>
      <c r="C1437" s="68">
        <f t="shared" si="211"/>
        <v>118.5</v>
      </c>
      <c r="D1437" s="72">
        <f t="shared" si="212"/>
        <v>1047.156843287416</v>
      </c>
      <c r="E1437" s="69">
        <f t="shared" si="213"/>
        <v>1047.156843287416</v>
      </c>
      <c r="F1437" s="70">
        <f t="shared" si="214"/>
        <v>207.12956323576591</v>
      </c>
      <c r="G1437" s="70" cm="1">
        <f t="array" ref="G1437">_xll.DCE_EC312_SpecificHeat_Ca(B1437)</f>
        <v>650</v>
      </c>
      <c r="H1437" s="69">
        <f t="shared" si="215"/>
        <v>0.10571286707688529</v>
      </c>
      <c r="I1437" s="69">
        <f t="shared" si="216"/>
        <v>1046.7315265471889</v>
      </c>
      <c r="J1437" s="73">
        <f t="shared" si="208"/>
        <v>118.5</v>
      </c>
      <c r="K1437" s="74">
        <f t="shared" si="209"/>
        <v>1046.7315265471889</v>
      </c>
    </row>
    <row r="1438" spans="1:11">
      <c r="A1438" s="67">
        <v>1423</v>
      </c>
      <c r="B1438" s="69">
        <f t="shared" si="210"/>
        <v>1046.7315265471889</v>
      </c>
      <c r="C1438" s="68">
        <f t="shared" si="211"/>
        <v>118.58333333333333</v>
      </c>
      <c r="D1438" s="72">
        <f t="shared" si="212"/>
        <v>1047.2620621093358</v>
      </c>
      <c r="E1438" s="69">
        <f t="shared" si="213"/>
        <v>1047.2620621093358</v>
      </c>
      <c r="F1438" s="70">
        <f t="shared" si="214"/>
        <v>206.98328965761951</v>
      </c>
      <c r="G1438" s="70" cm="1">
        <f t="array" ref="G1438">_xll.DCE_EC312_SpecificHeat_Ca(B1438)</f>
        <v>650</v>
      </c>
      <c r="H1438" s="69">
        <f t="shared" si="215"/>
        <v>0.10563821332354417</v>
      </c>
      <c r="I1438" s="69">
        <f t="shared" si="216"/>
        <v>1046.8371647605125</v>
      </c>
      <c r="J1438" s="73">
        <f t="shared" si="208"/>
        <v>118.58333333333333</v>
      </c>
      <c r="K1438" s="74">
        <f t="shared" si="209"/>
        <v>1046.8371647605125</v>
      </c>
    </row>
    <row r="1439" spans="1:11">
      <c r="A1439" s="67">
        <v>1424</v>
      </c>
      <c r="B1439" s="69">
        <f t="shared" si="210"/>
        <v>1046.8371647605125</v>
      </c>
      <c r="C1439" s="68">
        <f t="shared" si="211"/>
        <v>118.66666666666667</v>
      </c>
      <c r="D1439" s="72">
        <f t="shared" si="212"/>
        <v>1047.3672070934801</v>
      </c>
      <c r="E1439" s="69">
        <f t="shared" si="213"/>
        <v>1047.3672070934801</v>
      </c>
      <c r="F1439" s="70">
        <f t="shared" si="214"/>
        <v>206.83722277327243</v>
      </c>
      <c r="G1439" s="70" cm="1">
        <f t="array" ref="G1439">_xll.DCE_EC312_SpecificHeat_Ca(B1439)</f>
        <v>650</v>
      </c>
      <c r="H1439" s="69">
        <f t="shared" si="215"/>
        <v>0.10556366506066903</v>
      </c>
      <c r="I1439" s="69">
        <f t="shared" si="216"/>
        <v>1046.942728425573</v>
      </c>
      <c r="J1439" s="73">
        <f t="shared" si="208"/>
        <v>118.66666666666667</v>
      </c>
      <c r="K1439" s="74">
        <f t="shared" si="209"/>
        <v>1046.942728425573</v>
      </c>
    </row>
    <row r="1440" spans="1:11">
      <c r="A1440" s="67">
        <v>1425</v>
      </c>
      <c r="B1440" s="69">
        <f t="shared" si="210"/>
        <v>1046.942728425573</v>
      </c>
      <c r="C1440" s="68">
        <f t="shared" si="211"/>
        <v>118.75</v>
      </c>
      <c r="D1440" s="72">
        <f t="shared" si="212"/>
        <v>1047.4722783434077</v>
      </c>
      <c r="E1440" s="69">
        <f t="shared" si="213"/>
        <v>1047.4722783434077</v>
      </c>
      <c r="F1440" s="70">
        <f t="shared" si="214"/>
        <v>206.6913621443191</v>
      </c>
      <c r="G1440" s="70" cm="1">
        <f t="array" ref="G1440">_xll.DCE_EC312_SpecificHeat_Ca(B1440)</f>
        <v>650</v>
      </c>
      <c r="H1440" s="69">
        <f t="shared" si="215"/>
        <v>0.1054892220645104</v>
      </c>
      <c r="I1440" s="69">
        <f t="shared" si="216"/>
        <v>1047.0482176476376</v>
      </c>
      <c r="J1440" s="73">
        <f t="shared" si="208"/>
        <v>118.75</v>
      </c>
      <c r="K1440" s="74">
        <f t="shared" si="209"/>
        <v>1047.0482176476376</v>
      </c>
    </row>
    <row r="1441" spans="1:11">
      <c r="A1441" s="67">
        <v>1426</v>
      </c>
      <c r="B1441" s="69">
        <f t="shared" si="210"/>
        <v>1047.0482176476376</v>
      </c>
      <c r="C1441" s="68">
        <f t="shared" si="211"/>
        <v>118.83333333333333</v>
      </c>
      <c r="D1441" s="72">
        <f t="shared" si="212"/>
        <v>1047.5772759624606</v>
      </c>
      <c r="E1441" s="69">
        <f t="shared" si="213"/>
        <v>1047.5772759624606</v>
      </c>
      <c r="F1441" s="70">
        <f t="shared" si="214"/>
        <v>206.5457073339393</v>
      </c>
      <c r="G1441" s="70" cm="1">
        <f t="array" ref="G1441">_xll.DCE_EC312_SpecificHeat_Ca(B1441)</f>
        <v>650</v>
      </c>
      <c r="H1441" s="69">
        <f t="shared" si="215"/>
        <v>0.1054148841121281</v>
      </c>
      <c r="I1441" s="69">
        <f t="shared" si="216"/>
        <v>1047.1536325317497</v>
      </c>
      <c r="J1441" s="73">
        <f t="shared" si="208"/>
        <v>118.83333333333333</v>
      </c>
      <c r="K1441" s="74">
        <f t="shared" si="209"/>
        <v>1047.1536325317497</v>
      </c>
    </row>
    <row r="1442" spans="1:11">
      <c r="A1442" s="67">
        <v>1427</v>
      </c>
      <c r="B1442" s="69">
        <f t="shared" si="210"/>
        <v>1047.1536325317497</v>
      </c>
      <c r="C1442" s="68">
        <f t="shared" si="211"/>
        <v>118.91666666666667</v>
      </c>
      <c r="D1442" s="72">
        <f t="shared" si="212"/>
        <v>1047.6822000537629</v>
      </c>
      <c r="E1442" s="69">
        <f t="shared" si="213"/>
        <v>1047.6822000537629</v>
      </c>
      <c r="F1442" s="70">
        <f t="shared" si="214"/>
        <v>206.40025790619362</v>
      </c>
      <c r="G1442" s="70" cm="1">
        <f t="array" ref="G1442">_xll.DCE_EC312_SpecificHeat_Ca(B1442)</f>
        <v>650</v>
      </c>
      <c r="H1442" s="69">
        <f t="shared" si="215"/>
        <v>0.10534065098103138</v>
      </c>
      <c r="I1442" s="69">
        <f t="shared" si="216"/>
        <v>1047.2589731827309</v>
      </c>
      <c r="J1442" s="73">
        <f t="shared" si="208"/>
        <v>118.91666666666667</v>
      </c>
      <c r="K1442" s="74">
        <f t="shared" si="209"/>
        <v>1047.2589731827309</v>
      </c>
    </row>
    <row r="1443" spans="1:11">
      <c r="A1443" s="67">
        <v>1428</v>
      </c>
      <c r="B1443" s="69">
        <f t="shared" si="210"/>
        <v>1047.2589731827309</v>
      </c>
      <c r="C1443" s="68">
        <f t="shared" si="211"/>
        <v>119</v>
      </c>
      <c r="D1443" s="72">
        <f t="shared" si="212"/>
        <v>1047.7870507202226</v>
      </c>
      <c r="E1443" s="69">
        <f t="shared" si="213"/>
        <v>1047.7870507202226</v>
      </c>
      <c r="F1443" s="70">
        <f t="shared" si="214"/>
        <v>206.25501342656153</v>
      </c>
      <c r="G1443" s="70" cm="1">
        <f t="array" ref="G1443">_xll.DCE_EC312_SpecificHeat_Ca(B1443)</f>
        <v>650</v>
      </c>
      <c r="H1443" s="69">
        <f t="shared" si="215"/>
        <v>0.10526652244945367</v>
      </c>
      <c r="I1443" s="69">
        <f t="shared" si="216"/>
        <v>1047.3642397051804</v>
      </c>
      <c r="J1443" s="73">
        <f t="shared" si="208"/>
        <v>119</v>
      </c>
      <c r="K1443" s="74">
        <f t="shared" si="209"/>
        <v>1047.3642397051804</v>
      </c>
    </row>
    <row r="1444" spans="1:11">
      <c r="A1444" s="67">
        <v>1429</v>
      </c>
      <c r="B1444" s="69">
        <f t="shared" si="210"/>
        <v>1047.3642397051804</v>
      </c>
      <c r="C1444" s="68">
        <f t="shared" si="211"/>
        <v>119.08333333333333</v>
      </c>
      <c r="D1444" s="72">
        <f t="shared" si="212"/>
        <v>1047.8918280645321</v>
      </c>
      <c r="E1444" s="69">
        <f t="shared" si="213"/>
        <v>1047.8918280645321</v>
      </c>
      <c r="F1444" s="70">
        <f t="shared" si="214"/>
        <v>206.10997346199946</v>
      </c>
      <c r="G1444" s="70" cm="1">
        <f t="array" ref="G1444">_xll.DCE_EC312_SpecificHeat_Ca(B1444)</f>
        <v>650</v>
      </c>
      <c r="H1444" s="69">
        <f t="shared" si="215"/>
        <v>0.10519249829638222</v>
      </c>
      <c r="I1444" s="69">
        <f t="shared" si="216"/>
        <v>1047.4694322034768</v>
      </c>
      <c r="J1444" s="73">
        <f t="shared" si="208"/>
        <v>119.08333333333333</v>
      </c>
      <c r="K1444" s="74">
        <f t="shared" si="209"/>
        <v>1047.4694322034768</v>
      </c>
    </row>
    <row r="1445" spans="1:11">
      <c r="A1445" s="67">
        <v>1430</v>
      </c>
      <c r="B1445" s="69">
        <f t="shared" si="210"/>
        <v>1047.4694322034768</v>
      </c>
      <c r="C1445" s="68">
        <f t="shared" si="211"/>
        <v>119.16666666666667</v>
      </c>
      <c r="D1445" s="72">
        <f t="shared" si="212"/>
        <v>1047.996532189168</v>
      </c>
      <c r="E1445" s="69">
        <f t="shared" si="213"/>
        <v>1047.996532189168</v>
      </c>
      <c r="F1445" s="70">
        <f t="shared" si="214"/>
        <v>205.96513758017036</v>
      </c>
      <c r="G1445" s="70" cm="1">
        <f t="array" ref="G1445">_xll.DCE_EC312_SpecificHeat_Ca(B1445)</f>
        <v>650</v>
      </c>
      <c r="H1445" s="69">
        <f t="shared" si="215"/>
        <v>0.10511857830116487</v>
      </c>
      <c r="I1445" s="69">
        <f t="shared" si="216"/>
        <v>1047.574550781778</v>
      </c>
      <c r="J1445" s="73">
        <f t="shared" si="208"/>
        <v>119.16666666666667</v>
      </c>
      <c r="K1445" s="74">
        <f t="shared" si="209"/>
        <v>1047.574550781778</v>
      </c>
    </row>
    <row r="1446" spans="1:11">
      <c r="A1446" s="67">
        <v>1431</v>
      </c>
      <c r="B1446" s="69">
        <f t="shared" si="210"/>
        <v>1047.574550781778</v>
      </c>
      <c r="C1446" s="68">
        <f t="shared" si="211"/>
        <v>119.25</v>
      </c>
      <c r="D1446" s="72">
        <f t="shared" si="212"/>
        <v>1048.1011631963925</v>
      </c>
      <c r="E1446" s="69">
        <f t="shared" si="213"/>
        <v>1048.1011631963925</v>
      </c>
      <c r="F1446" s="70">
        <f t="shared" si="214"/>
        <v>205.82050535036913</v>
      </c>
      <c r="G1446" s="70" cm="1">
        <f t="array" ref="G1446">_xll.DCE_EC312_SpecificHeat_Ca(B1446)</f>
        <v>650</v>
      </c>
      <c r="H1446" s="69">
        <f t="shared" si="215"/>
        <v>0.10504476224398229</v>
      </c>
      <c r="I1446" s="69">
        <f t="shared" si="216"/>
        <v>1047.679595544022</v>
      </c>
      <c r="J1446" s="73">
        <f t="shared" si="208"/>
        <v>119.25</v>
      </c>
      <c r="K1446" s="74">
        <f t="shared" si="209"/>
        <v>1047.679595544022</v>
      </c>
    </row>
    <row r="1447" spans="1:11">
      <c r="A1447" s="67">
        <v>1432</v>
      </c>
      <c r="B1447" s="69">
        <f t="shared" si="210"/>
        <v>1047.679595544022</v>
      </c>
      <c r="C1447" s="68">
        <f t="shared" si="211"/>
        <v>119.33333333333333</v>
      </c>
      <c r="D1447" s="72">
        <f t="shared" si="212"/>
        <v>1048.2057211882536</v>
      </c>
      <c r="E1447" s="69">
        <f t="shared" si="213"/>
        <v>1048.2057211882536</v>
      </c>
      <c r="F1447" s="70">
        <f t="shared" si="214"/>
        <v>205.67607634284678</v>
      </c>
      <c r="G1447" s="70" cm="1">
        <f t="array" ref="G1447">_xll.DCE_EC312_SpecificHeat_Ca(B1447)</f>
        <v>650</v>
      </c>
      <c r="H1447" s="69">
        <f t="shared" si="215"/>
        <v>0.10497104990550322</v>
      </c>
      <c r="I1447" s="69">
        <f t="shared" si="216"/>
        <v>1047.7845665939276</v>
      </c>
      <c r="J1447" s="73">
        <f t="shared" ref="J1447:J1510" si="217">C1447</f>
        <v>119.33333333333333</v>
      </c>
      <c r="K1447" s="74">
        <f t="shared" ref="K1447:K1510" si="218">I1447</f>
        <v>1047.7845665939276</v>
      </c>
    </row>
    <row r="1448" spans="1:11">
      <c r="A1448" s="67">
        <v>1433</v>
      </c>
      <c r="B1448" s="69">
        <f t="shared" si="210"/>
        <v>1047.7845665939276</v>
      </c>
      <c r="C1448" s="68">
        <f t="shared" si="211"/>
        <v>119.41666666666667</v>
      </c>
      <c r="D1448" s="72">
        <f t="shared" si="212"/>
        <v>1048.310206266586</v>
      </c>
      <c r="E1448" s="69">
        <f t="shared" si="213"/>
        <v>1048.310206266586</v>
      </c>
      <c r="F1448" s="70">
        <f t="shared" si="214"/>
        <v>205.53185012927554</v>
      </c>
      <c r="G1448" s="70" cm="1">
        <f t="array" ref="G1448">_xll.DCE_EC312_SpecificHeat_Ca(B1448)</f>
        <v>650</v>
      </c>
      <c r="H1448" s="69">
        <f t="shared" si="215"/>
        <v>0.10489744106712169</v>
      </c>
      <c r="I1448" s="69">
        <f t="shared" si="216"/>
        <v>1047.8894640349947</v>
      </c>
      <c r="J1448" s="73">
        <f t="shared" si="217"/>
        <v>119.41666666666667</v>
      </c>
      <c r="K1448" s="74">
        <f t="shared" si="218"/>
        <v>1047.8894640349947</v>
      </c>
    </row>
    <row r="1449" spans="1:11">
      <c r="A1449" s="67">
        <v>1434</v>
      </c>
      <c r="B1449" s="69">
        <f t="shared" si="210"/>
        <v>1047.8894640349947</v>
      </c>
      <c r="C1449" s="68">
        <f t="shared" si="211"/>
        <v>119.5</v>
      </c>
      <c r="D1449" s="72">
        <f t="shared" si="212"/>
        <v>1048.414618533011</v>
      </c>
      <c r="E1449" s="69">
        <f t="shared" si="213"/>
        <v>1048.414618533011</v>
      </c>
      <c r="F1449" s="70">
        <f t="shared" si="214"/>
        <v>205.38782628224482</v>
      </c>
      <c r="G1449" s="70" cm="1">
        <f t="array" ref="G1449">_xll.DCE_EC312_SpecificHeat_Ca(B1449)</f>
        <v>650</v>
      </c>
      <c r="H1449" s="69">
        <f t="shared" si="215"/>
        <v>0.10482393551069985</v>
      </c>
      <c r="I1449" s="69">
        <f t="shared" si="216"/>
        <v>1047.9942879705054</v>
      </c>
      <c r="J1449" s="73">
        <f t="shared" si="217"/>
        <v>119.5</v>
      </c>
      <c r="K1449" s="74">
        <f t="shared" si="218"/>
        <v>1047.9942879705054</v>
      </c>
    </row>
    <row r="1450" spans="1:11">
      <c r="A1450" s="67">
        <v>1435</v>
      </c>
      <c r="B1450" s="69">
        <f t="shared" si="210"/>
        <v>1047.9942879705054</v>
      </c>
      <c r="C1450" s="68">
        <f t="shared" si="211"/>
        <v>119.58333333333333</v>
      </c>
      <c r="D1450" s="72">
        <f t="shared" si="212"/>
        <v>1048.5189580889382</v>
      </c>
      <c r="E1450" s="69">
        <f t="shared" si="213"/>
        <v>1048.5189580889382</v>
      </c>
      <c r="F1450" s="70">
        <f t="shared" si="214"/>
        <v>205.24400437587363</v>
      </c>
      <c r="G1450" s="70" cm="1">
        <f t="array" ref="G1450">_xll.DCE_EC312_SpecificHeat_Ca(B1450)</f>
        <v>650</v>
      </c>
      <c r="H1450" s="69">
        <f t="shared" si="215"/>
        <v>0.10475053301888047</v>
      </c>
      <c r="I1450" s="69">
        <f t="shared" si="216"/>
        <v>1048.0990385035243</v>
      </c>
      <c r="J1450" s="73">
        <f t="shared" si="217"/>
        <v>119.58333333333333</v>
      </c>
      <c r="K1450" s="74">
        <f t="shared" si="218"/>
        <v>1048.0990385035243</v>
      </c>
    </row>
    <row r="1451" spans="1:11">
      <c r="A1451" s="67">
        <v>1436</v>
      </c>
      <c r="B1451" s="69">
        <f t="shared" si="210"/>
        <v>1048.0990385035243</v>
      </c>
      <c r="C1451" s="68">
        <f t="shared" si="211"/>
        <v>119.66666666666667</v>
      </c>
      <c r="D1451" s="72">
        <f t="shared" si="212"/>
        <v>1048.6232250355654</v>
      </c>
      <c r="E1451" s="69">
        <f t="shared" si="213"/>
        <v>1048.6232250355654</v>
      </c>
      <c r="F1451" s="70">
        <f t="shared" si="214"/>
        <v>205.10038398534752</v>
      </c>
      <c r="G1451" s="70" cm="1">
        <f t="array" ref="G1451">_xll.DCE_EC312_SpecificHeat_Ca(B1451)</f>
        <v>650</v>
      </c>
      <c r="H1451" s="69">
        <f t="shared" si="215"/>
        <v>0.10467723337485074</v>
      </c>
      <c r="I1451" s="69">
        <f t="shared" si="216"/>
        <v>1048.2037157368991</v>
      </c>
      <c r="J1451" s="73">
        <f t="shared" si="217"/>
        <v>119.66666666666667</v>
      </c>
      <c r="K1451" s="74">
        <f t="shared" si="218"/>
        <v>1048.2037157368991</v>
      </c>
    </row>
    <row r="1452" spans="1:11">
      <c r="A1452" s="67">
        <v>1437</v>
      </c>
      <c r="B1452" s="69">
        <f t="shared" si="210"/>
        <v>1048.2037157368991</v>
      </c>
      <c r="C1452" s="68">
        <f t="shared" si="211"/>
        <v>119.75</v>
      </c>
      <c r="D1452" s="72">
        <f t="shared" si="212"/>
        <v>1048.7274194738789</v>
      </c>
      <c r="E1452" s="69">
        <f t="shared" si="213"/>
        <v>1048.7274194738789</v>
      </c>
      <c r="F1452" s="70">
        <f t="shared" si="214"/>
        <v>204.95696468688567</v>
      </c>
      <c r="G1452" s="70" cm="1">
        <f t="array" ref="G1452">_xll.DCE_EC312_SpecificHeat_Ca(B1452)</f>
        <v>650</v>
      </c>
      <c r="H1452" s="69">
        <f t="shared" si="215"/>
        <v>0.10460403636232531</v>
      </c>
      <c r="I1452" s="69">
        <f t="shared" si="216"/>
        <v>1048.3083197732615</v>
      </c>
      <c r="J1452" s="73">
        <f t="shared" si="217"/>
        <v>119.75</v>
      </c>
      <c r="K1452" s="74">
        <f t="shared" si="218"/>
        <v>1048.3083197732615</v>
      </c>
    </row>
    <row r="1453" spans="1:11">
      <c r="A1453" s="67">
        <v>1438</v>
      </c>
      <c r="B1453" s="69">
        <f t="shared" si="210"/>
        <v>1048.3083197732615</v>
      </c>
      <c r="C1453" s="68">
        <f t="shared" si="211"/>
        <v>119.83333333333333</v>
      </c>
      <c r="D1453" s="72">
        <f t="shared" si="212"/>
        <v>1048.8315415046548</v>
      </c>
      <c r="E1453" s="69">
        <f t="shared" si="213"/>
        <v>1048.8315415046548</v>
      </c>
      <c r="F1453" s="70">
        <f t="shared" si="214"/>
        <v>204.81374605810907</v>
      </c>
      <c r="G1453" s="70" cm="1">
        <f t="array" ref="G1453">_xll.DCE_EC312_SpecificHeat_Ca(B1453)</f>
        <v>650</v>
      </c>
      <c r="H1453" s="69">
        <f t="shared" si="215"/>
        <v>0.10453094176573427</v>
      </c>
      <c r="I1453" s="69">
        <f t="shared" si="216"/>
        <v>1048.4128507150272</v>
      </c>
      <c r="J1453" s="73">
        <f t="shared" si="217"/>
        <v>119.83333333333333</v>
      </c>
      <c r="K1453" s="74">
        <f t="shared" si="218"/>
        <v>1048.4128507150272</v>
      </c>
    </row>
    <row r="1454" spans="1:11">
      <c r="A1454" s="67">
        <v>1439</v>
      </c>
      <c r="B1454" s="69">
        <f t="shared" si="210"/>
        <v>1048.4128507150272</v>
      </c>
      <c r="C1454" s="68">
        <f t="shared" si="211"/>
        <v>119.91666666666667</v>
      </c>
      <c r="D1454" s="72">
        <f t="shared" si="212"/>
        <v>1048.9355912284589</v>
      </c>
      <c r="E1454" s="69">
        <f t="shared" si="213"/>
        <v>1048.9355912284589</v>
      </c>
      <c r="F1454" s="70">
        <f t="shared" si="214"/>
        <v>204.67072767773044</v>
      </c>
      <c r="G1454" s="70" cm="1">
        <f t="array" ref="G1454">_xll.DCE_EC312_SpecificHeat_Ca(B1454)</f>
        <v>650</v>
      </c>
      <c r="H1454" s="69">
        <f t="shared" si="215"/>
        <v>0.10445794937006495</v>
      </c>
      <c r="I1454" s="69">
        <f t="shared" si="216"/>
        <v>1048.5173086643972</v>
      </c>
      <c r="J1454" s="73">
        <f t="shared" si="217"/>
        <v>119.91666666666667</v>
      </c>
      <c r="K1454" s="74">
        <f t="shared" si="218"/>
        <v>1048.5173086643972</v>
      </c>
    </row>
    <row r="1455" spans="1:11">
      <c r="A1455" s="67">
        <v>1440</v>
      </c>
      <c r="B1455" s="69">
        <f t="shared" si="210"/>
        <v>1048.5173086643972</v>
      </c>
      <c r="C1455" s="68">
        <f t="shared" si="211"/>
        <v>120</v>
      </c>
      <c r="D1455" s="72">
        <f t="shared" si="212"/>
        <v>1049.039568745648</v>
      </c>
      <c r="E1455" s="69">
        <f t="shared" si="213"/>
        <v>1049.039568745648</v>
      </c>
      <c r="F1455" s="70">
        <f t="shared" si="214"/>
        <v>204.52790912563171</v>
      </c>
      <c r="G1455" s="70" cm="1">
        <f t="array" ref="G1455">_xll.DCE_EC312_SpecificHeat_Ca(B1455)</f>
        <v>650</v>
      </c>
      <c r="H1455" s="69">
        <f t="shared" si="215"/>
        <v>0.10438505896090139</v>
      </c>
      <c r="I1455" s="69">
        <f t="shared" si="216"/>
        <v>1048.621693723358</v>
      </c>
      <c r="J1455" s="73">
        <f t="shared" si="217"/>
        <v>120</v>
      </c>
      <c r="K1455" s="74">
        <f t="shared" si="218"/>
        <v>1048.621693723358</v>
      </c>
    </row>
    <row r="1456" spans="1:11">
      <c r="A1456" s="67">
        <v>1441</v>
      </c>
      <c r="B1456" s="69">
        <f t="shared" si="210"/>
        <v>1048.621693723358</v>
      </c>
      <c r="C1456" s="68">
        <f t="shared" si="211"/>
        <v>120.08333333333333</v>
      </c>
      <c r="D1456" s="72">
        <f t="shared" si="212"/>
        <v>1049.1434741563703</v>
      </c>
      <c r="E1456" s="69">
        <f t="shared" si="213"/>
        <v>1049.1434741563703</v>
      </c>
      <c r="F1456" s="70">
        <f t="shared" si="214"/>
        <v>204.38528998298602</v>
      </c>
      <c r="G1456" s="70" cm="1">
        <f t="array" ref="G1456">_xll.DCE_EC312_SpecificHeat_Ca(B1456)</f>
        <v>650</v>
      </c>
      <c r="H1456" s="69">
        <f t="shared" si="215"/>
        <v>0.10431227032448659</v>
      </c>
      <c r="I1456" s="69">
        <f t="shared" si="216"/>
        <v>1048.7260059936825</v>
      </c>
      <c r="J1456" s="73">
        <f t="shared" si="217"/>
        <v>120.08333333333333</v>
      </c>
      <c r="K1456" s="74">
        <f t="shared" si="218"/>
        <v>1048.7260059936825</v>
      </c>
    </row>
    <row r="1457" spans="1:11">
      <c r="A1457" s="67">
        <v>1442</v>
      </c>
      <c r="B1457" s="69">
        <f t="shared" si="210"/>
        <v>1048.7260059936825</v>
      </c>
      <c r="C1457" s="68">
        <f t="shared" si="211"/>
        <v>120.16666666666667</v>
      </c>
      <c r="D1457" s="72">
        <f t="shared" si="212"/>
        <v>1049.2473075605649</v>
      </c>
      <c r="E1457" s="69">
        <f t="shared" si="213"/>
        <v>1049.2473075605649</v>
      </c>
      <c r="F1457" s="70">
        <f t="shared" si="214"/>
        <v>204.24286983187477</v>
      </c>
      <c r="G1457" s="70" cm="1">
        <f t="array" ref="G1457">_xll.DCE_EC312_SpecificHeat_Ca(B1457)</f>
        <v>650</v>
      </c>
      <c r="H1457" s="69">
        <f t="shared" si="215"/>
        <v>0.10423958324752715</v>
      </c>
      <c r="I1457" s="69">
        <f t="shared" si="216"/>
        <v>1048.8302455769301</v>
      </c>
      <c r="J1457" s="73">
        <f t="shared" si="217"/>
        <v>120.16666666666667</v>
      </c>
      <c r="K1457" s="74">
        <f t="shared" si="218"/>
        <v>1048.8302455769301</v>
      </c>
    </row>
    <row r="1458" spans="1:11">
      <c r="A1458" s="67">
        <v>1443</v>
      </c>
      <c r="B1458" s="69">
        <f t="shared" si="210"/>
        <v>1048.8302455769301</v>
      </c>
      <c r="C1458" s="68">
        <f t="shared" si="211"/>
        <v>120.25</v>
      </c>
      <c r="D1458" s="72">
        <f t="shared" si="212"/>
        <v>1049.3510690579644</v>
      </c>
      <c r="E1458" s="69">
        <f t="shared" si="213"/>
        <v>1049.3510690579644</v>
      </c>
      <c r="F1458" s="70">
        <f t="shared" si="214"/>
        <v>204.10064825585408</v>
      </c>
      <c r="G1458" s="70" cm="1">
        <f t="array" ref="G1458">_xll.DCE_EC312_SpecificHeat_Ca(B1458)</f>
        <v>650</v>
      </c>
      <c r="H1458" s="69">
        <f t="shared" si="215"/>
        <v>0.10416699751748229</v>
      </c>
      <c r="I1458" s="69">
        <f t="shared" si="216"/>
        <v>1048.9344125744476</v>
      </c>
      <c r="J1458" s="73">
        <f t="shared" si="217"/>
        <v>120.25</v>
      </c>
      <c r="K1458" s="74">
        <f t="shared" si="218"/>
        <v>1048.9344125744476</v>
      </c>
    </row>
    <row r="1459" spans="1:11">
      <c r="A1459" s="67">
        <v>1444</v>
      </c>
      <c r="B1459" s="69">
        <f t="shared" si="210"/>
        <v>1048.9344125744476</v>
      </c>
      <c r="C1459" s="68">
        <f t="shared" si="211"/>
        <v>120.33333333333333</v>
      </c>
      <c r="D1459" s="72">
        <f t="shared" si="212"/>
        <v>1049.4547587480934</v>
      </c>
      <c r="E1459" s="69">
        <f t="shared" si="213"/>
        <v>1049.4547587480934</v>
      </c>
      <c r="F1459" s="70">
        <f t="shared" si="214"/>
        <v>203.95862483938259</v>
      </c>
      <c r="G1459" s="70" cm="1">
        <f t="array" ref="G1459">_xll.DCE_EC312_SpecificHeat_Ca(B1459)</f>
        <v>650</v>
      </c>
      <c r="H1459" s="69">
        <f t="shared" si="215"/>
        <v>0.10409451292227187</v>
      </c>
      <c r="I1459" s="69">
        <f t="shared" si="216"/>
        <v>1049.0385070873699</v>
      </c>
      <c r="J1459" s="73">
        <f t="shared" si="217"/>
        <v>120.33333333333333</v>
      </c>
      <c r="K1459" s="74">
        <f t="shared" si="218"/>
        <v>1049.0385070873699</v>
      </c>
    </row>
    <row r="1460" spans="1:11">
      <c r="A1460" s="67">
        <v>1445</v>
      </c>
      <c r="B1460" s="69">
        <f t="shared" si="210"/>
        <v>1049.0385070873699</v>
      </c>
      <c r="C1460" s="68">
        <f t="shared" si="211"/>
        <v>120.41666666666667</v>
      </c>
      <c r="D1460" s="72">
        <f t="shared" si="212"/>
        <v>1049.5583767302705</v>
      </c>
      <c r="E1460" s="69">
        <f t="shared" si="213"/>
        <v>1049.5583767302705</v>
      </c>
      <c r="F1460" s="70">
        <f t="shared" si="214"/>
        <v>203.81679916837658</v>
      </c>
      <c r="G1460" s="70" cm="1">
        <f t="array" ref="G1460">_xll.DCE_EC312_SpecificHeat_Ca(B1460)</f>
        <v>650</v>
      </c>
      <c r="H1460" s="69">
        <f t="shared" si="215"/>
        <v>0.10402212925055968</v>
      </c>
      <c r="I1460" s="69">
        <f t="shared" si="216"/>
        <v>1049.1425292166205</v>
      </c>
      <c r="J1460" s="73">
        <f t="shared" si="217"/>
        <v>120.41666666666667</v>
      </c>
      <c r="K1460" s="74">
        <f t="shared" si="218"/>
        <v>1049.1425292166205</v>
      </c>
    </row>
    <row r="1461" spans="1:11">
      <c r="A1461" s="67">
        <v>1446</v>
      </c>
      <c r="B1461" s="69">
        <f t="shared" si="210"/>
        <v>1049.1425292166205</v>
      </c>
      <c r="C1461" s="68">
        <f t="shared" si="211"/>
        <v>120.5</v>
      </c>
      <c r="D1461" s="72">
        <f t="shared" si="212"/>
        <v>1049.6619231036084</v>
      </c>
      <c r="E1461" s="69">
        <f t="shared" si="213"/>
        <v>1049.6619231036084</v>
      </c>
      <c r="F1461" s="70">
        <f t="shared" si="214"/>
        <v>203.67517082957502</v>
      </c>
      <c r="G1461" s="70" cm="1">
        <f t="array" ref="G1461">_xll.DCE_EC312_SpecificHeat_Ca(B1461)</f>
        <v>650</v>
      </c>
      <c r="H1461" s="69">
        <f t="shared" si="215"/>
        <v>0.10394984629142937</v>
      </c>
      <c r="I1461" s="69">
        <f t="shared" si="216"/>
        <v>1049.2464790629119</v>
      </c>
      <c r="J1461" s="73">
        <f t="shared" si="217"/>
        <v>120.5</v>
      </c>
      <c r="K1461" s="74">
        <f t="shared" si="218"/>
        <v>1049.2464790629119</v>
      </c>
    </row>
    <row r="1462" spans="1:11">
      <c r="A1462" s="67">
        <v>1447</v>
      </c>
      <c r="B1462" s="69">
        <f t="shared" si="210"/>
        <v>1049.2464790629119</v>
      </c>
      <c r="C1462" s="68">
        <f t="shared" si="211"/>
        <v>120.58333333333333</v>
      </c>
      <c r="D1462" s="72">
        <f t="shared" si="212"/>
        <v>1049.7653979670142</v>
      </c>
      <c r="E1462" s="69">
        <f t="shared" si="213"/>
        <v>1049.7653979670142</v>
      </c>
      <c r="F1462" s="70">
        <f t="shared" si="214"/>
        <v>203.53373941109936</v>
      </c>
      <c r="G1462" s="70" cm="1">
        <f t="array" ref="G1462">_xll.DCE_EC312_SpecificHeat_Ca(B1462)</f>
        <v>650</v>
      </c>
      <c r="H1462" s="69">
        <f t="shared" si="215"/>
        <v>0.10387766383467018</v>
      </c>
      <c r="I1462" s="69">
        <f t="shared" si="216"/>
        <v>1049.3503567267467</v>
      </c>
      <c r="J1462" s="73">
        <f t="shared" si="217"/>
        <v>120.58333333333333</v>
      </c>
      <c r="K1462" s="74">
        <f t="shared" si="218"/>
        <v>1049.3503567267467</v>
      </c>
    </row>
    <row r="1463" spans="1:11">
      <c r="A1463" s="67">
        <v>1448</v>
      </c>
      <c r="B1463" s="69">
        <f t="shared" si="210"/>
        <v>1049.3503567267467</v>
      </c>
      <c r="C1463" s="68">
        <f t="shared" si="211"/>
        <v>120.66666666666667</v>
      </c>
      <c r="D1463" s="72">
        <f t="shared" si="212"/>
        <v>1049.8688014191905</v>
      </c>
      <c r="E1463" s="69">
        <f t="shared" si="213"/>
        <v>1049.8688014191905</v>
      </c>
      <c r="F1463" s="70">
        <f t="shared" si="214"/>
        <v>203.39250450213765</v>
      </c>
      <c r="G1463" s="70" cm="1">
        <f t="array" ref="G1463">_xll.DCE_EC312_SpecificHeat_Ca(B1463)</f>
        <v>650</v>
      </c>
      <c r="H1463" s="69">
        <f t="shared" si="215"/>
        <v>0.10380558167061574</v>
      </c>
      <c r="I1463" s="69">
        <f t="shared" si="216"/>
        <v>1049.4541623084174</v>
      </c>
      <c r="J1463" s="73">
        <f t="shared" si="217"/>
        <v>120.66666666666667</v>
      </c>
      <c r="K1463" s="74">
        <f t="shared" si="218"/>
        <v>1049.4541623084174</v>
      </c>
    </row>
    <row r="1464" spans="1:11">
      <c r="A1464" s="67">
        <v>1449</v>
      </c>
      <c r="B1464" s="69">
        <f t="shared" si="210"/>
        <v>1049.4541623084174</v>
      </c>
      <c r="C1464" s="68">
        <f t="shared" si="211"/>
        <v>120.75</v>
      </c>
      <c r="D1464" s="72">
        <f t="shared" si="212"/>
        <v>1049.9721335586355</v>
      </c>
      <c r="E1464" s="69">
        <f t="shared" si="213"/>
        <v>1049.9721335586355</v>
      </c>
      <c r="F1464" s="70">
        <f t="shared" si="214"/>
        <v>203.25146569298346</v>
      </c>
      <c r="G1464" s="70" cm="1">
        <f t="array" ref="G1464">_xll.DCE_EC312_SpecificHeat_Ca(B1464)</f>
        <v>650</v>
      </c>
      <c r="H1464" s="69">
        <f t="shared" si="215"/>
        <v>0.10373359959016387</v>
      </c>
      <c r="I1464" s="69">
        <f t="shared" si="216"/>
        <v>1049.5578959080076</v>
      </c>
      <c r="J1464" s="73">
        <f t="shared" si="217"/>
        <v>120.75</v>
      </c>
      <c r="K1464" s="74">
        <f t="shared" si="218"/>
        <v>1049.5578959080076</v>
      </c>
    </row>
    <row r="1465" spans="1:11">
      <c r="A1465" s="67">
        <v>1450</v>
      </c>
      <c r="B1465" s="69">
        <f t="shared" si="210"/>
        <v>1049.5578959080076</v>
      </c>
      <c r="C1465" s="68">
        <f t="shared" si="211"/>
        <v>120.83333333333333</v>
      </c>
      <c r="D1465" s="72">
        <f t="shared" si="212"/>
        <v>1050.075394483644</v>
      </c>
      <c r="E1465" s="69">
        <f t="shared" si="213"/>
        <v>1050.075394483644</v>
      </c>
      <c r="F1465" s="70">
        <f t="shared" si="214"/>
        <v>203.1106225752545</v>
      </c>
      <c r="G1465" s="70" cm="1">
        <f t="array" ref="G1465">_xll.DCE_EC312_SpecificHeat_Ca(B1465)</f>
        <v>650</v>
      </c>
      <c r="H1465" s="69">
        <f t="shared" si="215"/>
        <v>0.10366171738488819</v>
      </c>
      <c r="I1465" s="69">
        <f t="shared" si="216"/>
        <v>1049.6615576253926</v>
      </c>
      <c r="J1465" s="73">
        <f t="shared" si="217"/>
        <v>120.83333333333333</v>
      </c>
      <c r="K1465" s="74">
        <f t="shared" si="218"/>
        <v>1049.6615576253926</v>
      </c>
    </row>
    <row r="1466" spans="1:11">
      <c r="A1466" s="67">
        <v>1451</v>
      </c>
      <c r="B1466" s="69">
        <f t="shared" si="210"/>
        <v>1049.6615576253926</v>
      </c>
      <c r="C1466" s="68">
        <f t="shared" si="211"/>
        <v>120.91666666666667</v>
      </c>
      <c r="D1466" s="72">
        <f t="shared" si="212"/>
        <v>1050.1785842923071</v>
      </c>
      <c r="E1466" s="69">
        <f t="shared" si="213"/>
        <v>1050.1785842923071</v>
      </c>
      <c r="F1466" s="70">
        <f t="shared" si="214"/>
        <v>202.96997474134116</v>
      </c>
      <c r="G1466" s="70" cm="1">
        <f t="array" ref="G1466">_xll.DCE_EC312_SpecificHeat_Ca(B1466)</f>
        <v>650</v>
      </c>
      <c r="H1466" s="69">
        <f t="shared" si="215"/>
        <v>0.10358993484675669</v>
      </c>
      <c r="I1466" s="69">
        <f t="shared" si="216"/>
        <v>1049.7651475602393</v>
      </c>
      <c r="J1466" s="73">
        <f t="shared" si="217"/>
        <v>120.91666666666667</v>
      </c>
      <c r="K1466" s="74">
        <f t="shared" si="218"/>
        <v>1049.7651475602393</v>
      </c>
    </row>
    <row r="1467" spans="1:11">
      <c r="A1467" s="67">
        <v>1452</v>
      </c>
      <c r="B1467" s="69">
        <f t="shared" si="210"/>
        <v>1049.7651475602393</v>
      </c>
      <c r="C1467" s="68">
        <f t="shared" si="211"/>
        <v>121</v>
      </c>
      <c r="D1467" s="72">
        <f t="shared" si="212"/>
        <v>1050.281703082514</v>
      </c>
      <c r="E1467" s="69">
        <f t="shared" si="213"/>
        <v>1050.281703082514</v>
      </c>
      <c r="F1467" s="70">
        <f t="shared" si="214"/>
        <v>202.82952178511655</v>
      </c>
      <c r="G1467" s="70" cm="1">
        <f t="array" ref="G1467">_xll.DCE_EC312_SpecificHeat_Ca(B1467)</f>
        <v>650</v>
      </c>
      <c r="H1467" s="69">
        <f t="shared" si="215"/>
        <v>0.10351825176849408</v>
      </c>
      <c r="I1467" s="69">
        <f t="shared" si="216"/>
        <v>1049.8686658120077</v>
      </c>
      <c r="J1467" s="73">
        <f t="shared" si="217"/>
        <v>121</v>
      </c>
      <c r="K1467" s="74">
        <f t="shared" si="218"/>
        <v>1049.8686658120077</v>
      </c>
    </row>
    <row r="1468" spans="1:11">
      <c r="A1468" s="67">
        <v>1453</v>
      </c>
      <c r="B1468" s="69">
        <f t="shared" si="210"/>
        <v>1049.8686658120077</v>
      </c>
      <c r="C1468" s="68">
        <f t="shared" si="211"/>
        <v>121.08333333333333</v>
      </c>
      <c r="D1468" s="72">
        <f t="shared" si="212"/>
        <v>1050.3847509519519</v>
      </c>
      <c r="E1468" s="69">
        <f t="shared" si="213"/>
        <v>1050.3847509519519</v>
      </c>
      <c r="F1468" s="70">
        <f t="shared" si="214"/>
        <v>202.689263301517</v>
      </c>
      <c r="G1468" s="70" cm="1">
        <f t="array" ref="G1468">_xll.DCE_EC312_SpecificHeat_Ca(B1468)</f>
        <v>650</v>
      </c>
      <c r="H1468" s="69">
        <f t="shared" si="215"/>
        <v>0.10344666794336774</v>
      </c>
      <c r="I1468" s="69">
        <f t="shared" si="216"/>
        <v>1049.9721124799512</v>
      </c>
      <c r="J1468" s="73">
        <f t="shared" si="217"/>
        <v>121.08333333333333</v>
      </c>
      <c r="K1468" s="74">
        <f t="shared" si="218"/>
        <v>1049.9721124799512</v>
      </c>
    </row>
    <row r="1469" spans="1:11">
      <c r="A1469" s="67">
        <v>1454</v>
      </c>
      <c r="B1469" s="69">
        <f t="shared" si="210"/>
        <v>1049.9721124799512</v>
      </c>
      <c r="C1469" s="68">
        <f t="shared" si="211"/>
        <v>121.16666666666667</v>
      </c>
      <c r="D1469" s="72">
        <f t="shared" si="212"/>
        <v>1050.4877279981063</v>
      </c>
      <c r="E1469" s="69">
        <f t="shared" si="213"/>
        <v>1050.4877279981063</v>
      </c>
      <c r="F1469" s="70">
        <f t="shared" si="214"/>
        <v>202.54919888631298</v>
      </c>
      <c r="G1469" s="70" cm="1">
        <f t="array" ref="G1469">_xll.DCE_EC312_SpecificHeat_Ca(B1469)</f>
        <v>650</v>
      </c>
      <c r="H1469" s="69">
        <f t="shared" si="215"/>
        <v>0.10337518316507074</v>
      </c>
      <c r="I1469" s="69">
        <f t="shared" si="216"/>
        <v>1050.0754876631163</v>
      </c>
      <c r="J1469" s="73">
        <f t="shared" si="217"/>
        <v>121.16666666666667</v>
      </c>
      <c r="K1469" s="74">
        <f t="shared" si="218"/>
        <v>1050.0754876631163</v>
      </c>
    </row>
    <row r="1470" spans="1:11">
      <c r="A1470" s="67">
        <v>1455</v>
      </c>
      <c r="B1470" s="69">
        <f t="shared" si="210"/>
        <v>1050.0754876631163</v>
      </c>
      <c r="C1470" s="68">
        <f t="shared" si="211"/>
        <v>121.25</v>
      </c>
      <c r="D1470" s="72">
        <f t="shared" si="212"/>
        <v>1050.5906343182617</v>
      </c>
      <c r="E1470" s="69">
        <f t="shared" si="213"/>
        <v>1050.5906343182617</v>
      </c>
      <c r="F1470" s="70">
        <f t="shared" si="214"/>
        <v>202.40932813676795</v>
      </c>
      <c r="G1470" s="70" cm="1">
        <f t="array" ref="G1470">_xll.DCE_EC312_SpecificHeat_Ca(B1470)</f>
        <v>650</v>
      </c>
      <c r="H1470" s="69">
        <f t="shared" si="215"/>
        <v>0.10330379722805813</v>
      </c>
      <c r="I1470" s="69">
        <f t="shared" si="216"/>
        <v>1050.1787914603444</v>
      </c>
      <c r="J1470" s="73">
        <f t="shared" si="217"/>
        <v>121.25</v>
      </c>
      <c r="K1470" s="74">
        <f t="shared" si="218"/>
        <v>1050.1787914603444</v>
      </c>
    </row>
    <row r="1471" spans="1:11">
      <c r="A1471" s="67">
        <v>1456</v>
      </c>
      <c r="B1471" s="69">
        <f t="shared" si="210"/>
        <v>1050.1787914603444</v>
      </c>
      <c r="C1471" s="68">
        <f t="shared" si="211"/>
        <v>121.33333333333333</v>
      </c>
      <c r="D1471" s="72">
        <f t="shared" si="212"/>
        <v>1050.6934700095028</v>
      </c>
      <c r="E1471" s="69">
        <f t="shared" si="213"/>
        <v>1050.6934700095028</v>
      </c>
      <c r="F1471" s="70">
        <f t="shared" si="214"/>
        <v>202.26965065105705</v>
      </c>
      <c r="G1471" s="70" cm="1">
        <f t="array" ref="G1471">_xll.DCE_EC312_SpecificHeat_Ca(B1471)</f>
        <v>650</v>
      </c>
      <c r="H1471" s="69">
        <f t="shared" si="215"/>
        <v>0.10323250992725026</v>
      </c>
      <c r="I1471" s="69">
        <f t="shared" si="216"/>
        <v>1050.2820239702717</v>
      </c>
      <c r="J1471" s="73">
        <f t="shared" si="217"/>
        <v>121.33333333333333</v>
      </c>
      <c r="K1471" s="74">
        <f t="shared" si="218"/>
        <v>1050.2820239702717</v>
      </c>
    </row>
    <row r="1472" spans="1:11">
      <c r="A1472" s="67">
        <v>1457</v>
      </c>
      <c r="B1472" s="69">
        <f t="shared" si="210"/>
        <v>1050.2820239702717</v>
      </c>
      <c r="C1472" s="68">
        <f t="shared" si="211"/>
        <v>121.41666666666667</v>
      </c>
      <c r="D1472" s="72">
        <f t="shared" si="212"/>
        <v>1050.7962351687142</v>
      </c>
      <c r="E1472" s="69">
        <f t="shared" si="213"/>
        <v>1050.7962351687142</v>
      </c>
      <c r="F1472" s="70">
        <f t="shared" si="214"/>
        <v>202.13016602861012</v>
      </c>
      <c r="G1472" s="70" cm="1">
        <f t="array" ref="G1472">_xll.DCE_EC312_SpecificHeat_Ca(B1472)</f>
        <v>650</v>
      </c>
      <c r="H1472" s="69">
        <f t="shared" si="215"/>
        <v>0.10316132105820786</v>
      </c>
      <c r="I1472" s="69">
        <f t="shared" si="216"/>
        <v>1050.3851852913299</v>
      </c>
      <c r="J1472" s="73">
        <f t="shared" si="217"/>
        <v>121.41666666666667</v>
      </c>
      <c r="K1472" s="74">
        <f t="shared" si="218"/>
        <v>1050.3851852913299</v>
      </c>
    </row>
    <row r="1473" spans="1:11">
      <c r="A1473" s="67">
        <v>1458</v>
      </c>
      <c r="B1473" s="69">
        <f t="shared" si="210"/>
        <v>1050.3851852913299</v>
      </c>
      <c r="C1473" s="68">
        <f t="shared" si="211"/>
        <v>121.5</v>
      </c>
      <c r="D1473" s="72">
        <f t="shared" si="212"/>
        <v>1050.8989298925815</v>
      </c>
      <c r="E1473" s="69">
        <f t="shared" si="213"/>
        <v>1050.8989298925815</v>
      </c>
      <c r="F1473" s="70">
        <f t="shared" si="214"/>
        <v>201.99087386979608</v>
      </c>
      <c r="G1473" s="70" cm="1">
        <f t="array" ref="G1473">_xll.DCE_EC312_SpecificHeat_Ca(B1473)</f>
        <v>650</v>
      </c>
      <c r="H1473" s="69">
        <f t="shared" si="215"/>
        <v>0.10309023041697089</v>
      </c>
      <c r="I1473" s="69">
        <f t="shared" si="216"/>
        <v>1050.4882755217468</v>
      </c>
      <c r="J1473" s="73">
        <f t="shared" si="217"/>
        <v>121.5</v>
      </c>
      <c r="K1473" s="74">
        <f t="shared" si="218"/>
        <v>1050.4882755217468</v>
      </c>
    </row>
    <row r="1474" spans="1:11">
      <c r="A1474" s="67">
        <v>1459</v>
      </c>
      <c r="B1474" s="69">
        <f t="shared" si="210"/>
        <v>1050.4882755217468</v>
      </c>
      <c r="C1474" s="68">
        <f t="shared" si="211"/>
        <v>121.58333333333333</v>
      </c>
      <c r="D1474" s="72">
        <f t="shared" si="212"/>
        <v>1051.0015542775911</v>
      </c>
      <c r="E1474" s="69">
        <f t="shared" si="213"/>
        <v>1051.0015542775911</v>
      </c>
      <c r="F1474" s="70">
        <f t="shared" si="214"/>
        <v>201.85177377612791</v>
      </c>
      <c r="G1474" s="70" cm="1">
        <f t="array" ref="G1474">_xll.DCE_EC312_SpecificHeat_Ca(B1474)</f>
        <v>650</v>
      </c>
      <c r="H1474" s="69">
        <f t="shared" si="215"/>
        <v>0.10301923780016328</v>
      </c>
      <c r="I1474" s="69">
        <f t="shared" si="216"/>
        <v>1050.5912947595471</v>
      </c>
      <c r="J1474" s="73">
        <f t="shared" si="217"/>
        <v>121.58333333333333</v>
      </c>
      <c r="K1474" s="74">
        <f t="shared" si="218"/>
        <v>1050.5912947595471</v>
      </c>
    </row>
    <row r="1475" spans="1:11">
      <c r="A1475" s="67">
        <v>1460</v>
      </c>
      <c r="B1475" s="69">
        <f t="shared" si="210"/>
        <v>1050.5912947595471</v>
      </c>
      <c r="C1475" s="68">
        <f t="shared" si="211"/>
        <v>121.66666666666667</v>
      </c>
      <c r="D1475" s="72">
        <f t="shared" si="212"/>
        <v>1051.1041084200322</v>
      </c>
      <c r="E1475" s="69">
        <f t="shared" si="213"/>
        <v>1051.1041084200322</v>
      </c>
      <c r="F1475" s="70">
        <f t="shared" si="214"/>
        <v>201.71286535033477</v>
      </c>
      <c r="G1475" s="70" cm="1">
        <f t="array" ref="G1475">_xll.DCE_EC312_SpecificHeat_Ca(B1475)</f>
        <v>650</v>
      </c>
      <c r="H1475" s="69">
        <f t="shared" si="215"/>
        <v>0.1029483430050296</v>
      </c>
      <c r="I1475" s="69">
        <f t="shared" si="216"/>
        <v>1050.694243102552</v>
      </c>
      <c r="J1475" s="73">
        <f t="shared" si="217"/>
        <v>121.66666666666667</v>
      </c>
      <c r="K1475" s="74">
        <f t="shared" si="218"/>
        <v>1050.694243102552</v>
      </c>
    </row>
    <row r="1476" spans="1:11">
      <c r="A1476" s="67">
        <v>1461</v>
      </c>
      <c r="B1476" s="69">
        <f t="shared" si="210"/>
        <v>1050.694243102552</v>
      </c>
      <c r="C1476" s="68">
        <f t="shared" si="211"/>
        <v>121.75</v>
      </c>
      <c r="D1476" s="72">
        <f t="shared" si="212"/>
        <v>1051.2065924159954</v>
      </c>
      <c r="E1476" s="69">
        <f t="shared" si="213"/>
        <v>1051.2065924159954</v>
      </c>
      <c r="F1476" s="70">
        <f t="shared" si="214"/>
        <v>201.57414819610977</v>
      </c>
      <c r="G1476" s="70" cm="1">
        <f t="array" ref="G1476">_xll.DCE_EC312_SpecificHeat_Ca(B1476)</f>
        <v>650</v>
      </c>
      <c r="H1476" s="69">
        <f t="shared" si="215"/>
        <v>0.10287754582930642</v>
      </c>
      <c r="I1476" s="69">
        <f t="shared" si="216"/>
        <v>1050.7971206483815</v>
      </c>
      <c r="J1476" s="73">
        <f t="shared" si="217"/>
        <v>121.75</v>
      </c>
      <c r="K1476" s="74">
        <f t="shared" si="218"/>
        <v>1050.7971206483815</v>
      </c>
    </row>
    <row r="1477" spans="1:11">
      <c r="A1477" s="67">
        <v>1462</v>
      </c>
      <c r="B1477" s="69">
        <f t="shared" si="210"/>
        <v>1050.7971206483815</v>
      </c>
      <c r="C1477" s="68">
        <f t="shared" si="211"/>
        <v>121.83333333333333</v>
      </c>
      <c r="D1477" s="72">
        <f t="shared" si="212"/>
        <v>1051.3090063613747</v>
      </c>
      <c r="E1477" s="69">
        <f t="shared" si="213"/>
        <v>1051.3090063613747</v>
      </c>
      <c r="F1477" s="70">
        <f t="shared" si="214"/>
        <v>201.43562191819566</v>
      </c>
      <c r="G1477" s="70" cm="1">
        <f t="array" ref="G1477">_xll.DCE_EC312_SpecificHeat_Ca(B1477)</f>
        <v>650</v>
      </c>
      <c r="H1477" s="69">
        <f t="shared" si="215"/>
        <v>0.10280684607126597</v>
      </c>
      <c r="I1477" s="69">
        <f t="shared" si="216"/>
        <v>1050.8999274944526</v>
      </c>
      <c r="J1477" s="73">
        <f t="shared" si="217"/>
        <v>121.83333333333333</v>
      </c>
      <c r="K1477" s="74">
        <f t="shared" si="218"/>
        <v>1050.8999274944526</v>
      </c>
    </row>
    <row r="1478" spans="1:11">
      <c r="A1478" s="67">
        <v>1463</v>
      </c>
      <c r="B1478" s="69">
        <f t="shared" si="210"/>
        <v>1050.8999274944526</v>
      </c>
      <c r="C1478" s="68">
        <f t="shared" si="211"/>
        <v>121.91666666666667</v>
      </c>
      <c r="D1478" s="72">
        <f t="shared" si="212"/>
        <v>1051.4113503518679</v>
      </c>
      <c r="E1478" s="69">
        <f t="shared" si="213"/>
        <v>1051.4113503518679</v>
      </c>
      <c r="F1478" s="70">
        <f t="shared" si="214"/>
        <v>201.29728612267087</v>
      </c>
      <c r="G1478" s="70" cm="1">
        <f t="array" ref="G1478">_xll.DCE_EC312_SpecificHeat_Ca(B1478)</f>
        <v>650</v>
      </c>
      <c r="H1478" s="69">
        <f t="shared" si="215"/>
        <v>0.10273624352986224</v>
      </c>
      <c r="I1478" s="69">
        <f t="shared" si="216"/>
        <v>1051.0026637379824</v>
      </c>
      <c r="J1478" s="73">
        <f t="shared" si="217"/>
        <v>121.91666666666667</v>
      </c>
      <c r="K1478" s="74">
        <f t="shared" si="218"/>
        <v>1051.0026637379824</v>
      </c>
    </row>
    <row r="1479" spans="1:11">
      <c r="A1479" s="67">
        <v>1464</v>
      </c>
      <c r="B1479" s="69">
        <f t="shared" si="210"/>
        <v>1051.0026637379824</v>
      </c>
      <c r="C1479" s="68">
        <f t="shared" si="211"/>
        <v>122</v>
      </c>
      <c r="D1479" s="72">
        <f t="shared" si="212"/>
        <v>1051.5136244829766</v>
      </c>
      <c r="E1479" s="69">
        <f t="shared" si="213"/>
        <v>1051.5136244829766</v>
      </c>
      <c r="F1479" s="70">
        <f t="shared" si="214"/>
        <v>201.15914041658019</v>
      </c>
      <c r="G1479" s="70" cm="1">
        <f t="array" ref="G1479">_xll.DCE_EC312_SpecificHeat_Ca(B1479)</f>
        <v>650</v>
      </c>
      <c r="H1479" s="69">
        <f t="shared" si="215"/>
        <v>0.1026657380045424</v>
      </c>
      <c r="I1479" s="69">
        <f t="shared" si="216"/>
        <v>1051.105329475987</v>
      </c>
      <c r="J1479" s="73">
        <f t="shared" si="217"/>
        <v>122</v>
      </c>
      <c r="K1479" s="74">
        <f t="shared" si="218"/>
        <v>1051.105329475987</v>
      </c>
    </row>
    <row r="1480" spans="1:11">
      <c r="A1480" s="67">
        <v>1465</v>
      </c>
      <c r="B1480" s="69">
        <f t="shared" si="210"/>
        <v>1051.105329475987</v>
      </c>
      <c r="C1480" s="68">
        <f t="shared" si="211"/>
        <v>122.08333333333333</v>
      </c>
      <c r="D1480" s="72">
        <f t="shared" si="212"/>
        <v>1051.6158288500071</v>
      </c>
      <c r="E1480" s="69">
        <f t="shared" si="213"/>
        <v>1051.6158288500071</v>
      </c>
      <c r="F1480" s="70">
        <f t="shared" si="214"/>
        <v>201.02118440796554</v>
      </c>
      <c r="G1480" s="70" cm="1">
        <f t="array" ref="G1480">_xll.DCE_EC312_SpecificHeat_Ca(B1480)</f>
        <v>650</v>
      </c>
      <c r="H1480" s="69">
        <f t="shared" si="215"/>
        <v>0.10259532929526251</v>
      </c>
      <c r="I1480" s="69">
        <f t="shared" si="216"/>
        <v>1051.2079248052823</v>
      </c>
      <c r="J1480" s="73">
        <f t="shared" si="217"/>
        <v>122.08333333333333</v>
      </c>
      <c r="K1480" s="74">
        <f t="shared" si="218"/>
        <v>1051.2079248052823</v>
      </c>
    </row>
    <row r="1481" spans="1:11">
      <c r="A1481" s="67">
        <v>1466</v>
      </c>
      <c r="B1481" s="69">
        <f t="shared" si="210"/>
        <v>1051.2079248052823</v>
      </c>
      <c r="C1481" s="68">
        <f t="shared" si="211"/>
        <v>122.16666666666667</v>
      </c>
      <c r="D1481" s="72">
        <f t="shared" si="212"/>
        <v>1051.71796354807</v>
      </c>
      <c r="E1481" s="69">
        <f t="shared" si="213"/>
        <v>1051.71796354807</v>
      </c>
      <c r="F1481" s="70">
        <f t="shared" si="214"/>
        <v>200.88341770580226</v>
      </c>
      <c r="G1481" s="70" cm="1">
        <f t="array" ref="G1481">_xll.DCE_EC312_SpecificHeat_Ca(B1481)</f>
        <v>650</v>
      </c>
      <c r="H1481" s="69">
        <f t="shared" si="215"/>
        <v>0.10252501720245502</v>
      </c>
      <c r="I1481" s="69">
        <f t="shared" si="216"/>
        <v>1051.3104498224848</v>
      </c>
      <c r="J1481" s="73">
        <f t="shared" si="217"/>
        <v>122.16666666666667</v>
      </c>
      <c r="K1481" s="74">
        <f t="shared" si="218"/>
        <v>1051.3104498224848</v>
      </c>
    </row>
    <row r="1482" spans="1:11">
      <c r="A1482" s="67">
        <v>1467</v>
      </c>
      <c r="B1482" s="69">
        <f t="shared" si="210"/>
        <v>1051.3104498224848</v>
      </c>
      <c r="C1482" s="68">
        <f t="shared" si="211"/>
        <v>122.25</v>
      </c>
      <c r="D1482" s="72">
        <f t="shared" si="212"/>
        <v>1051.8200286720826</v>
      </c>
      <c r="E1482" s="69">
        <f t="shared" si="213"/>
        <v>1051.8200286720826</v>
      </c>
      <c r="F1482" s="70">
        <f t="shared" si="214"/>
        <v>200.74583992056199</v>
      </c>
      <c r="G1482" s="70" cm="1">
        <f t="array" ref="G1482">_xll.DCE_EC312_SpecificHeat_Ca(B1482)</f>
        <v>650</v>
      </c>
      <c r="H1482" s="69">
        <f t="shared" si="215"/>
        <v>0.10245480152731606</v>
      </c>
      <c r="I1482" s="69">
        <f t="shared" si="216"/>
        <v>1051.4129046240121</v>
      </c>
      <c r="J1482" s="73">
        <f t="shared" si="217"/>
        <v>122.25</v>
      </c>
      <c r="K1482" s="74">
        <f t="shared" si="218"/>
        <v>1051.4129046240121</v>
      </c>
    </row>
    <row r="1483" spans="1:11">
      <c r="A1483" s="67">
        <v>1468</v>
      </c>
      <c r="B1483" s="69">
        <f t="shared" si="210"/>
        <v>1051.4129046240121</v>
      </c>
      <c r="C1483" s="68">
        <f t="shared" si="211"/>
        <v>122.33333333333333</v>
      </c>
      <c r="D1483" s="72">
        <f t="shared" si="212"/>
        <v>1051.9220243167679</v>
      </c>
      <c r="E1483" s="69">
        <f t="shared" si="213"/>
        <v>1051.9220243167679</v>
      </c>
      <c r="F1483" s="70">
        <f t="shared" si="214"/>
        <v>200.60845066355515</v>
      </c>
      <c r="G1483" s="70" cm="1">
        <f t="array" ref="G1483">_xll.DCE_EC312_SpecificHeat_Ca(B1483)</f>
        <v>650</v>
      </c>
      <c r="H1483" s="69">
        <f t="shared" si="215"/>
        <v>0.10238468207146986</v>
      </c>
      <c r="I1483" s="69">
        <f t="shared" si="216"/>
        <v>1051.5152893060836</v>
      </c>
      <c r="J1483" s="73">
        <f t="shared" si="217"/>
        <v>122.33333333333333</v>
      </c>
      <c r="K1483" s="74">
        <f t="shared" si="218"/>
        <v>1051.5152893060836</v>
      </c>
    </row>
    <row r="1484" spans="1:11">
      <c r="A1484" s="67">
        <v>1469</v>
      </c>
      <c r="B1484" s="69">
        <f t="shared" si="210"/>
        <v>1051.5152893060836</v>
      </c>
      <c r="C1484" s="68">
        <f t="shared" si="211"/>
        <v>122.41666666666667</v>
      </c>
      <c r="D1484" s="72">
        <f t="shared" si="212"/>
        <v>1052.0239505766554</v>
      </c>
      <c r="E1484" s="69">
        <f t="shared" si="213"/>
        <v>1052.0239505766554</v>
      </c>
      <c r="F1484" s="70">
        <f t="shared" si="214"/>
        <v>200.47124954701172</v>
      </c>
      <c r="G1484" s="70" cm="1">
        <f t="array" ref="G1484">_xll.DCE_EC312_SpecificHeat_Ca(B1484)</f>
        <v>650</v>
      </c>
      <c r="H1484" s="69">
        <f t="shared" si="215"/>
        <v>0.10231465863700992</v>
      </c>
      <c r="I1484" s="69">
        <f t="shared" si="216"/>
        <v>1051.6176039647205</v>
      </c>
      <c r="J1484" s="73">
        <f t="shared" si="217"/>
        <v>122.41666666666667</v>
      </c>
      <c r="K1484" s="74">
        <f t="shared" si="218"/>
        <v>1051.6176039647205</v>
      </c>
    </row>
    <row r="1485" spans="1:11">
      <c r="A1485" s="67">
        <v>1470</v>
      </c>
      <c r="B1485" s="69">
        <f t="shared" si="210"/>
        <v>1051.6176039647205</v>
      </c>
      <c r="C1485" s="68">
        <f t="shared" si="211"/>
        <v>122.5</v>
      </c>
      <c r="D1485" s="72">
        <f t="shared" si="212"/>
        <v>1052.1258075460823</v>
      </c>
      <c r="E1485" s="69">
        <f t="shared" si="213"/>
        <v>1052.1258075460823</v>
      </c>
      <c r="F1485" s="70">
        <f t="shared" si="214"/>
        <v>200.33423618454992</v>
      </c>
      <c r="G1485" s="70" cm="1">
        <f t="array" ref="G1485">_xll.DCE_EC312_SpecificHeat_Ca(B1485)</f>
        <v>650</v>
      </c>
      <c r="H1485" s="69">
        <f t="shared" si="215"/>
        <v>0.10224473102673828</v>
      </c>
      <c r="I1485" s="69">
        <f t="shared" si="216"/>
        <v>1051.7198486957473</v>
      </c>
      <c r="J1485" s="73">
        <f t="shared" si="217"/>
        <v>122.5</v>
      </c>
      <c r="K1485" s="74">
        <f t="shared" si="218"/>
        <v>1051.7198486957473</v>
      </c>
    </row>
    <row r="1486" spans="1:11">
      <c r="A1486" s="67">
        <v>1471</v>
      </c>
      <c r="B1486" s="69">
        <f t="shared" si="210"/>
        <v>1051.7198486957473</v>
      </c>
      <c r="C1486" s="68">
        <f t="shared" si="211"/>
        <v>122.58333333333333</v>
      </c>
      <c r="D1486" s="72">
        <f t="shared" si="212"/>
        <v>1052.2275953191931</v>
      </c>
      <c r="E1486" s="69">
        <f t="shared" si="213"/>
        <v>1052.2275953191931</v>
      </c>
      <c r="F1486" s="70">
        <f t="shared" si="214"/>
        <v>200.19741019052404</v>
      </c>
      <c r="G1486" s="70" cm="1">
        <f t="array" ref="G1486">_xll.DCE_EC312_SpecificHeat_Ca(B1486)</f>
        <v>650</v>
      </c>
      <c r="H1486" s="69">
        <f t="shared" si="215"/>
        <v>0.10217489904383271</v>
      </c>
      <c r="I1486" s="69">
        <f t="shared" si="216"/>
        <v>1051.8220235947911</v>
      </c>
      <c r="J1486" s="73">
        <f t="shared" si="217"/>
        <v>122.58333333333333</v>
      </c>
      <c r="K1486" s="74">
        <f t="shared" si="218"/>
        <v>1051.8220235947911</v>
      </c>
    </row>
    <row r="1487" spans="1:11">
      <c r="A1487" s="67">
        <v>1472</v>
      </c>
      <c r="B1487" s="69">
        <f t="shared" si="210"/>
        <v>1051.8220235947911</v>
      </c>
      <c r="C1487" s="68">
        <f t="shared" si="211"/>
        <v>122.66666666666667</v>
      </c>
      <c r="D1487" s="72">
        <f t="shared" si="212"/>
        <v>1052.3293139899406</v>
      </c>
      <c r="E1487" s="69">
        <f t="shared" si="213"/>
        <v>1052.3293139899406</v>
      </c>
      <c r="F1487" s="70">
        <f t="shared" si="214"/>
        <v>200.06077118045761</v>
      </c>
      <c r="G1487" s="70" cm="1">
        <f t="array" ref="G1487">_xll.DCE_EC312_SpecificHeat_Ca(B1487)</f>
        <v>650</v>
      </c>
      <c r="H1487" s="69">
        <f t="shared" si="215"/>
        <v>0.10210516249206762</v>
      </c>
      <c r="I1487" s="69">
        <f t="shared" si="216"/>
        <v>1051.9241287572831</v>
      </c>
      <c r="J1487" s="73">
        <f t="shared" si="217"/>
        <v>122.66666666666667</v>
      </c>
      <c r="K1487" s="74">
        <f t="shared" si="218"/>
        <v>1051.9241287572831</v>
      </c>
    </row>
    <row r="1488" spans="1:11">
      <c r="A1488" s="67">
        <v>1473</v>
      </c>
      <c r="B1488" s="69">
        <f t="shared" si="210"/>
        <v>1051.9241287572831</v>
      </c>
      <c r="C1488" s="68">
        <f t="shared" si="211"/>
        <v>122.75</v>
      </c>
      <c r="D1488" s="72">
        <f t="shared" si="212"/>
        <v>1052.4309636520868</v>
      </c>
      <c r="E1488" s="69">
        <f t="shared" si="213"/>
        <v>1052.4309636520868</v>
      </c>
      <c r="F1488" s="70">
        <f t="shared" si="214"/>
        <v>199.92431877118713</v>
      </c>
      <c r="G1488" s="70" cm="1">
        <f t="array" ref="G1488">_xll.DCE_EC312_SpecificHeat_Ca(B1488)</f>
        <v>650</v>
      </c>
      <c r="H1488" s="69">
        <f t="shared" si="215"/>
        <v>0.10203552117588761</v>
      </c>
      <c r="I1488" s="69">
        <f t="shared" si="216"/>
        <v>1052.026164278459</v>
      </c>
      <c r="J1488" s="73">
        <f t="shared" si="217"/>
        <v>122.75</v>
      </c>
      <c r="K1488" s="74">
        <f t="shared" si="218"/>
        <v>1052.026164278459</v>
      </c>
    </row>
    <row r="1489" spans="1:11">
      <c r="A1489" s="67">
        <v>1474</v>
      </c>
      <c r="B1489" s="69">
        <f t="shared" ref="B1489:B1552" si="219">IF(A1489=1,20,I1488)</f>
        <v>1052.026164278459</v>
      </c>
      <c r="C1489" s="68">
        <f t="shared" ref="C1489:C1552" si="220">A1489*5/60</f>
        <v>122.83333333333333</v>
      </c>
      <c r="D1489" s="72">
        <f t="shared" ref="D1489:D1552" si="221">20 + 345 *LOG10(8 * C1489 + 1)</f>
        <v>1052.5325443992024</v>
      </c>
      <c r="E1489" s="69">
        <f t="shared" ref="E1489:E1552" si="222">D1489</f>
        <v>1052.5325443992024</v>
      </c>
      <c r="F1489" s="70">
        <f t="shared" ref="F1489:F1552" si="223">25 * (D1489 - B1489)+1 * 0.7 * 1 * 0.0000000567 * ((E1489 + 273) ^ 4 - (B1489 + 273) ^ 4)</f>
        <v>199.7880525801416</v>
      </c>
      <c r="G1489" s="70" cm="1">
        <f t="array" ref="G1489">_xll.DCE_EC312_SpecificHeat_Ca(B1489)</f>
        <v>650</v>
      </c>
      <c r="H1489" s="69">
        <f t="shared" ref="H1489:H1552" si="224">$G$10 * $G$9 / (G1489 * 7850) * F1489 * 5</f>
        <v>0.10196597490003961</v>
      </c>
      <c r="I1489" s="69">
        <f t="shared" ref="I1489:I1552" si="225">B1489+H1489</f>
        <v>1052.1281302533589</v>
      </c>
      <c r="J1489" s="73">
        <f t="shared" si="217"/>
        <v>122.83333333333333</v>
      </c>
      <c r="K1489" s="74">
        <f t="shared" si="218"/>
        <v>1052.1281302533589</v>
      </c>
    </row>
    <row r="1490" spans="1:11">
      <c r="A1490" s="67">
        <v>1475</v>
      </c>
      <c r="B1490" s="69">
        <f t="shared" si="219"/>
        <v>1052.1281302533589</v>
      </c>
      <c r="C1490" s="68">
        <f t="shared" si="220"/>
        <v>122.91666666666667</v>
      </c>
      <c r="D1490" s="72">
        <f t="shared" si="221"/>
        <v>1052.6340563246686</v>
      </c>
      <c r="E1490" s="69">
        <f t="shared" si="222"/>
        <v>1052.6340563246686</v>
      </c>
      <c r="F1490" s="70">
        <f t="shared" si="223"/>
        <v>199.65197222622922</v>
      </c>
      <c r="G1490" s="70" cm="1">
        <f t="array" ref="G1490">_xll.DCE_EC312_SpecificHeat_Ca(B1490)</f>
        <v>650</v>
      </c>
      <c r="H1490" s="69">
        <f t="shared" si="224"/>
        <v>0.10189652347002554</v>
      </c>
      <c r="I1490" s="69">
        <f t="shared" si="225"/>
        <v>1052.2300267768289</v>
      </c>
      <c r="J1490" s="73">
        <f t="shared" si="217"/>
        <v>122.91666666666667</v>
      </c>
      <c r="K1490" s="74">
        <f t="shared" si="218"/>
        <v>1052.2300267768289</v>
      </c>
    </row>
    <row r="1491" spans="1:11">
      <c r="A1491" s="67">
        <v>1476</v>
      </c>
      <c r="B1491" s="69">
        <f t="shared" si="219"/>
        <v>1052.2300267768289</v>
      </c>
      <c r="C1491" s="68">
        <f t="shared" si="220"/>
        <v>123</v>
      </c>
      <c r="D1491" s="72">
        <f t="shared" si="221"/>
        <v>1052.735499521676</v>
      </c>
      <c r="E1491" s="69">
        <f t="shared" si="222"/>
        <v>1052.735499521676</v>
      </c>
      <c r="F1491" s="70">
        <f t="shared" si="223"/>
        <v>199.5160773289395</v>
      </c>
      <c r="G1491" s="70" cm="1">
        <f t="array" ref="G1491">_xll.DCE_EC312_SpecificHeat_Ca(B1491)</f>
        <v>650</v>
      </c>
      <c r="H1491" s="69">
        <f t="shared" si="224"/>
        <v>0.10182716669164397</v>
      </c>
      <c r="I1491" s="69">
        <f t="shared" si="225"/>
        <v>1052.3318539435206</v>
      </c>
      <c r="J1491" s="73">
        <f t="shared" si="217"/>
        <v>123</v>
      </c>
      <c r="K1491" s="74">
        <f t="shared" si="218"/>
        <v>1052.3318539435206</v>
      </c>
    </row>
    <row r="1492" spans="1:11">
      <c r="A1492" s="67">
        <v>1477</v>
      </c>
      <c r="B1492" s="69">
        <f t="shared" si="219"/>
        <v>1052.3318539435206</v>
      </c>
      <c r="C1492" s="68">
        <f t="shared" si="220"/>
        <v>123.08333333333333</v>
      </c>
      <c r="D1492" s="72">
        <f t="shared" si="221"/>
        <v>1052.836874083227</v>
      </c>
      <c r="E1492" s="69">
        <f t="shared" si="222"/>
        <v>1052.836874083227</v>
      </c>
      <c r="F1492" s="70">
        <f t="shared" si="223"/>
        <v>199.38036750924684</v>
      </c>
      <c r="G1492" s="70" cm="1">
        <f t="array" ref="G1492">_xll.DCE_EC312_SpecificHeat_Ca(B1492)</f>
        <v>650</v>
      </c>
      <c r="H1492" s="69">
        <f t="shared" si="224"/>
        <v>0.10175790437145131</v>
      </c>
      <c r="I1492" s="69">
        <f t="shared" si="225"/>
        <v>1052.4336118478921</v>
      </c>
      <c r="J1492" s="73">
        <f t="shared" si="217"/>
        <v>123.08333333333333</v>
      </c>
      <c r="K1492" s="74">
        <f t="shared" si="218"/>
        <v>1052.4336118478921</v>
      </c>
    </row>
    <row r="1493" spans="1:11">
      <c r="A1493" s="67">
        <v>1478</v>
      </c>
      <c r="B1493" s="69">
        <f t="shared" si="219"/>
        <v>1052.4336118478921</v>
      </c>
      <c r="C1493" s="68">
        <f t="shared" si="220"/>
        <v>123.16666666666667</v>
      </c>
      <c r="D1493" s="72">
        <f t="shared" si="221"/>
        <v>1052.938180102135</v>
      </c>
      <c r="E1493" s="69">
        <f t="shared" si="222"/>
        <v>1052.938180102135</v>
      </c>
      <c r="F1493" s="70">
        <f t="shared" si="223"/>
        <v>199.24484238898145</v>
      </c>
      <c r="G1493" s="70" cm="1">
        <f t="array" ref="G1493">_xll.DCE_EC312_SpecificHeat_Ca(B1493)</f>
        <v>650</v>
      </c>
      <c r="H1493" s="69">
        <f t="shared" si="224"/>
        <v>0.10168873631644081</v>
      </c>
      <c r="I1493" s="69">
        <f t="shared" si="225"/>
        <v>1052.5353005842085</v>
      </c>
      <c r="J1493" s="73">
        <f t="shared" si="217"/>
        <v>123.16666666666667</v>
      </c>
      <c r="K1493" s="74">
        <f t="shared" si="218"/>
        <v>1052.5353005842085</v>
      </c>
    </row>
    <row r="1494" spans="1:11">
      <c r="A1494" s="67">
        <v>1479</v>
      </c>
      <c r="B1494" s="69">
        <f t="shared" si="219"/>
        <v>1052.5353005842085</v>
      </c>
      <c r="C1494" s="68">
        <f t="shared" si="220"/>
        <v>123.25</v>
      </c>
      <c r="D1494" s="72">
        <f t="shared" si="221"/>
        <v>1053.0394176710247</v>
      </c>
      <c r="E1494" s="69">
        <f t="shared" si="222"/>
        <v>1053.0394176710247</v>
      </c>
      <c r="F1494" s="70">
        <f t="shared" si="223"/>
        <v>199.10950159075421</v>
      </c>
      <c r="G1494" s="70" cm="1">
        <f t="array" ref="G1494">_xll.DCE_EC312_SpecificHeat_Ca(B1494)</f>
        <v>650</v>
      </c>
      <c r="H1494" s="69">
        <f t="shared" si="224"/>
        <v>0.10161966233400407</v>
      </c>
      <c r="I1494" s="69">
        <f t="shared" si="225"/>
        <v>1052.6369202465426</v>
      </c>
      <c r="J1494" s="73">
        <f t="shared" si="217"/>
        <v>123.25</v>
      </c>
      <c r="K1494" s="74">
        <f t="shared" si="218"/>
        <v>1052.6369202465426</v>
      </c>
    </row>
    <row r="1495" spans="1:11">
      <c r="A1495" s="67">
        <v>1480</v>
      </c>
      <c r="B1495" s="69">
        <f t="shared" si="219"/>
        <v>1052.6369202465426</v>
      </c>
      <c r="C1495" s="68">
        <f t="shared" si="220"/>
        <v>123.33333333333333</v>
      </c>
      <c r="D1495" s="72">
        <f t="shared" si="221"/>
        <v>1053.1405868823342</v>
      </c>
      <c r="E1495" s="69">
        <f t="shared" si="222"/>
        <v>1053.1405868823342</v>
      </c>
      <c r="F1495" s="70">
        <f t="shared" si="223"/>
        <v>198.97434473871908</v>
      </c>
      <c r="G1495" s="70" cm="1">
        <f t="array" ref="G1495">_xll.DCE_EC312_SpecificHeat_Ca(B1495)</f>
        <v>650</v>
      </c>
      <c r="H1495" s="69">
        <f t="shared" si="224"/>
        <v>0.10155068223232031</v>
      </c>
      <c r="I1495" s="69">
        <f t="shared" si="225"/>
        <v>1052.7384709287749</v>
      </c>
      <c r="J1495" s="73">
        <f t="shared" si="217"/>
        <v>123.33333333333333</v>
      </c>
      <c r="K1495" s="74">
        <f t="shared" si="218"/>
        <v>1052.7384709287749</v>
      </c>
    </row>
    <row r="1496" spans="1:11">
      <c r="A1496" s="67">
        <v>1481</v>
      </c>
      <c r="B1496" s="69">
        <f t="shared" si="219"/>
        <v>1052.7384709287749</v>
      </c>
      <c r="C1496" s="68">
        <f t="shared" si="220"/>
        <v>123.41666666666667</v>
      </c>
      <c r="D1496" s="72">
        <f t="shared" si="221"/>
        <v>1053.2416878283136</v>
      </c>
      <c r="E1496" s="69">
        <f t="shared" si="222"/>
        <v>1053.2416878283136</v>
      </c>
      <c r="F1496" s="70">
        <f t="shared" si="223"/>
        <v>198.83937145759754</v>
      </c>
      <c r="G1496" s="70" cm="1">
        <f t="array" ref="G1496">_xll.DCE_EC312_SpecificHeat_Ca(B1496)</f>
        <v>650</v>
      </c>
      <c r="H1496" s="69">
        <f t="shared" si="224"/>
        <v>0.10148179581985829</v>
      </c>
      <c r="I1496" s="69">
        <f t="shared" si="225"/>
        <v>1052.8399527245947</v>
      </c>
      <c r="J1496" s="73">
        <f t="shared" si="217"/>
        <v>123.41666666666667</v>
      </c>
      <c r="K1496" s="74">
        <f t="shared" si="218"/>
        <v>1052.8399527245947</v>
      </c>
    </row>
    <row r="1497" spans="1:11">
      <c r="A1497" s="67">
        <v>1482</v>
      </c>
      <c r="B1497" s="69">
        <f t="shared" si="219"/>
        <v>1052.8399527245947</v>
      </c>
      <c r="C1497" s="68">
        <f t="shared" si="220"/>
        <v>123.5</v>
      </c>
      <c r="D1497" s="72">
        <f t="shared" si="221"/>
        <v>1053.3427206010269</v>
      </c>
      <c r="E1497" s="69">
        <f t="shared" si="222"/>
        <v>1053.3427206010269</v>
      </c>
      <c r="F1497" s="70">
        <f t="shared" si="223"/>
        <v>198.7045813733657</v>
      </c>
      <c r="G1497" s="70" cm="1">
        <f t="array" ref="G1497">_xll.DCE_EC312_SpecificHeat_Ca(B1497)</f>
        <v>650</v>
      </c>
      <c r="H1497" s="69">
        <f t="shared" si="224"/>
        <v>0.10141300290572725</v>
      </c>
      <c r="I1497" s="69">
        <f t="shared" si="225"/>
        <v>1052.9413657275004</v>
      </c>
      <c r="J1497" s="73">
        <f t="shared" si="217"/>
        <v>123.5</v>
      </c>
      <c r="K1497" s="74">
        <f t="shared" si="218"/>
        <v>1052.9413657275004</v>
      </c>
    </row>
    <row r="1498" spans="1:11">
      <c r="A1498" s="67">
        <v>1483</v>
      </c>
      <c r="B1498" s="69">
        <f t="shared" si="219"/>
        <v>1052.9413657275004</v>
      </c>
      <c r="C1498" s="68">
        <f t="shared" si="220"/>
        <v>123.58333333333333</v>
      </c>
      <c r="D1498" s="72">
        <f t="shared" si="221"/>
        <v>1053.4436852923518</v>
      </c>
      <c r="E1498" s="69">
        <f t="shared" si="222"/>
        <v>1053.4436852923518</v>
      </c>
      <c r="F1498" s="70">
        <f t="shared" si="223"/>
        <v>198.56997411296626</v>
      </c>
      <c r="G1498" s="70" cm="1">
        <f t="array" ref="G1498">_xll.DCE_EC312_SpecificHeat_Ca(B1498)</f>
        <v>650</v>
      </c>
      <c r="H1498" s="69">
        <f t="shared" si="224"/>
        <v>0.10134430329952959</v>
      </c>
      <c r="I1498" s="69">
        <f t="shared" si="225"/>
        <v>1053.0427100308</v>
      </c>
      <c r="J1498" s="73">
        <f t="shared" si="217"/>
        <v>123.58333333333333</v>
      </c>
      <c r="K1498" s="74">
        <f t="shared" si="218"/>
        <v>1053.0427100308</v>
      </c>
    </row>
    <row r="1499" spans="1:11">
      <c r="A1499" s="67">
        <v>1484</v>
      </c>
      <c r="B1499" s="69">
        <f t="shared" si="219"/>
        <v>1053.0427100308</v>
      </c>
      <c r="C1499" s="68">
        <f t="shared" si="220"/>
        <v>123.66666666666667</v>
      </c>
      <c r="D1499" s="72">
        <f t="shared" si="221"/>
        <v>1053.5445819939805</v>
      </c>
      <c r="E1499" s="69">
        <f t="shared" si="222"/>
        <v>1053.5445819939805</v>
      </c>
      <c r="F1499" s="70">
        <f t="shared" si="223"/>
        <v>198.43554930428076</v>
      </c>
      <c r="G1499" s="70" cm="1">
        <f t="array" ref="G1499">_xll.DCE_EC312_SpecificHeat_Ca(B1499)</f>
        <v>650</v>
      </c>
      <c r="H1499" s="69">
        <f t="shared" si="224"/>
        <v>0.10127569681134696</v>
      </c>
      <c r="I1499" s="69">
        <f t="shared" si="225"/>
        <v>1053.1439857276114</v>
      </c>
      <c r="J1499" s="73">
        <f t="shared" si="217"/>
        <v>123.66666666666667</v>
      </c>
      <c r="K1499" s="74">
        <f t="shared" si="218"/>
        <v>1053.1439857276114</v>
      </c>
    </row>
    <row r="1500" spans="1:11">
      <c r="A1500" s="67">
        <v>1485</v>
      </c>
      <c r="B1500" s="69">
        <f t="shared" si="219"/>
        <v>1053.1439857276114</v>
      </c>
      <c r="C1500" s="68">
        <f t="shared" si="220"/>
        <v>123.75</v>
      </c>
      <c r="D1500" s="72">
        <f t="shared" si="221"/>
        <v>1053.64541079742</v>
      </c>
      <c r="E1500" s="69">
        <f t="shared" si="222"/>
        <v>1053.64541079742</v>
      </c>
      <c r="F1500" s="70">
        <f t="shared" si="223"/>
        <v>198.30130657639549</v>
      </c>
      <c r="G1500" s="70" cm="1">
        <f t="array" ref="G1500">_xll.DCE_EC312_SpecificHeat_Ca(B1500)</f>
        <v>650</v>
      </c>
      <c r="H1500" s="69">
        <f t="shared" si="224"/>
        <v>0.10120718325187587</v>
      </c>
      <c r="I1500" s="69">
        <f t="shared" si="225"/>
        <v>1053.2451929108634</v>
      </c>
      <c r="J1500" s="73">
        <f t="shared" si="217"/>
        <v>123.75</v>
      </c>
      <c r="K1500" s="74">
        <f t="shared" si="218"/>
        <v>1053.2451929108634</v>
      </c>
    </row>
    <row r="1501" spans="1:11">
      <c r="A1501" s="67">
        <v>1486</v>
      </c>
      <c r="B1501" s="69">
        <f t="shared" si="219"/>
        <v>1053.2451929108634</v>
      </c>
      <c r="C1501" s="68">
        <f t="shared" si="220"/>
        <v>123.83333333333333</v>
      </c>
      <c r="D1501" s="72">
        <f t="shared" si="221"/>
        <v>1053.7461717939925</v>
      </c>
      <c r="E1501" s="69">
        <f t="shared" si="222"/>
        <v>1053.7461717939925</v>
      </c>
      <c r="F1501" s="70">
        <f t="shared" si="223"/>
        <v>198.16724555908613</v>
      </c>
      <c r="G1501" s="70" cm="1">
        <f t="array" ref="G1501">_xll.DCE_EC312_SpecificHeat_Ca(B1501)</f>
        <v>650</v>
      </c>
      <c r="H1501" s="69">
        <f t="shared" si="224"/>
        <v>0.10113876243216467</v>
      </c>
      <c r="I1501" s="69">
        <f t="shared" si="225"/>
        <v>1053.3463316732955</v>
      </c>
      <c r="J1501" s="73">
        <f t="shared" si="217"/>
        <v>123.83333333333333</v>
      </c>
      <c r="K1501" s="74">
        <f t="shared" si="218"/>
        <v>1053.3463316732955</v>
      </c>
    </row>
    <row r="1502" spans="1:11">
      <c r="A1502" s="67">
        <v>1487</v>
      </c>
      <c r="B1502" s="69">
        <f t="shared" si="219"/>
        <v>1053.3463316732955</v>
      </c>
      <c r="C1502" s="68">
        <f t="shared" si="220"/>
        <v>123.91666666666667</v>
      </c>
      <c r="D1502" s="72">
        <f t="shared" si="221"/>
        <v>1053.8468650748364</v>
      </c>
      <c r="E1502" s="69">
        <f t="shared" si="222"/>
        <v>1053.8468650748364</v>
      </c>
      <c r="F1502" s="70">
        <f t="shared" si="223"/>
        <v>198.03336588346625</v>
      </c>
      <c r="G1502" s="70" cm="1">
        <f t="array" ref="G1502">_xll.DCE_EC312_SpecificHeat_Ca(B1502)</f>
        <v>650</v>
      </c>
      <c r="H1502" s="69">
        <f t="shared" si="224"/>
        <v>0.10107043416394448</v>
      </c>
      <c r="I1502" s="69">
        <f t="shared" si="225"/>
        <v>1053.4474021074595</v>
      </c>
      <c r="J1502" s="73">
        <f t="shared" si="217"/>
        <v>123.91666666666667</v>
      </c>
      <c r="K1502" s="74">
        <f t="shared" si="218"/>
        <v>1053.4474021074595</v>
      </c>
    </row>
    <row r="1503" spans="1:11">
      <c r="A1503" s="67">
        <v>1488</v>
      </c>
      <c r="B1503" s="69">
        <f t="shared" si="219"/>
        <v>1053.4474021074595</v>
      </c>
      <c r="C1503" s="68">
        <f t="shared" si="220"/>
        <v>124</v>
      </c>
      <c r="D1503" s="72">
        <f t="shared" si="221"/>
        <v>1053.9474907309066</v>
      </c>
      <c r="E1503" s="69">
        <f t="shared" si="222"/>
        <v>1053.9474907309066</v>
      </c>
      <c r="F1503" s="70">
        <f t="shared" si="223"/>
        <v>197.89966718149398</v>
      </c>
      <c r="G1503" s="70" cm="1">
        <f t="array" ref="G1503">_xll.DCE_EC312_SpecificHeat_Ca(B1503)</f>
        <v>650</v>
      </c>
      <c r="H1503" s="69">
        <f t="shared" si="224"/>
        <v>0.10100219825937756</v>
      </c>
      <c r="I1503" s="69">
        <f t="shared" si="225"/>
        <v>1053.5484043057188</v>
      </c>
      <c r="J1503" s="73">
        <f t="shared" si="217"/>
        <v>124</v>
      </c>
      <c r="K1503" s="74">
        <f t="shared" si="218"/>
        <v>1053.5484043057188</v>
      </c>
    </row>
    <row r="1504" spans="1:11">
      <c r="A1504" s="67">
        <v>1489</v>
      </c>
      <c r="B1504" s="69">
        <f t="shared" si="219"/>
        <v>1053.5484043057188</v>
      </c>
      <c r="C1504" s="68">
        <f t="shared" si="220"/>
        <v>124.08333333333333</v>
      </c>
      <c r="D1504" s="72">
        <f t="shared" si="221"/>
        <v>1054.048048852974</v>
      </c>
      <c r="E1504" s="69">
        <f t="shared" si="222"/>
        <v>1054.048048852974</v>
      </c>
      <c r="F1504" s="70">
        <f t="shared" si="223"/>
        <v>197.76614908607436</v>
      </c>
      <c r="G1504" s="70" cm="1">
        <f t="array" ref="G1504">_xll.DCE_EC312_SpecificHeat_Ca(B1504)</f>
        <v>650</v>
      </c>
      <c r="H1504" s="69">
        <f t="shared" si="224"/>
        <v>0.10093405453110935</v>
      </c>
      <c r="I1504" s="69">
        <f t="shared" si="225"/>
        <v>1053.6493383602499</v>
      </c>
      <c r="J1504" s="73">
        <f t="shared" si="217"/>
        <v>124.08333333333333</v>
      </c>
      <c r="K1504" s="74">
        <f t="shared" si="218"/>
        <v>1053.6493383602499</v>
      </c>
    </row>
    <row r="1505" spans="1:11">
      <c r="A1505" s="67">
        <v>1490</v>
      </c>
      <c r="B1505" s="69">
        <f t="shared" si="219"/>
        <v>1053.6493383602499</v>
      </c>
      <c r="C1505" s="68">
        <f t="shared" si="220"/>
        <v>124.16666666666667</v>
      </c>
      <c r="D1505" s="72">
        <f t="shared" si="221"/>
        <v>1054.1485395316281</v>
      </c>
      <c r="E1505" s="69">
        <f t="shared" si="222"/>
        <v>1054.1485395316281</v>
      </c>
      <c r="F1505" s="70">
        <f t="shared" si="223"/>
        <v>197.63281123118719</v>
      </c>
      <c r="G1505" s="70" cm="1">
        <f t="array" ref="G1505">_xll.DCE_EC312_SpecificHeat_Ca(B1505)</f>
        <v>650</v>
      </c>
      <c r="H1505" s="69">
        <f t="shared" si="224"/>
        <v>0.10086600279233382</v>
      </c>
      <c r="I1505" s="69">
        <f t="shared" si="225"/>
        <v>1053.7502043630423</v>
      </c>
      <c r="J1505" s="73">
        <f t="shared" si="217"/>
        <v>124.16666666666667</v>
      </c>
      <c r="K1505" s="74">
        <f t="shared" si="218"/>
        <v>1053.7502043630423</v>
      </c>
    </row>
    <row r="1506" spans="1:11">
      <c r="A1506" s="67">
        <v>1491</v>
      </c>
      <c r="B1506" s="69">
        <f t="shared" si="219"/>
        <v>1053.7502043630423</v>
      </c>
      <c r="C1506" s="68">
        <f t="shared" si="220"/>
        <v>124.25</v>
      </c>
      <c r="D1506" s="72">
        <f t="shared" si="221"/>
        <v>1054.2489628572753</v>
      </c>
      <c r="E1506" s="69">
        <f t="shared" si="222"/>
        <v>1054.2489628572753</v>
      </c>
      <c r="F1506" s="70">
        <f t="shared" si="223"/>
        <v>197.4996532517342</v>
      </c>
      <c r="G1506" s="70" cm="1">
        <f t="array" ref="G1506">_xll.DCE_EC312_SpecificHeat_Ca(B1506)</f>
        <v>650</v>
      </c>
      <c r="H1506" s="69">
        <f t="shared" si="224"/>
        <v>0.10079804285671556</v>
      </c>
      <c r="I1506" s="69">
        <f t="shared" si="225"/>
        <v>1053.851002405899</v>
      </c>
      <c r="J1506" s="73">
        <f t="shared" si="217"/>
        <v>124.25</v>
      </c>
      <c r="K1506" s="74">
        <f t="shared" si="218"/>
        <v>1053.851002405899</v>
      </c>
    </row>
    <row r="1507" spans="1:11">
      <c r="A1507" s="67">
        <v>1492</v>
      </c>
      <c r="B1507" s="69">
        <f t="shared" si="219"/>
        <v>1053.851002405899</v>
      </c>
      <c r="C1507" s="68">
        <f t="shared" si="220"/>
        <v>124.33333333333333</v>
      </c>
      <c r="D1507" s="72">
        <f t="shared" si="221"/>
        <v>1054.3493189201408</v>
      </c>
      <c r="E1507" s="69">
        <f t="shared" si="222"/>
        <v>1054.3493189201408</v>
      </c>
      <c r="F1507" s="70">
        <f t="shared" si="223"/>
        <v>197.36667478369742</v>
      </c>
      <c r="G1507" s="70" cm="1">
        <f t="array" ref="G1507">_xll.DCE_EC312_SpecificHeat_Ca(B1507)</f>
        <v>650</v>
      </c>
      <c r="H1507" s="69">
        <f t="shared" si="224"/>
        <v>0.10073017453847044</v>
      </c>
      <c r="I1507" s="69">
        <f t="shared" si="225"/>
        <v>1053.9517325804375</v>
      </c>
      <c r="J1507" s="73">
        <f t="shared" si="217"/>
        <v>124.33333333333333</v>
      </c>
      <c r="K1507" s="74">
        <f t="shared" si="218"/>
        <v>1053.9517325804375</v>
      </c>
    </row>
    <row r="1508" spans="1:11">
      <c r="A1508" s="67">
        <v>1493</v>
      </c>
      <c r="B1508" s="69">
        <f t="shared" si="219"/>
        <v>1053.9517325804375</v>
      </c>
      <c r="C1508" s="68">
        <f t="shared" si="220"/>
        <v>124.41666666666667</v>
      </c>
      <c r="D1508" s="72">
        <f t="shared" si="221"/>
        <v>1054.4496078102684</v>
      </c>
      <c r="E1508" s="69">
        <f t="shared" si="222"/>
        <v>1054.4496078102684</v>
      </c>
      <c r="F1508" s="70">
        <f t="shared" si="223"/>
        <v>197.23387546389205</v>
      </c>
      <c r="G1508" s="70" cm="1">
        <f t="array" ref="G1508">_xll.DCE_EC312_SpecificHeat_Ca(B1508)</f>
        <v>650</v>
      </c>
      <c r="H1508" s="69">
        <f t="shared" si="224"/>
        <v>0.10066239765223955</v>
      </c>
      <c r="I1508" s="69">
        <f t="shared" si="225"/>
        <v>1054.0523949780898</v>
      </c>
      <c r="J1508" s="73">
        <f t="shared" si="217"/>
        <v>124.41666666666667</v>
      </c>
      <c r="K1508" s="74">
        <f t="shared" si="218"/>
        <v>1054.0523949780898</v>
      </c>
    </row>
    <row r="1509" spans="1:11">
      <c r="A1509" s="67">
        <v>1494</v>
      </c>
      <c r="B1509" s="69">
        <f t="shared" si="219"/>
        <v>1054.0523949780898</v>
      </c>
      <c r="C1509" s="68">
        <f t="shared" si="220"/>
        <v>124.5</v>
      </c>
      <c r="D1509" s="72">
        <f t="shared" si="221"/>
        <v>1054.5498296175213</v>
      </c>
      <c r="E1509" s="69">
        <f t="shared" si="222"/>
        <v>1054.5498296175213</v>
      </c>
      <c r="F1509" s="70">
        <f t="shared" si="223"/>
        <v>197.10125493025228</v>
      </c>
      <c r="G1509" s="70" cm="1">
        <f t="array" ref="G1509">_xll.DCE_EC312_SpecificHeat_Ca(B1509)</f>
        <v>650</v>
      </c>
      <c r="H1509" s="69">
        <f t="shared" si="224"/>
        <v>0.10059471201323508</v>
      </c>
      <c r="I1509" s="69">
        <f t="shared" si="225"/>
        <v>1054.1529896901029</v>
      </c>
      <c r="J1509" s="73">
        <f t="shared" si="217"/>
        <v>124.5</v>
      </c>
      <c r="K1509" s="74">
        <f t="shared" si="218"/>
        <v>1054.1529896901029</v>
      </c>
    </row>
    <row r="1510" spans="1:11">
      <c r="A1510" s="67">
        <v>1495</v>
      </c>
      <c r="B1510" s="69">
        <f t="shared" si="219"/>
        <v>1054.1529896901029</v>
      </c>
      <c r="C1510" s="68">
        <f t="shared" si="220"/>
        <v>124.58333333333333</v>
      </c>
      <c r="D1510" s="72">
        <f t="shared" si="221"/>
        <v>1054.6499844315824</v>
      </c>
      <c r="E1510" s="69">
        <f t="shared" si="222"/>
        <v>1054.6499844315824</v>
      </c>
      <c r="F1510" s="70">
        <f t="shared" si="223"/>
        <v>196.96881282171759</v>
      </c>
      <c r="G1510" s="70" cm="1">
        <f t="array" ref="G1510">_xll.DCE_EC312_SpecificHeat_Ca(B1510)</f>
        <v>650</v>
      </c>
      <c r="H1510" s="69">
        <f t="shared" si="224"/>
        <v>0.10052711743718235</v>
      </c>
      <c r="I1510" s="69">
        <f t="shared" si="225"/>
        <v>1054.2535168075401</v>
      </c>
      <c r="J1510" s="73">
        <f t="shared" si="217"/>
        <v>124.58333333333333</v>
      </c>
      <c r="K1510" s="74">
        <f t="shared" si="218"/>
        <v>1054.2535168075401</v>
      </c>
    </row>
    <row r="1511" spans="1:11">
      <c r="A1511" s="67">
        <v>1496</v>
      </c>
      <c r="B1511" s="69">
        <f t="shared" si="219"/>
        <v>1054.2535168075401</v>
      </c>
      <c r="C1511" s="68">
        <f t="shared" si="220"/>
        <v>124.66666666666667</v>
      </c>
      <c r="D1511" s="72">
        <f t="shared" si="221"/>
        <v>1054.7500723419553</v>
      </c>
      <c r="E1511" s="69">
        <f t="shared" si="222"/>
        <v>1054.7500723419553</v>
      </c>
      <c r="F1511" s="70">
        <f t="shared" si="223"/>
        <v>196.83654877805245</v>
      </c>
      <c r="G1511" s="70" cm="1">
        <f t="array" ref="G1511">_xll.DCE_EC312_SpecificHeat_Ca(B1511)</f>
        <v>650</v>
      </c>
      <c r="H1511" s="69">
        <f t="shared" si="224"/>
        <v>0.10045961374022766</v>
      </c>
      <c r="I1511" s="69">
        <f t="shared" si="225"/>
        <v>1054.3539764212803</v>
      </c>
      <c r="J1511" s="73">
        <f t="shared" ref="J1511:J1574" si="226">C1511</f>
        <v>124.66666666666667</v>
      </c>
      <c r="K1511" s="74">
        <f t="shared" ref="K1511:K1574" si="227">I1511</f>
        <v>1054.3539764212803</v>
      </c>
    </row>
    <row r="1512" spans="1:11">
      <c r="A1512" s="67">
        <v>1497</v>
      </c>
      <c r="B1512" s="69">
        <f t="shared" si="219"/>
        <v>1054.3539764212803</v>
      </c>
      <c r="C1512" s="68">
        <f t="shared" si="220"/>
        <v>124.75</v>
      </c>
      <c r="D1512" s="72">
        <f t="shared" si="221"/>
        <v>1054.850093437964</v>
      </c>
      <c r="E1512" s="69">
        <f t="shared" si="222"/>
        <v>1054.850093437964</v>
      </c>
      <c r="F1512" s="70">
        <f t="shared" si="223"/>
        <v>196.70446244019286</v>
      </c>
      <c r="G1512" s="70" cm="1">
        <f t="array" ref="G1512">_xll.DCE_EC312_SpecificHeat_Ca(B1512)</f>
        <v>650</v>
      </c>
      <c r="H1512" s="69">
        <f t="shared" si="224"/>
        <v>0.10039220073911526</v>
      </c>
      <c r="I1512" s="69">
        <f t="shared" si="225"/>
        <v>1054.4543686220195</v>
      </c>
      <c r="J1512" s="73">
        <f t="shared" si="226"/>
        <v>124.75</v>
      </c>
      <c r="K1512" s="74">
        <f t="shared" si="227"/>
        <v>1054.4543686220195</v>
      </c>
    </row>
    <row r="1513" spans="1:11">
      <c r="A1513" s="67">
        <v>1498</v>
      </c>
      <c r="B1513" s="69">
        <f t="shared" si="219"/>
        <v>1054.4543686220195</v>
      </c>
      <c r="C1513" s="68">
        <f t="shared" si="220"/>
        <v>124.83333333333333</v>
      </c>
      <c r="D1513" s="72">
        <f t="shared" si="221"/>
        <v>1054.9500478087534</v>
      </c>
      <c r="E1513" s="69">
        <f t="shared" si="222"/>
        <v>1054.9500478087534</v>
      </c>
      <c r="F1513" s="70">
        <f t="shared" si="223"/>
        <v>196.57255344966973</v>
      </c>
      <c r="G1513" s="70" cm="1">
        <f t="array" ref="G1513">_xll.DCE_EC312_SpecificHeat_Ca(B1513)</f>
        <v>650</v>
      </c>
      <c r="H1513" s="69">
        <f t="shared" si="224"/>
        <v>0.10032487825089302</v>
      </c>
      <c r="I1513" s="69">
        <f t="shared" si="225"/>
        <v>1054.5546935002703</v>
      </c>
      <c r="J1513" s="73">
        <f t="shared" si="226"/>
        <v>124.83333333333333</v>
      </c>
      <c r="K1513" s="74">
        <f t="shared" si="227"/>
        <v>1054.5546935002703</v>
      </c>
    </row>
    <row r="1514" spans="1:11">
      <c r="A1514" s="67">
        <v>1499</v>
      </c>
      <c r="B1514" s="69">
        <f t="shared" si="219"/>
        <v>1054.5546935002703</v>
      </c>
      <c r="C1514" s="68">
        <f t="shared" si="220"/>
        <v>124.91666666666667</v>
      </c>
      <c r="D1514" s="72">
        <f t="shared" si="221"/>
        <v>1055.0499355432905</v>
      </c>
      <c r="E1514" s="69">
        <f t="shared" si="222"/>
        <v>1055.0499355432905</v>
      </c>
      <c r="F1514" s="70">
        <f t="shared" si="223"/>
        <v>196.44082144931312</v>
      </c>
      <c r="G1514" s="70" cm="1">
        <f t="array" ref="G1514">_xll.DCE_EC312_SpecificHeat_Ca(B1514)</f>
        <v>650</v>
      </c>
      <c r="H1514" s="69">
        <f t="shared" si="224"/>
        <v>0.10025764609327185</v>
      </c>
      <c r="I1514" s="69">
        <f t="shared" si="225"/>
        <v>1054.6549511463636</v>
      </c>
      <c r="J1514" s="73">
        <f t="shared" si="226"/>
        <v>124.91666666666667</v>
      </c>
      <c r="K1514" s="74">
        <f t="shared" si="227"/>
        <v>1054.6549511463636</v>
      </c>
    </row>
    <row r="1515" spans="1:11">
      <c r="A1515" s="67">
        <v>1500</v>
      </c>
      <c r="B1515" s="69">
        <f t="shared" si="219"/>
        <v>1054.6549511463636</v>
      </c>
      <c r="C1515" s="68">
        <f t="shared" si="220"/>
        <v>125</v>
      </c>
      <c r="D1515" s="72">
        <f t="shared" si="221"/>
        <v>1055.149756730365</v>
      </c>
      <c r="E1515" s="69">
        <f t="shared" si="222"/>
        <v>1055.149756730365</v>
      </c>
      <c r="F1515" s="70">
        <f t="shared" si="223"/>
        <v>196.30926608305523</v>
      </c>
      <c r="G1515" s="70" cm="1">
        <f t="array" ref="G1515">_xll.DCE_EC312_SpecificHeat_Ca(B1515)</f>
        <v>650</v>
      </c>
      <c r="H1515" s="69">
        <f t="shared" si="224"/>
        <v>0.10019050408452518</v>
      </c>
      <c r="I1515" s="69">
        <f t="shared" si="225"/>
        <v>1054.7551416504482</v>
      </c>
      <c r="J1515" s="73">
        <f t="shared" si="226"/>
        <v>125</v>
      </c>
      <c r="K1515" s="74">
        <f t="shared" si="227"/>
        <v>1054.7551416504482</v>
      </c>
    </row>
    <row r="1516" spans="1:11">
      <c r="A1516" s="67">
        <v>1501</v>
      </c>
      <c r="B1516" s="69">
        <f t="shared" si="219"/>
        <v>1054.7551416504482</v>
      </c>
      <c r="C1516" s="68">
        <f t="shared" si="220"/>
        <v>125.08333333333333</v>
      </c>
      <c r="D1516" s="72">
        <f t="shared" si="221"/>
        <v>1055.2495114585881</v>
      </c>
      <c r="E1516" s="69">
        <f t="shared" si="222"/>
        <v>1055.2495114585881</v>
      </c>
      <c r="F1516" s="70">
        <f t="shared" si="223"/>
        <v>196.17788699519045</v>
      </c>
      <c r="G1516" s="70" cm="1">
        <f t="array" ref="G1516">_xll.DCE_EC312_SpecificHeat_Ca(B1516)</f>
        <v>650</v>
      </c>
      <c r="H1516" s="69">
        <f t="shared" si="224"/>
        <v>0.10012345204311127</v>
      </c>
      <c r="I1516" s="69">
        <f t="shared" si="225"/>
        <v>1054.8552651024913</v>
      </c>
      <c r="J1516" s="73">
        <f t="shared" si="226"/>
        <v>125.08333333333333</v>
      </c>
      <c r="K1516" s="74">
        <f t="shared" si="227"/>
        <v>1054.8552651024913</v>
      </c>
    </row>
    <row r="1517" spans="1:11">
      <c r="A1517" s="67">
        <v>1502</v>
      </c>
      <c r="B1517" s="69">
        <f t="shared" si="219"/>
        <v>1054.8552651024913</v>
      </c>
      <c r="C1517" s="68">
        <f t="shared" si="220"/>
        <v>125.16666666666667</v>
      </c>
      <c r="D1517" s="72">
        <f t="shared" si="221"/>
        <v>1055.349199816395</v>
      </c>
      <c r="E1517" s="69">
        <f t="shared" si="222"/>
        <v>1055.349199816395</v>
      </c>
      <c r="F1517" s="70">
        <f t="shared" si="223"/>
        <v>196.04668383153927</v>
      </c>
      <c r="G1517" s="70" cm="1">
        <f t="array" ref="G1517">_xll.DCE_EC312_SpecificHeat_Ca(B1517)</f>
        <v>650</v>
      </c>
      <c r="H1517" s="69">
        <f t="shared" si="224"/>
        <v>0.10005648978826723</v>
      </c>
      <c r="I1517" s="69">
        <f t="shared" si="225"/>
        <v>1054.9553215922797</v>
      </c>
      <c r="J1517" s="73">
        <f t="shared" si="226"/>
        <v>125.16666666666667</v>
      </c>
      <c r="K1517" s="74">
        <f t="shared" si="227"/>
        <v>1054.9553215922797</v>
      </c>
    </row>
    <row r="1518" spans="1:11">
      <c r="A1518" s="67">
        <v>1503</v>
      </c>
      <c r="B1518" s="69">
        <f t="shared" si="219"/>
        <v>1054.9553215922797</v>
      </c>
      <c r="C1518" s="68">
        <f t="shared" si="220"/>
        <v>125.25</v>
      </c>
      <c r="D1518" s="72">
        <f t="shared" si="221"/>
        <v>1055.4488218920444</v>
      </c>
      <c r="E1518" s="69">
        <f t="shared" si="222"/>
        <v>1055.4488218920444</v>
      </c>
      <c r="F1518" s="70">
        <f t="shared" si="223"/>
        <v>195.9156562386367</v>
      </c>
      <c r="G1518" s="70" cm="1">
        <f t="array" ref="G1518">_xll.DCE_EC312_SpecificHeat_Ca(B1518)</f>
        <v>650</v>
      </c>
      <c r="H1518" s="69">
        <f t="shared" si="224"/>
        <v>9.9989617139594922E-2</v>
      </c>
      <c r="I1518" s="69">
        <f t="shared" si="225"/>
        <v>1055.0553112094192</v>
      </c>
      <c r="J1518" s="73">
        <f t="shared" si="226"/>
        <v>125.25</v>
      </c>
      <c r="K1518" s="74">
        <f t="shared" si="227"/>
        <v>1055.0553112094192</v>
      </c>
    </row>
    <row r="1519" spans="1:11">
      <c r="A1519" s="67">
        <v>1504</v>
      </c>
      <c r="B1519" s="69">
        <f t="shared" si="219"/>
        <v>1055.0553112094192</v>
      </c>
      <c r="C1519" s="68">
        <f t="shared" si="220"/>
        <v>125.33333333333333</v>
      </c>
      <c r="D1519" s="72">
        <f t="shared" si="221"/>
        <v>1055.5483777736183</v>
      </c>
      <c r="E1519" s="69">
        <f t="shared" si="222"/>
        <v>1055.5483777736183</v>
      </c>
      <c r="F1519" s="70">
        <f t="shared" si="223"/>
        <v>195.78480386388384</v>
      </c>
      <c r="G1519" s="70" cm="1">
        <f t="array" ref="G1519">_xll.DCE_EC312_SpecificHeat_Ca(B1519)</f>
        <v>650</v>
      </c>
      <c r="H1519" s="69">
        <f t="shared" si="224"/>
        <v>9.9922833917138174E-2</v>
      </c>
      <c r="I1519" s="69">
        <f t="shared" si="225"/>
        <v>1055.1552340433363</v>
      </c>
      <c r="J1519" s="73">
        <f t="shared" si="226"/>
        <v>125.33333333333333</v>
      </c>
      <c r="K1519" s="74">
        <f t="shared" si="227"/>
        <v>1055.1552340433363</v>
      </c>
    </row>
    <row r="1520" spans="1:11">
      <c r="A1520" s="67">
        <v>1505</v>
      </c>
      <c r="B1520" s="69">
        <f t="shared" si="219"/>
        <v>1055.1552340433363</v>
      </c>
      <c r="C1520" s="68">
        <f t="shared" si="220"/>
        <v>125.41666666666667</v>
      </c>
      <c r="D1520" s="72">
        <f t="shared" si="221"/>
        <v>1055.6478675490248</v>
      </c>
      <c r="E1520" s="69">
        <f t="shared" si="222"/>
        <v>1055.6478675490248</v>
      </c>
      <c r="F1520" s="70">
        <f t="shared" si="223"/>
        <v>195.65412635596735</v>
      </c>
      <c r="G1520" s="70" cm="1">
        <f t="array" ref="G1520">_xll.DCE_EC312_SpecificHeat_Ca(B1520)</f>
        <v>650</v>
      </c>
      <c r="H1520" s="69">
        <f t="shared" si="224"/>
        <v>9.9856139941596922E-2</v>
      </c>
      <c r="I1520" s="69">
        <f t="shared" si="225"/>
        <v>1055.2550901832778</v>
      </c>
      <c r="J1520" s="73">
        <f t="shared" si="226"/>
        <v>125.41666666666667</v>
      </c>
      <c r="K1520" s="74">
        <f t="shared" si="227"/>
        <v>1055.2550901832778</v>
      </c>
    </row>
    <row r="1521" spans="1:11">
      <c r="A1521" s="67">
        <v>1506</v>
      </c>
      <c r="B1521" s="69">
        <f t="shared" si="219"/>
        <v>1055.2550901832778</v>
      </c>
      <c r="C1521" s="68">
        <f t="shared" si="220"/>
        <v>125.5</v>
      </c>
      <c r="D1521" s="72">
        <f t="shared" si="221"/>
        <v>1055.7472913059951</v>
      </c>
      <c r="E1521" s="69">
        <f t="shared" si="222"/>
        <v>1055.7472913059951</v>
      </c>
      <c r="F1521" s="70">
        <f t="shared" si="223"/>
        <v>195.52362336393841</v>
      </c>
      <c r="G1521" s="70" cm="1">
        <f t="array" ref="G1521">_xll.DCE_EC312_SpecificHeat_Ca(B1521)</f>
        <v>650</v>
      </c>
      <c r="H1521" s="69">
        <f t="shared" si="224"/>
        <v>9.9789535033857193E-2</v>
      </c>
      <c r="I1521" s="69">
        <f t="shared" si="225"/>
        <v>1055.3548797183116</v>
      </c>
      <c r="J1521" s="73">
        <f t="shared" si="226"/>
        <v>125.5</v>
      </c>
      <c r="K1521" s="74">
        <f t="shared" si="227"/>
        <v>1055.3548797183116</v>
      </c>
    </row>
    <row r="1522" spans="1:11">
      <c r="A1522" s="67">
        <v>1507</v>
      </c>
      <c r="B1522" s="69">
        <f t="shared" si="219"/>
        <v>1055.3548797183116</v>
      </c>
      <c r="C1522" s="68">
        <f t="shared" si="220"/>
        <v>125.58333333333333</v>
      </c>
      <c r="D1522" s="72">
        <f t="shared" si="221"/>
        <v>1055.8466491320874</v>
      </c>
      <c r="E1522" s="69">
        <f t="shared" si="222"/>
        <v>1055.8466491320874</v>
      </c>
      <c r="F1522" s="70">
        <f t="shared" si="223"/>
        <v>195.39329453838579</v>
      </c>
      <c r="G1522" s="70" cm="1">
        <f t="array" ref="G1522">_xll.DCE_EC312_SpecificHeat_Ca(B1522)</f>
        <v>650</v>
      </c>
      <c r="H1522" s="69">
        <f t="shared" si="224"/>
        <v>9.9723019015589692E-2</v>
      </c>
      <c r="I1522" s="69">
        <f t="shared" si="225"/>
        <v>1055.4546027373271</v>
      </c>
      <c r="J1522" s="73">
        <f t="shared" si="226"/>
        <v>125.58333333333333</v>
      </c>
      <c r="K1522" s="74">
        <f t="shared" si="227"/>
        <v>1055.4546027373271</v>
      </c>
    </row>
    <row r="1523" spans="1:11">
      <c r="A1523" s="67">
        <v>1508</v>
      </c>
      <c r="B1523" s="69">
        <f t="shared" si="219"/>
        <v>1055.4546027373271</v>
      </c>
      <c r="C1523" s="68">
        <f t="shared" si="220"/>
        <v>125.66666666666667</v>
      </c>
      <c r="D1523" s="72">
        <f t="shared" si="221"/>
        <v>1055.9459411146852</v>
      </c>
      <c r="E1523" s="69">
        <f t="shared" si="222"/>
        <v>1055.9459411146852</v>
      </c>
      <c r="F1523" s="70">
        <f t="shared" si="223"/>
        <v>195.26313953055677</v>
      </c>
      <c r="G1523" s="70" cm="1">
        <f t="array" ref="G1523">_xll.DCE_EC312_SpecificHeat_Ca(B1523)</f>
        <v>650</v>
      </c>
      <c r="H1523" s="69">
        <f t="shared" si="224"/>
        <v>9.9656591708801243E-2</v>
      </c>
      <c r="I1523" s="69">
        <f t="shared" si="225"/>
        <v>1055.5542593290359</v>
      </c>
      <c r="J1523" s="73">
        <f t="shared" si="226"/>
        <v>125.66666666666667</v>
      </c>
      <c r="K1523" s="74">
        <f t="shared" si="227"/>
        <v>1055.5542593290359</v>
      </c>
    </row>
    <row r="1524" spans="1:11">
      <c r="A1524" s="67">
        <v>1509</v>
      </c>
      <c r="B1524" s="69">
        <f t="shared" si="219"/>
        <v>1055.5542593290359</v>
      </c>
      <c r="C1524" s="68">
        <f t="shared" si="220"/>
        <v>125.75</v>
      </c>
      <c r="D1524" s="72">
        <f t="shared" si="221"/>
        <v>1056.0451673409982</v>
      </c>
      <c r="E1524" s="69">
        <f t="shared" si="222"/>
        <v>1056.0451673409982</v>
      </c>
      <c r="F1524" s="70">
        <f t="shared" si="223"/>
        <v>195.13315799247934</v>
      </c>
      <c r="G1524" s="70" cm="1">
        <f t="array" ref="G1524">_xll.DCE_EC312_SpecificHeat_Ca(B1524)</f>
        <v>650</v>
      </c>
      <c r="H1524" s="69">
        <f t="shared" si="224"/>
        <v>9.9590252935897114E-2</v>
      </c>
      <c r="I1524" s="69">
        <f t="shared" si="225"/>
        <v>1055.6538495819718</v>
      </c>
      <c r="J1524" s="73">
        <f t="shared" si="226"/>
        <v>125.75</v>
      </c>
      <c r="K1524" s="74">
        <f t="shared" si="227"/>
        <v>1055.6538495819718</v>
      </c>
    </row>
    <row r="1525" spans="1:11">
      <c r="A1525" s="67">
        <v>1510</v>
      </c>
      <c r="B1525" s="69">
        <f t="shared" si="219"/>
        <v>1055.6538495819718</v>
      </c>
      <c r="C1525" s="68">
        <f t="shared" si="220"/>
        <v>125.83333333333333</v>
      </c>
      <c r="D1525" s="72">
        <f t="shared" si="221"/>
        <v>1056.1443278980635</v>
      </c>
      <c r="E1525" s="69">
        <f t="shared" si="222"/>
        <v>1056.1443278980635</v>
      </c>
      <c r="F1525" s="70">
        <f t="shared" si="223"/>
        <v>195.00334957732795</v>
      </c>
      <c r="G1525" s="70" cm="1">
        <f t="array" ref="G1525">_xll.DCE_EC312_SpecificHeat_Ca(B1525)</f>
        <v>650</v>
      </c>
      <c r="H1525" s="69">
        <f t="shared" si="224"/>
        <v>9.9524002519867705E-2</v>
      </c>
      <c r="I1525" s="69">
        <f t="shared" si="225"/>
        <v>1055.7533735844918</v>
      </c>
      <c r="J1525" s="73">
        <f t="shared" si="226"/>
        <v>125.83333333333333</v>
      </c>
      <c r="K1525" s="74">
        <f t="shared" si="227"/>
        <v>1055.7533735844918</v>
      </c>
    </row>
    <row r="1526" spans="1:11">
      <c r="A1526" s="67">
        <v>1511</v>
      </c>
      <c r="B1526" s="69">
        <f t="shared" si="219"/>
        <v>1055.7533735844918</v>
      </c>
      <c r="C1526" s="68">
        <f t="shared" si="220"/>
        <v>125.91666666666667</v>
      </c>
      <c r="D1526" s="72">
        <f t="shared" si="221"/>
        <v>1056.2434228727448</v>
      </c>
      <c r="E1526" s="69">
        <f t="shared" si="222"/>
        <v>1056.2434228727448</v>
      </c>
      <c r="F1526" s="70">
        <f t="shared" si="223"/>
        <v>194.87371393911585</v>
      </c>
      <c r="G1526" s="70" cm="1">
        <f t="array" ref="G1526">_xll.DCE_EC312_SpecificHeat_Ca(B1526)</f>
        <v>650</v>
      </c>
      <c r="H1526" s="69">
        <f t="shared" si="224"/>
        <v>9.9457840284131474E-2</v>
      </c>
      <c r="I1526" s="69">
        <f t="shared" si="225"/>
        <v>1055.852831424776</v>
      </c>
      <c r="J1526" s="73">
        <f t="shared" si="226"/>
        <v>125.91666666666667</v>
      </c>
      <c r="K1526" s="74">
        <f t="shared" si="227"/>
        <v>1055.852831424776</v>
      </c>
    </row>
    <row r="1527" spans="1:11">
      <c r="A1527" s="67">
        <v>1512</v>
      </c>
      <c r="B1527" s="69">
        <f t="shared" si="219"/>
        <v>1055.852831424776</v>
      </c>
      <c r="C1527" s="68">
        <f t="shared" si="220"/>
        <v>126</v>
      </c>
      <c r="D1527" s="72">
        <f t="shared" si="221"/>
        <v>1056.342452351734</v>
      </c>
      <c r="E1527" s="69">
        <f t="shared" si="222"/>
        <v>1056.342452351734</v>
      </c>
      <c r="F1527" s="70">
        <f t="shared" si="223"/>
        <v>194.74425073280324</v>
      </c>
      <c r="G1527" s="70" cm="1">
        <f t="array" ref="G1527">_xll.DCE_EC312_SpecificHeat_Ca(B1527)</f>
        <v>650</v>
      </c>
      <c r="H1527" s="69">
        <f t="shared" si="224"/>
        <v>9.9391766052590258E-2</v>
      </c>
      <c r="I1527" s="69">
        <f t="shared" si="225"/>
        <v>1055.9522231908286</v>
      </c>
      <c r="J1527" s="73">
        <f t="shared" si="226"/>
        <v>126</v>
      </c>
      <c r="K1527" s="74">
        <f t="shared" si="227"/>
        <v>1055.9522231908286</v>
      </c>
    </row>
    <row r="1528" spans="1:11">
      <c r="A1528" s="67">
        <v>1513</v>
      </c>
      <c r="B1528" s="69">
        <f t="shared" si="219"/>
        <v>1055.9522231908286</v>
      </c>
      <c r="C1528" s="68">
        <f t="shared" si="220"/>
        <v>126.08333333333333</v>
      </c>
      <c r="D1528" s="72">
        <f t="shared" si="221"/>
        <v>1056.4414164215516</v>
      </c>
      <c r="E1528" s="69">
        <f t="shared" si="222"/>
        <v>1056.4414164215516</v>
      </c>
      <c r="F1528" s="70">
        <f t="shared" si="223"/>
        <v>194.61495961453565</v>
      </c>
      <c r="G1528" s="70" cm="1">
        <f t="array" ref="G1528">_xll.DCE_EC312_SpecificHeat_Ca(B1528)</f>
        <v>650</v>
      </c>
      <c r="H1528" s="69">
        <f t="shared" si="224"/>
        <v>9.932577964975077E-2</v>
      </c>
      <c r="I1528" s="69">
        <f t="shared" si="225"/>
        <v>1056.0515489704783</v>
      </c>
      <c r="J1528" s="73">
        <f t="shared" si="226"/>
        <v>126.08333333333333</v>
      </c>
      <c r="K1528" s="74">
        <f t="shared" si="227"/>
        <v>1056.0515489704783</v>
      </c>
    </row>
    <row r="1529" spans="1:11">
      <c r="A1529" s="67">
        <v>1514</v>
      </c>
      <c r="B1529" s="69">
        <f t="shared" si="219"/>
        <v>1056.0515489704783</v>
      </c>
      <c r="C1529" s="68">
        <f t="shared" si="220"/>
        <v>126.16666666666667</v>
      </c>
      <c r="D1529" s="72">
        <f t="shared" si="221"/>
        <v>1056.5403151685462</v>
      </c>
      <c r="E1529" s="69">
        <f t="shared" si="222"/>
        <v>1056.5403151685462</v>
      </c>
      <c r="F1529" s="70">
        <f t="shared" si="223"/>
        <v>194.48584024095081</v>
      </c>
      <c r="G1529" s="70" cm="1">
        <f t="array" ref="G1529">_xll.DCE_EC312_SpecificHeat_Ca(B1529)</f>
        <v>650</v>
      </c>
      <c r="H1529" s="69">
        <f t="shared" si="224"/>
        <v>9.9259880900370967E-2</v>
      </c>
      <c r="I1529" s="69">
        <f t="shared" si="225"/>
        <v>1056.1508088513785</v>
      </c>
      <c r="J1529" s="73">
        <f t="shared" si="226"/>
        <v>126.16666666666667</v>
      </c>
      <c r="K1529" s="74">
        <f t="shared" si="227"/>
        <v>1056.1508088513785</v>
      </c>
    </row>
    <row r="1530" spans="1:11">
      <c r="A1530" s="67">
        <v>1515</v>
      </c>
      <c r="B1530" s="69">
        <f t="shared" si="219"/>
        <v>1056.1508088513785</v>
      </c>
      <c r="C1530" s="68">
        <f t="shared" si="220"/>
        <v>126.25</v>
      </c>
      <c r="D1530" s="72">
        <f t="shared" si="221"/>
        <v>1056.6391486788955</v>
      </c>
      <c r="E1530" s="69">
        <f t="shared" si="222"/>
        <v>1056.6391486788955</v>
      </c>
      <c r="F1530" s="70">
        <f t="shared" si="223"/>
        <v>194.35689226973039</v>
      </c>
      <c r="G1530" s="70" cm="1">
        <f t="array" ref="G1530">_xll.DCE_EC312_SpecificHeat_Ca(B1530)</f>
        <v>650</v>
      </c>
      <c r="H1530" s="69">
        <f t="shared" si="224"/>
        <v>9.919406962974156E-2</v>
      </c>
      <c r="I1530" s="69">
        <f t="shared" si="225"/>
        <v>1056.2500029210082</v>
      </c>
      <c r="J1530" s="73">
        <f t="shared" si="226"/>
        <v>126.25</v>
      </c>
      <c r="K1530" s="74">
        <f t="shared" si="227"/>
        <v>1056.2500029210082</v>
      </c>
    </row>
    <row r="1531" spans="1:11">
      <c r="A1531" s="67">
        <v>1516</v>
      </c>
      <c r="B1531" s="69">
        <f t="shared" si="219"/>
        <v>1056.2500029210082</v>
      </c>
      <c r="C1531" s="68">
        <f t="shared" si="220"/>
        <v>126.33333333333333</v>
      </c>
      <c r="D1531" s="72">
        <f t="shared" si="221"/>
        <v>1056.7379170386068</v>
      </c>
      <c r="E1531" s="69">
        <f t="shared" si="222"/>
        <v>1056.7379170386068</v>
      </c>
      <c r="F1531" s="70">
        <f t="shared" si="223"/>
        <v>194.22811535935605</v>
      </c>
      <c r="G1531" s="70" cm="1">
        <f t="array" ref="G1531">_xll.DCE_EC312_SpecificHeat_Ca(B1531)</f>
        <v>650</v>
      </c>
      <c r="H1531" s="69">
        <f t="shared" si="224"/>
        <v>9.9128345663561601E-2</v>
      </c>
      <c r="I1531" s="69">
        <f t="shared" si="225"/>
        <v>1056.3491312666717</v>
      </c>
      <c r="J1531" s="73">
        <f t="shared" si="226"/>
        <v>126.33333333333333</v>
      </c>
      <c r="K1531" s="74">
        <f t="shared" si="227"/>
        <v>1056.3491312666717</v>
      </c>
    </row>
    <row r="1532" spans="1:11">
      <c r="A1532" s="67">
        <v>1517</v>
      </c>
      <c r="B1532" s="69">
        <f t="shared" si="219"/>
        <v>1056.3491312666717</v>
      </c>
      <c r="C1532" s="68">
        <f t="shared" si="220"/>
        <v>126.41666666666667</v>
      </c>
      <c r="D1532" s="72">
        <f t="shared" si="221"/>
        <v>1056.8366203335179</v>
      </c>
      <c r="E1532" s="69">
        <f t="shared" si="222"/>
        <v>1056.8366203335179</v>
      </c>
      <c r="F1532" s="70">
        <f t="shared" si="223"/>
        <v>194.09950916949475</v>
      </c>
      <c r="G1532" s="70" cm="1">
        <f t="array" ref="G1532">_xll.DCE_EC312_SpecificHeat_Ca(B1532)</f>
        <v>650</v>
      </c>
      <c r="H1532" s="69">
        <f t="shared" si="224"/>
        <v>9.9062708828135101E-2</v>
      </c>
      <c r="I1532" s="69">
        <f t="shared" si="225"/>
        <v>1056.4481939754999</v>
      </c>
      <c r="J1532" s="73">
        <f t="shared" si="226"/>
        <v>126.41666666666667</v>
      </c>
      <c r="K1532" s="74">
        <f t="shared" si="227"/>
        <v>1056.4481939754999</v>
      </c>
    </row>
    <row r="1533" spans="1:11">
      <c r="A1533" s="67">
        <v>1518</v>
      </c>
      <c r="B1533" s="69">
        <f t="shared" si="219"/>
        <v>1056.4481939754999</v>
      </c>
      <c r="C1533" s="68">
        <f t="shared" si="220"/>
        <v>126.5</v>
      </c>
      <c r="D1533" s="72">
        <f t="shared" si="221"/>
        <v>1056.9352586492967</v>
      </c>
      <c r="E1533" s="69">
        <f t="shared" si="222"/>
        <v>1056.9352586492967</v>
      </c>
      <c r="F1533" s="70">
        <f t="shared" si="223"/>
        <v>193.97107336063274</v>
      </c>
      <c r="G1533" s="70" cm="1">
        <f t="array" ref="G1533">_xll.DCE_EC312_SpecificHeat_Ca(B1533)</f>
        <v>650</v>
      </c>
      <c r="H1533" s="69">
        <f t="shared" si="224"/>
        <v>9.8997158950184114E-2</v>
      </c>
      <c r="I1533" s="69">
        <f t="shared" si="225"/>
        <v>1056.54719113445</v>
      </c>
      <c r="J1533" s="73">
        <f t="shared" si="226"/>
        <v>126.5</v>
      </c>
      <c r="K1533" s="74">
        <f t="shared" si="227"/>
        <v>1056.54719113445</v>
      </c>
    </row>
    <row r="1534" spans="1:11">
      <c r="A1534" s="67">
        <v>1519</v>
      </c>
      <c r="B1534" s="69">
        <f t="shared" si="219"/>
        <v>1056.54719113445</v>
      </c>
      <c r="C1534" s="68">
        <f t="shared" si="220"/>
        <v>126.58333333333333</v>
      </c>
      <c r="D1534" s="72">
        <f t="shared" si="221"/>
        <v>1057.033832071442</v>
      </c>
      <c r="E1534" s="69">
        <f t="shared" si="222"/>
        <v>1057.033832071442</v>
      </c>
      <c r="F1534" s="70">
        <f t="shared" si="223"/>
        <v>193.84280759407574</v>
      </c>
      <c r="G1534" s="70" cm="1">
        <f t="array" ref="G1534">_xll.DCE_EC312_SpecificHeat_Ca(B1534)</f>
        <v>650</v>
      </c>
      <c r="H1534" s="69">
        <f t="shared" si="224"/>
        <v>9.893169585684905E-2</v>
      </c>
      <c r="I1534" s="69">
        <f t="shared" si="225"/>
        <v>1056.6461228303069</v>
      </c>
      <c r="J1534" s="73">
        <f t="shared" si="226"/>
        <v>126.58333333333333</v>
      </c>
      <c r="K1534" s="74">
        <f t="shared" si="227"/>
        <v>1056.6461228303069</v>
      </c>
    </row>
    <row r="1535" spans="1:11">
      <c r="A1535" s="67">
        <v>1520</v>
      </c>
      <c r="B1535" s="69">
        <f t="shared" si="219"/>
        <v>1056.6461228303069</v>
      </c>
      <c r="C1535" s="68">
        <f t="shared" si="220"/>
        <v>126.66666666666667</v>
      </c>
      <c r="D1535" s="72">
        <f t="shared" si="221"/>
        <v>1057.1323406852841</v>
      </c>
      <c r="E1535" s="69">
        <f t="shared" si="222"/>
        <v>1057.1323406852841</v>
      </c>
      <c r="F1535" s="70">
        <f t="shared" si="223"/>
        <v>193.7147115320069</v>
      </c>
      <c r="G1535" s="70" cm="1">
        <f t="array" ref="G1535">_xll.DCE_EC312_SpecificHeat_Ca(B1535)</f>
        <v>650</v>
      </c>
      <c r="H1535" s="69">
        <f t="shared" si="224"/>
        <v>9.8866319375718048E-2</v>
      </c>
      <c r="I1535" s="69">
        <f t="shared" si="225"/>
        <v>1056.7449891496826</v>
      </c>
      <c r="J1535" s="73">
        <f t="shared" si="226"/>
        <v>126.66666666666667</v>
      </c>
      <c r="K1535" s="74">
        <f t="shared" si="227"/>
        <v>1056.7449891496826</v>
      </c>
    </row>
    <row r="1536" spans="1:11">
      <c r="A1536" s="67">
        <v>1521</v>
      </c>
      <c r="B1536" s="69">
        <f t="shared" si="219"/>
        <v>1056.7449891496826</v>
      </c>
      <c r="C1536" s="68">
        <f t="shared" si="220"/>
        <v>126.75</v>
      </c>
      <c r="D1536" s="72">
        <f t="shared" si="221"/>
        <v>1057.2307845759849</v>
      </c>
      <c r="E1536" s="69">
        <f t="shared" si="222"/>
        <v>1057.2307845759849</v>
      </c>
      <c r="F1536" s="70">
        <f t="shared" si="223"/>
        <v>193.58678483757015</v>
      </c>
      <c r="G1536" s="70" cm="1">
        <f t="array" ref="G1536">_xll.DCE_EC312_SpecificHeat_Ca(B1536)</f>
        <v>650</v>
      </c>
      <c r="H1536" s="69">
        <f t="shared" si="224"/>
        <v>9.8801029334869631E-2</v>
      </c>
      <c r="I1536" s="69">
        <f t="shared" si="225"/>
        <v>1056.8437901790176</v>
      </c>
      <c r="J1536" s="73">
        <f t="shared" si="226"/>
        <v>126.75</v>
      </c>
      <c r="K1536" s="74">
        <f t="shared" si="227"/>
        <v>1056.8437901790176</v>
      </c>
    </row>
    <row r="1537" spans="1:11">
      <c r="A1537" s="67">
        <v>1522</v>
      </c>
      <c r="B1537" s="69">
        <f t="shared" si="219"/>
        <v>1056.8437901790176</v>
      </c>
      <c r="C1537" s="68">
        <f t="shared" si="220"/>
        <v>126.83333333333333</v>
      </c>
      <c r="D1537" s="72">
        <f t="shared" si="221"/>
        <v>1057.3291638285389</v>
      </c>
      <c r="E1537" s="69">
        <f t="shared" si="222"/>
        <v>1057.3291638285389</v>
      </c>
      <c r="F1537" s="70">
        <f t="shared" si="223"/>
        <v>193.45902717477321</v>
      </c>
      <c r="G1537" s="70" cm="1">
        <f t="array" ref="G1537">_xll.DCE_EC312_SpecificHeat_Ca(B1537)</f>
        <v>650</v>
      </c>
      <c r="H1537" s="69">
        <f t="shared" si="224"/>
        <v>9.8735825562823176E-2</v>
      </c>
      <c r="I1537" s="69">
        <f t="shared" si="225"/>
        <v>1056.9425260045805</v>
      </c>
      <c r="J1537" s="73">
        <f t="shared" si="226"/>
        <v>126.83333333333333</v>
      </c>
      <c r="K1537" s="74">
        <f t="shared" si="227"/>
        <v>1056.9425260045805</v>
      </c>
    </row>
    <row r="1538" spans="1:11">
      <c r="A1538" s="67">
        <v>1523</v>
      </c>
      <c r="B1538" s="69">
        <f t="shared" si="219"/>
        <v>1056.9425260045805</v>
      </c>
      <c r="C1538" s="68">
        <f t="shared" si="220"/>
        <v>126.91666666666667</v>
      </c>
      <c r="D1538" s="72">
        <f t="shared" si="221"/>
        <v>1057.4274785277728</v>
      </c>
      <c r="E1538" s="69">
        <f t="shared" si="222"/>
        <v>1057.4274785277728</v>
      </c>
      <c r="F1538" s="70">
        <f t="shared" si="223"/>
        <v>193.33143820849563</v>
      </c>
      <c r="G1538" s="70" cm="1">
        <f t="array" ref="G1538">_xll.DCE_EC312_SpecificHeat_Ca(B1538)</f>
        <v>650</v>
      </c>
      <c r="H1538" s="69">
        <f t="shared" si="224"/>
        <v>9.8670707888543013E-2</v>
      </c>
      <c r="I1538" s="69">
        <f t="shared" si="225"/>
        <v>1057.0411967124689</v>
      </c>
      <c r="J1538" s="73">
        <f t="shared" si="226"/>
        <v>126.91666666666667</v>
      </c>
      <c r="K1538" s="74">
        <f t="shared" si="227"/>
        <v>1057.0411967124689</v>
      </c>
    </row>
    <row r="1539" spans="1:11">
      <c r="A1539" s="67">
        <v>1524</v>
      </c>
      <c r="B1539" s="69">
        <f t="shared" si="219"/>
        <v>1057.0411967124689</v>
      </c>
      <c r="C1539" s="68">
        <f t="shared" si="220"/>
        <v>127</v>
      </c>
      <c r="D1539" s="72">
        <f t="shared" si="221"/>
        <v>1057.525728758347</v>
      </c>
      <c r="E1539" s="69">
        <f t="shared" si="222"/>
        <v>1057.525728758347</v>
      </c>
      <c r="F1539" s="70">
        <f t="shared" si="223"/>
        <v>193.20401760474405</v>
      </c>
      <c r="G1539" s="70" cm="1">
        <f t="array" ref="G1539">_xll.DCE_EC312_SpecificHeat_Ca(B1539)</f>
        <v>650</v>
      </c>
      <c r="H1539" s="69">
        <f t="shared" si="224"/>
        <v>9.8605676141568718E-2</v>
      </c>
      <c r="I1539" s="69">
        <f t="shared" si="225"/>
        <v>1057.1398023886104</v>
      </c>
      <c r="J1539" s="73">
        <f t="shared" si="226"/>
        <v>127</v>
      </c>
      <c r="K1539" s="74">
        <f t="shared" si="227"/>
        <v>1057.1398023886104</v>
      </c>
    </row>
    <row r="1540" spans="1:11">
      <c r="A1540" s="67">
        <v>1525</v>
      </c>
      <c r="B1540" s="69">
        <f t="shared" si="219"/>
        <v>1057.1398023886104</v>
      </c>
      <c r="C1540" s="68">
        <f t="shared" si="220"/>
        <v>127.08333333333333</v>
      </c>
      <c r="D1540" s="72">
        <f t="shared" si="221"/>
        <v>1057.6239146047549</v>
      </c>
      <c r="E1540" s="69">
        <f t="shared" si="222"/>
        <v>1057.6239146047549</v>
      </c>
      <c r="F1540" s="70">
        <f t="shared" si="223"/>
        <v>193.07676502995363</v>
      </c>
      <c r="G1540" s="70" cm="1">
        <f t="array" ref="G1540">_xll.DCE_EC312_SpecificHeat_Ca(B1540)</f>
        <v>650</v>
      </c>
      <c r="H1540" s="69">
        <f t="shared" si="224"/>
        <v>9.8540730151658526E-2</v>
      </c>
      <c r="I1540" s="69">
        <f t="shared" si="225"/>
        <v>1057.238343118762</v>
      </c>
      <c r="J1540" s="73">
        <f t="shared" si="226"/>
        <v>127.08333333333333</v>
      </c>
      <c r="K1540" s="74">
        <f t="shared" si="227"/>
        <v>1057.238343118762</v>
      </c>
    </row>
    <row r="1541" spans="1:11">
      <c r="A1541" s="67">
        <v>1526</v>
      </c>
      <c r="B1541" s="69">
        <f t="shared" si="219"/>
        <v>1057.238343118762</v>
      </c>
      <c r="C1541" s="68">
        <f t="shared" si="220"/>
        <v>127.16666666666667</v>
      </c>
      <c r="D1541" s="72">
        <f t="shared" si="221"/>
        <v>1057.7220361513241</v>
      </c>
      <c r="E1541" s="69">
        <f t="shared" si="222"/>
        <v>1057.7220361513241</v>
      </c>
      <c r="F1541" s="70">
        <f t="shared" si="223"/>
        <v>192.94968015168087</v>
      </c>
      <c r="G1541" s="70" cm="1">
        <f t="array" ref="G1541">_xll.DCE_EC312_SpecificHeat_Ca(B1541)</f>
        <v>650</v>
      </c>
      <c r="H1541" s="69">
        <f t="shared" si="224"/>
        <v>9.8475869749143019E-2</v>
      </c>
      <c r="I1541" s="69">
        <f t="shared" si="225"/>
        <v>1057.3368189885111</v>
      </c>
      <c r="J1541" s="73">
        <f t="shared" si="226"/>
        <v>127.16666666666667</v>
      </c>
      <c r="K1541" s="74">
        <f t="shared" si="227"/>
        <v>1057.3368189885111</v>
      </c>
    </row>
    <row r="1542" spans="1:11">
      <c r="A1542" s="67">
        <v>1527</v>
      </c>
      <c r="B1542" s="69">
        <f t="shared" si="219"/>
        <v>1057.3368189885111</v>
      </c>
      <c r="C1542" s="68">
        <f t="shared" si="220"/>
        <v>127.25</v>
      </c>
      <c r="D1542" s="72">
        <f t="shared" si="221"/>
        <v>1057.8200934822171</v>
      </c>
      <c r="E1542" s="69">
        <f t="shared" si="222"/>
        <v>1057.8200934822171</v>
      </c>
      <c r="F1542" s="70">
        <f t="shared" si="223"/>
        <v>192.82276263848746</v>
      </c>
      <c r="G1542" s="70" cm="1">
        <f t="array" ref="G1542">_xll.DCE_EC312_SpecificHeat_Ca(B1542)</f>
        <v>650</v>
      </c>
      <c r="H1542" s="69">
        <f t="shared" si="224"/>
        <v>9.8411094764865814E-2</v>
      </c>
      <c r="I1542" s="69">
        <f t="shared" si="225"/>
        <v>1057.4352300832761</v>
      </c>
      <c r="J1542" s="73">
        <f t="shared" si="226"/>
        <v>127.25</v>
      </c>
      <c r="K1542" s="74">
        <f t="shared" si="227"/>
        <v>1057.4352300832761</v>
      </c>
    </row>
    <row r="1543" spans="1:11">
      <c r="A1543" s="67">
        <v>1528</v>
      </c>
      <c r="B1543" s="69">
        <f t="shared" si="219"/>
        <v>1057.4352300832761</v>
      </c>
      <c r="C1543" s="68">
        <f t="shared" si="220"/>
        <v>127.33333333333333</v>
      </c>
      <c r="D1543" s="72">
        <f t="shared" si="221"/>
        <v>1057.9180866814306</v>
      </c>
      <c r="E1543" s="69">
        <f t="shared" si="222"/>
        <v>1057.9180866814306</v>
      </c>
      <c r="F1543" s="70">
        <f t="shared" si="223"/>
        <v>192.69601215958241</v>
      </c>
      <c r="G1543" s="70" cm="1">
        <f t="array" ref="G1543">_xll.DCE_EC312_SpecificHeat_Ca(B1543)</f>
        <v>650</v>
      </c>
      <c r="H1543" s="69">
        <f t="shared" si="224"/>
        <v>9.8346405030000833E-2</v>
      </c>
      <c r="I1543" s="69">
        <f t="shared" si="225"/>
        <v>1057.5335764883062</v>
      </c>
      <c r="J1543" s="73">
        <f t="shared" si="226"/>
        <v>127.33333333333333</v>
      </c>
      <c r="K1543" s="74">
        <f t="shared" si="227"/>
        <v>1057.5335764883062</v>
      </c>
    </row>
    <row r="1544" spans="1:11">
      <c r="A1544" s="67">
        <v>1529</v>
      </c>
      <c r="B1544" s="69">
        <f t="shared" si="219"/>
        <v>1057.5335764883062</v>
      </c>
      <c r="C1544" s="68">
        <f t="shared" si="220"/>
        <v>127.41666666666667</v>
      </c>
      <c r="D1544" s="72">
        <f t="shared" si="221"/>
        <v>1058.0160158327969</v>
      </c>
      <c r="E1544" s="69">
        <f t="shared" si="222"/>
        <v>1058.0160158327969</v>
      </c>
      <c r="F1544" s="70">
        <f t="shared" si="223"/>
        <v>192.56942838517986</v>
      </c>
      <c r="G1544" s="70" cm="1">
        <f t="array" ref="G1544">_xll.DCE_EC312_SpecificHeat_Ca(B1544)</f>
        <v>650</v>
      </c>
      <c r="H1544" s="69">
        <f t="shared" si="224"/>
        <v>9.8281800376235046E-2</v>
      </c>
      <c r="I1544" s="69">
        <f t="shared" si="225"/>
        <v>1057.6318582886825</v>
      </c>
      <c r="J1544" s="73">
        <f t="shared" si="226"/>
        <v>127.41666666666667</v>
      </c>
      <c r="K1544" s="74">
        <f t="shared" si="227"/>
        <v>1057.6318582886825</v>
      </c>
    </row>
    <row r="1545" spans="1:11">
      <c r="A1545" s="67">
        <v>1530</v>
      </c>
      <c r="B1545" s="69">
        <f t="shared" si="219"/>
        <v>1057.6318582886825</v>
      </c>
      <c r="C1545" s="68">
        <f t="shared" si="220"/>
        <v>127.5</v>
      </c>
      <c r="D1545" s="72">
        <f t="shared" si="221"/>
        <v>1058.1138810199841</v>
      </c>
      <c r="E1545" s="69">
        <f t="shared" si="222"/>
        <v>1058.1138810199841</v>
      </c>
      <c r="F1545" s="70">
        <f t="shared" si="223"/>
        <v>192.44301098632698</v>
      </c>
      <c r="G1545" s="70" cm="1">
        <f t="array" ref="G1545">_xll.DCE_EC312_SpecificHeat_Ca(B1545)</f>
        <v>650</v>
      </c>
      <c r="H1545" s="69">
        <f t="shared" si="224"/>
        <v>9.821728063568054E-2</v>
      </c>
      <c r="I1545" s="69">
        <f t="shared" si="225"/>
        <v>1057.7300755693182</v>
      </c>
      <c r="J1545" s="73">
        <f t="shared" si="226"/>
        <v>127.5</v>
      </c>
      <c r="K1545" s="74">
        <f t="shared" si="227"/>
        <v>1057.7300755693182</v>
      </c>
    </row>
    <row r="1546" spans="1:11">
      <c r="A1546" s="67">
        <v>1531</v>
      </c>
      <c r="B1546" s="69">
        <f t="shared" si="219"/>
        <v>1057.7300755693182</v>
      </c>
      <c r="C1546" s="68">
        <f t="shared" si="220"/>
        <v>127.58333333333333</v>
      </c>
      <c r="D1546" s="72">
        <f t="shared" si="221"/>
        <v>1058.211682326496</v>
      </c>
      <c r="E1546" s="69">
        <f t="shared" si="222"/>
        <v>1058.211682326496</v>
      </c>
      <c r="F1546" s="70">
        <f t="shared" si="223"/>
        <v>192.31675963486535</v>
      </c>
      <c r="G1546" s="70" cm="1">
        <f t="array" ref="G1546">_xll.DCE_EC312_SpecificHeat_Ca(B1546)</f>
        <v>650</v>
      </c>
      <c r="H1546" s="69">
        <f t="shared" si="224"/>
        <v>9.8152845640854858E-2</v>
      </c>
      <c r="I1546" s="69">
        <f t="shared" si="225"/>
        <v>1057.8282284149591</v>
      </c>
      <c r="J1546" s="73">
        <f t="shared" si="226"/>
        <v>127.58333333333333</v>
      </c>
      <c r="K1546" s="74">
        <f t="shared" si="227"/>
        <v>1057.8282284149591</v>
      </c>
    </row>
    <row r="1547" spans="1:11">
      <c r="A1547" s="67">
        <v>1532</v>
      </c>
      <c r="B1547" s="69">
        <f t="shared" si="219"/>
        <v>1057.8282284149591</v>
      </c>
      <c r="C1547" s="68">
        <f t="shared" si="220"/>
        <v>127.66666666666667</v>
      </c>
      <c r="D1547" s="72">
        <f t="shared" si="221"/>
        <v>1058.3094198356739</v>
      </c>
      <c r="E1547" s="69">
        <f t="shared" si="222"/>
        <v>1058.3094198356739</v>
      </c>
      <c r="F1547" s="70">
        <f t="shared" si="223"/>
        <v>192.19067400374416</v>
      </c>
      <c r="G1547" s="70" cm="1">
        <f t="array" ref="G1547">_xll.DCE_EC312_SpecificHeat_Ca(B1547)</f>
        <v>650</v>
      </c>
      <c r="H1547" s="69">
        <f t="shared" si="224"/>
        <v>9.8088495224840852E-2</v>
      </c>
      <c r="I1547" s="69">
        <f t="shared" si="225"/>
        <v>1057.9263169101839</v>
      </c>
      <c r="J1547" s="73">
        <f t="shared" si="226"/>
        <v>127.66666666666667</v>
      </c>
      <c r="K1547" s="74">
        <f t="shared" si="227"/>
        <v>1057.9263169101839</v>
      </c>
    </row>
    <row r="1548" spans="1:11">
      <c r="A1548" s="67">
        <v>1533</v>
      </c>
      <c r="B1548" s="69">
        <f t="shared" si="219"/>
        <v>1057.9263169101839</v>
      </c>
      <c r="C1548" s="68">
        <f t="shared" si="220"/>
        <v>127.75</v>
      </c>
      <c r="D1548" s="72">
        <f t="shared" si="221"/>
        <v>1058.4070936306953</v>
      </c>
      <c r="E1548" s="69">
        <f t="shared" si="222"/>
        <v>1058.4070936306953</v>
      </c>
      <c r="F1548" s="70">
        <f t="shared" si="223"/>
        <v>192.06475376655433</v>
      </c>
      <c r="G1548" s="70" cm="1">
        <f t="array" ref="G1548">_xll.DCE_EC312_SpecificHeat_Ca(B1548)</f>
        <v>650</v>
      </c>
      <c r="H1548" s="69">
        <f t="shared" si="224"/>
        <v>9.8024229221048892E-2</v>
      </c>
      <c r="I1548" s="69">
        <f t="shared" si="225"/>
        <v>1058.0243411394049</v>
      </c>
      <c r="J1548" s="73">
        <f t="shared" si="226"/>
        <v>127.75</v>
      </c>
      <c r="K1548" s="74">
        <f t="shared" si="227"/>
        <v>1058.0243411394049</v>
      </c>
    </row>
    <row r="1549" spans="1:11">
      <c r="A1549" s="67">
        <v>1534</v>
      </c>
      <c r="B1549" s="69">
        <f t="shared" si="219"/>
        <v>1058.0243411394049</v>
      </c>
      <c r="C1549" s="68">
        <f t="shared" si="220"/>
        <v>127.83333333333333</v>
      </c>
      <c r="D1549" s="72">
        <f t="shared" si="221"/>
        <v>1058.5047037945753</v>
      </c>
      <c r="E1549" s="69">
        <f t="shared" si="222"/>
        <v>1058.5047037945753</v>
      </c>
      <c r="F1549" s="70">
        <f t="shared" si="223"/>
        <v>191.93899859775055</v>
      </c>
      <c r="G1549" s="70" cm="1">
        <f t="array" ref="G1549">_xll.DCE_EC312_SpecificHeat_Ca(B1549)</f>
        <v>650</v>
      </c>
      <c r="H1549" s="69">
        <f t="shared" si="224"/>
        <v>9.7960047463330147E-2</v>
      </c>
      <c r="I1549" s="69">
        <f t="shared" si="225"/>
        <v>1058.1223011868683</v>
      </c>
      <c r="J1549" s="73">
        <f t="shared" si="226"/>
        <v>127.83333333333333</v>
      </c>
      <c r="K1549" s="74">
        <f t="shared" si="227"/>
        <v>1058.1223011868683</v>
      </c>
    </row>
    <row r="1550" spans="1:11">
      <c r="A1550" s="67">
        <v>1535</v>
      </c>
      <c r="B1550" s="69">
        <f t="shared" si="219"/>
        <v>1058.1223011868683</v>
      </c>
      <c r="C1550" s="68">
        <f t="shared" si="220"/>
        <v>127.91666666666667</v>
      </c>
      <c r="D1550" s="72">
        <f t="shared" si="221"/>
        <v>1058.6022504101668</v>
      </c>
      <c r="E1550" s="69">
        <f t="shared" si="222"/>
        <v>1058.6022504101668</v>
      </c>
      <c r="F1550" s="70">
        <f t="shared" si="223"/>
        <v>191.81340817239598</v>
      </c>
      <c r="G1550" s="70" cm="1">
        <f t="array" ref="G1550">_xll.DCE_EC312_SpecificHeat_Ca(B1550)</f>
        <v>650</v>
      </c>
      <c r="H1550" s="69">
        <f t="shared" si="224"/>
        <v>9.7895949785846412E-2</v>
      </c>
      <c r="I1550" s="69">
        <f t="shared" si="225"/>
        <v>1058.2201971366542</v>
      </c>
      <c r="J1550" s="73">
        <f t="shared" si="226"/>
        <v>127.91666666666667</v>
      </c>
      <c r="K1550" s="74">
        <f t="shared" si="227"/>
        <v>1058.2201971366542</v>
      </c>
    </row>
    <row r="1551" spans="1:11">
      <c r="A1551" s="67">
        <v>1536</v>
      </c>
      <c r="B1551" s="69">
        <f t="shared" si="219"/>
        <v>1058.2201971366542</v>
      </c>
      <c r="C1551" s="68">
        <f t="shared" si="220"/>
        <v>128</v>
      </c>
      <c r="D1551" s="72">
        <f t="shared" si="221"/>
        <v>1058.6997335601616</v>
      </c>
      <c r="E1551" s="69">
        <f t="shared" si="222"/>
        <v>1058.6997335601616</v>
      </c>
      <c r="F1551" s="70">
        <f t="shared" si="223"/>
        <v>191.68798216712437</v>
      </c>
      <c r="G1551" s="70" cm="1">
        <f t="array" ref="G1551">_xll.DCE_EC312_SpecificHeat_Ca(B1551)</f>
        <v>650</v>
      </c>
      <c r="H1551" s="69">
        <f t="shared" si="224"/>
        <v>9.7831936023560967E-2</v>
      </c>
      <c r="I1551" s="69">
        <f t="shared" si="225"/>
        <v>1058.3180290726777</v>
      </c>
      <c r="J1551" s="73">
        <f t="shared" si="226"/>
        <v>128</v>
      </c>
      <c r="K1551" s="74">
        <f t="shared" si="227"/>
        <v>1058.3180290726777</v>
      </c>
    </row>
    <row r="1552" spans="1:11">
      <c r="A1552" s="67">
        <v>1537</v>
      </c>
      <c r="B1552" s="69">
        <f t="shared" si="219"/>
        <v>1058.3180290726777</v>
      </c>
      <c r="C1552" s="68">
        <f t="shared" si="220"/>
        <v>128.08333333333334</v>
      </c>
      <c r="D1552" s="72">
        <f t="shared" si="221"/>
        <v>1058.7971533270897</v>
      </c>
      <c r="E1552" s="69">
        <f t="shared" si="222"/>
        <v>1058.7971533270897</v>
      </c>
      <c r="F1552" s="70">
        <f t="shared" si="223"/>
        <v>191.56272025893406</v>
      </c>
      <c r="G1552" s="70" cm="1">
        <f t="array" ref="G1552">_xll.DCE_EC312_SpecificHeat_Ca(B1552)</f>
        <v>650</v>
      </c>
      <c r="H1552" s="69">
        <f t="shared" si="224"/>
        <v>9.7768006011623235E-2</v>
      </c>
      <c r="I1552" s="69">
        <f t="shared" si="225"/>
        <v>1058.4157970786894</v>
      </c>
      <c r="J1552" s="73">
        <f t="shared" si="226"/>
        <v>128.08333333333334</v>
      </c>
      <c r="K1552" s="74">
        <f t="shared" si="227"/>
        <v>1058.4157970786894</v>
      </c>
    </row>
    <row r="1553" spans="1:11">
      <c r="A1553" s="67">
        <v>1538</v>
      </c>
      <c r="B1553" s="69">
        <f t="shared" ref="B1553:B1616" si="228">IF(A1553=1,20,I1552)</f>
        <v>1058.4157970786894</v>
      </c>
      <c r="C1553" s="68">
        <f t="shared" ref="C1553:C1616" si="229">A1553*5/60</f>
        <v>128.16666666666666</v>
      </c>
      <c r="D1553" s="72">
        <f t="shared" ref="D1553:D1616" si="230">20 + 345 *LOG10(8 * C1553 + 1)</f>
        <v>1058.8945097933199</v>
      </c>
      <c r="E1553" s="69">
        <f t="shared" ref="E1553:E1616" si="231">D1553</f>
        <v>1058.8945097933199</v>
      </c>
      <c r="F1553" s="70">
        <f t="shared" ref="F1553:F1616" si="232">25 * (D1553 - B1553)+1 * 0.7 * 1 * 0.0000000567 * ((E1553 + 273) ^ 4 - (B1553 + 273) ^ 4)</f>
        <v>191.43762212543194</v>
      </c>
      <c r="G1553" s="70" cm="1">
        <f t="array" ref="G1553">_xll.DCE_EC312_SpecificHeat_Ca(B1553)</f>
        <v>650</v>
      </c>
      <c r="H1553" s="69">
        <f t="shared" ref="H1553:H1616" si="233">$G$10 * $G$9 / (G1553 * 7850) * F1553 * 5</f>
        <v>9.7704159585493208E-2</v>
      </c>
      <c r="I1553" s="69">
        <f t="shared" ref="I1553:I1616" si="234">B1553+H1553</f>
        <v>1058.5135012382748</v>
      </c>
      <c r="J1553" s="73">
        <f t="shared" si="226"/>
        <v>128.16666666666666</v>
      </c>
      <c r="K1553" s="74">
        <f t="shared" si="227"/>
        <v>1058.5135012382748</v>
      </c>
    </row>
    <row r="1554" spans="1:11">
      <c r="A1554" s="67">
        <v>1539</v>
      </c>
      <c r="B1554" s="69">
        <f t="shared" si="228"/>
        <v>1058.5135012382748</v>
      </c>
      <c r="C1554" s="68">
        <f t="shared" si="229"/>
        <v>128.25</v>
      </c>
      <c r="D1554" s="72">
        <f t="shared" si="230"/>
        <v>1058.9918030410611</v>
      </c>
      <c r="E1554" s="69">
        <f t="shared" si="231"/>
        <v>1058.9918030410611</v>
      </c>
      <c r="F1554" s="70">
        <f t="shared" si="232"/>
        <v>191.31268744559017</v>
      </c>
      <c r="G1554" s="70" cm="1">
        <f t="array" ref="G1554">_xll.DCE_EC312_SpecificHeat_Ca(B1554)</f>
        <v>650</v>
      </c>
      <c r="H1554" s="69">
        <f t="shared" si="233"/>
        <v>9.7640396581327671E-2</v>
      </c>
      <c r="I1554" s="69">
        <f t="shared" si="234"/>
        <v>1058.611141634856</v>
      </c>
      <c r="J1554" s="73">
        <f t="shared" si="226"/>
        <v>128.25</v>
      </c>
      <c r="K1554" s="74">
        <f t="shared" si="227"/>
        <v>1058.611141634856</v>
      </c>
    </row>
    <row r="1555" spans="1:11">
      <c r="A1555" s="67">
        <v>1540</v>
      </c>
      <c r="B1555" s="69">
        <f t="shared" si="228"/>
        <v>1058.611141634856</v>
      </c>
      <c r="C1555" s="68">
        <f t="shared" si="229"/>
        <v>128.33333333333334</v>
      </c>
      <c r="D1555" s="72">
        <f t="shared" si="230"/>
        <v>1059.0890331523619</v>
      </c>
      <c r="E1555" s="69">
        <f t="shared" si="231"/>
        <v>1059.0890331523619</v>
      </c>
      <c r="F1555" s="70">
        <f t="shared" si="232"/>
        <v>191.18791589885384</v>
      </c>
      <c r="G1555" s="70" cm="1">
        <f t="array" ref="G1555">_xll.DCE_EC312_SpecificHeat_Ca(B1555)</f>
        <v>650</v>
      </c>
      <c r="H1555" s="69">
        <f t="shared" si="233"/>
        <v>9.7576716835524796E-2</v>
      </c>
      <c r="I1555" s="69">
        <f t="shared" si="234"/>
        <v>1058.7087183516915</v>
      </c>
      <c r="J1555" s="73">
        <f t="shared" si="226"/>
        <v>128.33333333333334</v>
      </c>
      <c r="K1555" s="74">
        <f t="shared" si="227"/>
        <v>1058.7087183516915</v>
      </c>
    </row>
    <row r="1556" spans="1:11">
      <c r="A1556" s="67">
        <v>1541</v>
      </c>
      <c r="B1556" s="69">
        <f t="shared" si="228"/>
        <v>1058.7087183516915</v>
      </c>
      <c r="C1556" s="68">
        <f t="shared" si="229"/>
        <v>128.41666666666666</v>
      </c>
      <c r="D1556" s="72">
        <f t="shared" si="230"/>
        <v>1059.1862002091113</v>
      </c>
      <c r="E1556" s="69">
        <f t="shared" si="231"/>
        <v>1059.1862002091113</v>
      </c>
      <c r="F1556" s="70">
        <f t="shared" si="232"/>
        <v>191.0633071656562</v>
      </c>
      <c r="G1556" s="70" cm="1">
        <f t="array" ref="G1556">_xll.DCE_EC312_SpecificHeat_Ca(B1556)</f>
        <v>650</v>
      </c>
      <c r="H1556" s="69">
        <f t="shared" si="233"/>
        <v>9.7513120184987034E-2</v>
      </c>
      <c r="I1556" s="69">
        <f t="shared" si="234"/>
        <v>1058.8062314718763</v>
      </c>
      <c r="J1556" s="73">
        <f t="shared" si="226"/>
        <v>128.41666666666666</v>
      </c>
      <c r="K1556" s="74">
        <f t="shared" si="227"/>
        <v>1058.8062314718763</v>
      </c>
    </row>
    <row r="1557" spans="1:11">
      <c r="A1557" s="67">
        <v>1542</v>
      </c>
      <c r="B1557" s="69">
        <f t="shared" si="228"/>
        <v>1058.8062314718763</v>
      </c>
      <c r="C1557" s="68">
        <f t="shared" si="229"/>
        <v>128.5</v>
      </c>
      <c r="D1557" s="72">
        <f t="shared" si="230"/>
        <v>1059.2833042930395</v>
      </c>
      <c r="E1557" s="69">
        <f t="shared" si="231"/>
        <v>1059.2833042930395</v>
      </c>
      <c r="F1557" s="70">
        <f t="shared" si="232"/>
        <v>190.93886092735238</v>
      </c>
      <c r="G1557" s="70" cm="1">
        <f t="array" ref="G1557">_xll.DCE_EC312_SpecificHeat_Ca(B1557)</f>
        <v>650</v>
      </c>
      <c r="H1557" s="69">
        <f t="shared" si="233"/>
        <v>9.7449606467087418E-2</v>
      </c>
      <c r="I1557" s="69">
        <f t="shared" si="234"/>
        <v>1058.9036810783434</v>
      </c>
      <c r="J1557" s="73">
        <f t="shared" si="226"/>
        <v>128.5</v>
      </c>
      <c r="K1557" s="74">
        <f t="shared" si="227"/>
        <v>1058.9036810783434</v>
      </c>
    </row>
    <row r="1558" spans="1:11">
      <c r="A1558" s="67">
        <v>1543</v>
      </c>
      <c r="B1558" s="69">
        <f t="shared" si="228"/>
        <v>1058.9036810783434</v>
      </c>
      <c r="C1558" s="68">
        <f t="shared" si="229"/>
        <v>128.58333333333334</v>
      </c>
      <c r="D1558" s="72">
        <f t="shared" si="230"/>
        <v>1059.380345485717</v>
      </c>
      <c r="E1558" s="69">
        <f t="shared" si="231"/>
        <v>1059.380345485717</v>
      </c>
      <c r="F1558" s="70">
        <f t="shared" si="232"/>
        <v>190.81457686590034</v>
      </c>
      <c r="G1558" s="70" cm="1">
        <f t="array" ref="G1558">_xll.DCE_EC312_SpecificHeat_Ca(B1558)</f>
        <v>650</v>
      </c>
      <c r="H1558" s="69">
        <f t="shared" si="233"/>
        <v>9.7386175519506554E-2</v>
      </c>
      <c r="I1558" s="69">
        <f t="shared" si="234"/>
        <v>1059.0010672538629</v>
      </c>
      <c r="J1558" s="73">
        <f t="shared" si="226"/>
        <v>128.58333333333334</v>
      </c>
      <c r="K1558" s="74">
        <f t="shared" si="227"/>
        <v>1059.0010672538629</v>
      </c>
    </row>
    <row r="1559" spans="1:11">
      <c r="A1559" s="67">
        <v>1544</v>
      </c>
      <c r="B1559" s="69">
        <f t="shared" si="228"/>
        <v>1059.0010672538629</v>
      </c>
      <c r="C1559" s="68">
        <f t="shared" si="229"/>
        <v>128.66666666666666</v>
      </c>
      <c r="D1559" s="72">
        <f t="shared" si="230"/>
        <v>1059.4773238685566</v>
      </c>
      <c r="E1559" s="69">
        <f t="shared" si="231"/>
        <v>1059.4773238685566</v>
      </c>
      <c r="F1559" s="70">
        <f t="shared" si="232"/>
        <v>190.6904546641413</v>
      </c>
      <c r="G1559" s="70" cm="1">
        <f t="array" ref="G1559">_xll.DCE_EC312_SpecificHeat_Ca(B1559)</f>
        <v>650</v>
      </c>
      <c r="H1559" s="69">
        <f t="shared" si="233"/>
        <v>9.7322827180375895E-2</v>
      </c>
      <c r="I1559" s="69">
        <f t="shared" si="234"/>
        <v>1059.0983900810431</v>
      </c>
      <c r="J1559" s="73">
        <f t="shared" si="226"/>
        <v>128.66666666666666</v>
      </c>
      <c r="K1559" s="74">
        <f t="shared" si="227"/>
        <v>1059.0983900810431</v>
      </c>
    </row>
    <row r="1560" spans="1:11">
      <c r="A1560" s="67">
        <v>1545</v>
      </c>
      <c r="B1560" s="69">
        <f t="shared" si="228"/>
        <v>1059.0983900810431</v>
      </c>
      <c r="C1560" s="68">
        <f t="shared" si="229"/>
        <v>128.75</v>
      </c>
      <c r="D1560" s="72">
        <f t="shared" si="230"/>
        <v>1059.5742395228133</v>
      </c>
      <c r="E1560" s="69">
        <f t="shared" si="231"/>
        <v>1059.5742395228133</v>
      </c>
      <c r="F1560" s="70">
        <f t="shared" si="232"/>
        <v>190.56649400616783</v>
      </c>
      <c r="G1560" s="70" cm="1">
        <f t="array" ref="G1560">_xll.DCE_EC312_SpecificHeat_Ca(B1560)</f>
        <v>650</v>
      </c>
      <c r="H1560" s="69">
        <f t="shared" si="233"/>
        <v>9.7259561288465537E-2</v>
      </c>
      <c r="I1560" s="69">
        <f t="shared" si="234"/>
        <v>1059.1956496423315</v>
      </c>
      <c r="J1560" s="73">
        <f t="shared" si="226"/>
        <v>128.75</v>
      </c>
      <c r="K1560" s="74">
        <f t="shared" si="227"/>
        <v>1059.1956496423315</v>
      </c>
    </row>
    <row r="1561" spans="1:11">
      <c r="A1561" s="67">
        <v>1546</v>
      </c>
      <c r="B1561" s="69">
        <f t="shared" si="228"/>
        <v>1059.1956496423315</v>
      </c>
      <c r="C1561" s="68">
        <f t="shared" si="229"/>
        <v>128.83333333333334</v>
      </c>
      <c r="D1561" s="72">
        <f t="shared" si="230"/>
        <v>1059.6710925295836</v>
      </c>
      <c r="E1561" s="69">
        <f t="shared" si="231"/>
        <v>1059.6710925295836</v>
      </c>
      <c r="F1561" s="70">
        <f t="shared" si="232"/>
        <v>190.44269457609633</v>
      </c>
      <c r="G1561" s="70" cm="1">
        <f t="array" ref="G1561">_xll.DCE_EC312_SpecificHeat_Ca(B1561)</f>
        <v>650</v>
      </c>
      <c r="H1561" s="69">
        <f t="shared" si="233"/>
        <v>9.7196377682557747E-2</v>
      </c>
      <c r="I1561" s="69">
        <f t="shared" si="234"/>
        <v>1059.2928460200142</v>
      </c>
      <c r="J1561" s="73">
        <f t="shared" si="226"/>
        <v>128.83333333333334</v>
      </c>
      <c r="K1561" s="74">
        <f t="shared" si="227"/>
        <v>1059.2928460200142</v>
      </c>
    </row>
    <row r="1562" spans="1:11">
      <c r="A1562" s="67">
        <v>1547</v>
      </c>
      <c r="B1562" s="69">
        <f t="shared" si="228"/>
        <v>1059.2928460200142</v>
      </c>
      <c r="C1562" s="68">
        <f t="shared" si="229"/>
        <v>128.91666666666666</v>
      </c>
      <c r="D1562" s="72">
        <f t="shared" si="230"/>
        <v>1059.7678829698079</v>
      </c>
      <c r="E1562" s="69">
        <f t="shared" si="231"/>
        <v>1059.7678829698079</v>
      </c>
      <c r="F1562" s="70">
        <f t="shared" si="232"/>
        <v>190.31905605958863</v>
      </c>
      <c r="G1562" s="70" cm="1">
        <f t="array" ref="G1562">_xll.DCE_EC312_SpecificHeat_Ca(B1562)</f>
        <v>650</v>
      </c>
      <c r="H1562" s="69">
        <f t="shared" si="233"/>
        <v>9.713327620222352E-2</v>
      </c>
      <c r="I1562" s="69">
        <f t="shared" si="234"/>
        <v>1059.3899792962163</v>
      </c>
      <c r="J1562" s="73">
        <f t="shared" si="226"/>
        <v>128.91666666666666</v>
      </c>
      <c r="K1562" s="74">
        <f t="shared" si="227"/>
        <v>1059.3899792962163</v>
      </c>
    </row>
    <row r="1563" spans="1:11">
      <c r="A1563" s="67">
        <v>1548</v>
      </c>
      <c r="B1563" s="69">
        <f t="shared" si="228"/>
        <v>1059.3899792962163</v>
      </c>
      <c r="C1563" s="68">
        <f t="shared" si="229"/>
        <v>129</v>
      </c>
      <c r="D1563" s="72">
        <f t="shared" si="230"/>
        <v>1059.8646109242691</v>
      </c>
      <c r="E1563" s="69">
        <f t="shared" si="231"/>
        <v>1059.8646109242691</v>
      </c>
      <c r="F1563" s="70">
        <f t="shared" si="232"/>
        <v>190.19557814270993</v>
      </c>
      <c r="G1563" s="70" cm="1">
        <f t="array" ref="G1563">_xll.DCE_EC312_SpecificHeat_Ca(B1563)</f>
        <v>650</v>
      </c>
      <c r="H1563" s="69">
        <f t="shared" si="233"/>
        <v>9.7070256687239703E-2</v>
      </c>
      <c r="I1563" s="69">
        <f t="shared" si="234"/>
        <v>1059.4870495529035</v>
      </c>
      <c r="J1563" s="73">
        <f t="shared" si="226"/>
        <v>129</v>
      </c>
      <c r="K1563" s="74">
        <f t="shared" si="227"/>
        <v>1059.4870495529035</v>
      </c>
    </row>
    <row r="1564" spans="1:11">
      <c r="A1564" s="67">
        <v>1549</v>
      </c>
      <c r="B1564" s="69">
        <f t="shared" si="228"/>
        <v>1059.4870495529035</v>
      </c>
      <c r="C1564" s="68">
        <f t="shared" si="229"/>
        <v>129.08333333333334</v>
      </c>
      <c r="D1564" s="72">
        <f t="shared" si="230"/>
        <v>1059.9612764735941</v>
      </c>
      <c r="E1564" s="69">
        <f t="shared" si="231"/>
        <v>1059.9612764735941</v>
      </c>
      <c r="F1564" s="70">
        <f t="shared" si="232"/>
        <v>190.07226051264118</v>
      </c>
      <c r="G1564" s="70" cm="1">
        <f t="array" ref="G1564">_xll.DCE_EC312_SpecificHeat_Ca(B1564)</f>
        <v>650</v>
      </c>
      <c r="H1564" s="69">
        <f t="shared" si="233"/>
        <v>9.7007318977952589E-2</v>
      </c>
      <c r="I1564" s="69">
        <f t="shared" si="234"/>
        <v>1059.5840568718816</v>
      </c>
      <c r="J1564" s="73">
        <f t="shared" si="226"/>
        <v>129.08333333333334</v>
      </c>
      <c r="K1564" s="74">
        <f t="shared" si="227"/>
        <v>1059.5840568718816</v>
      </c>
    </row>
    <row r="1565" spans="1:11">
      <c r="A1565" s="67">
        <v>1550</v>
      </c>
      <c r="B1565" s="69">
        <f t="shared" si="228"/>
        <v>1059.5840568718816</v>
      </c>
      <c r="C1565" s="68">
        <f t="shared" si="229"/>
        <v>129.16666666666666</v>
      </c>
      <c r="D1565" s="72">
        <f t="shared" si="230"/>
        <v>1060.0578796982536</v>
      </c>
      <c r="E1565" s="69">
        <f t="shared" si="231"/>
        <v>1060.0578796982536</v>
      </c>
      <c r="F1565" s="70">
        <f t="shared" si="232"/>
        <v>189.94910285696668</v>
      </c>
      <c r="G1565" s="70" cm="1">
        <f t="array" ref="G1565">_xll.DCE_EC312_SpecificHeat_Ca(B1565)</f>
        <v>650</v>
      </c>
      <c r="H1565" s="69">
        <f t="shared" si="233"/>
        <v>9.6944462914914403E-2</v>
      </c>
      <c r="I1565" s="69">
        <f t="shared" si="234"/>
        <v>1059.6810013347965</v>
      </c>
      <c r="J1565" s="73">
        <f t="shared" si="226"/>
        <v>129.16666666666666</v>
      </c>
      <c r="K1565" s="74">
        <f t="shared" si="227"/>
        <v>1059.6810013347965</v>
      </c>
    </row>
    <row r="1566" spans="1:11">
      <c r="A1566" s="67">
        <v>1551</v>
      </c>
      <c r="B1566" s="69">
        <f t="shared" si="228"/>
        <v>1059.6810013347965</v>
      </c>
      <c r="C1566" s="68">
        <f t="shared" si="229"/>
        <v>129.25</v>
      </c>
      <c r="D1566" s="72">
        <f t="shared" si="230"/>
        <v>1060.1544206785632</v>
      </c>
      <c r="E1566" s="69">
        <f t="shared" si="231"/>
        <v>1060.1544206785632</v>
      </c>
      <c r="F1566" s="70">
        <f t="shared" si="232"/>
        <v>189.8261048645586</v>
      </c>
      <c r="G1566" s="70" cm="1">
        <f t="array" ref="G1566">_xll.DCE_EC312_SpecificHeat_Ca(B1566)</f>
        <v>650</v>
      </c>
      <c r="H1566" s="69">
        <f t="shared" si="233"/>
        <v>9.6881688339334596E-2</v>
      </c>
      <c r="I1566" s="69">
        <f t="shared" si="234"/>
        <v>1059.7778830231359</v>
      </c>
      <c r="J1566" s="73">
        <f t="shared" si="226"/>
        <v>129.25</v>
      </c>
      <c r="K1566" s="74">
        <f t="shared" si="227"/>
        <v>1059.7778830231359</v>
      </c>
    </row>
    <row r="1567" spans="1:11">
      <c r="A1567" s="67">
        <v>1552</v>
      </c>
      <c r="B1567" s="69">
        <f t="shared" si="228"/>
        <v>1059.7778830231359</v>
      </c>
      <c r="C1567" s="68">
        <f t="shared" si="229"/>
        <v>129.33333333333334</v>
      </c>
      <c r="D1567" s="72">
        <f t="shared" si="230"/>
        <v>1060.2508994946827</v>
      </c>
      <c r="E1567" s="69">
        <f t="shared" si="231"/>
        <v>1060.2508994946827</v>
      </c>
      <c r="F1567" s="70">
        <f t="shared" si="232"/>
        <v>189.70326622474491</v>
      </c>
      <c r="G1567" s="70" cm="1">
        <f t="array" ref="G1567">_xll.DCE_EC312_SpecificHeat_Ca(B1567)</f>
        <v>650</v>
      </c>
      <c r="H1567" s="69">
        <f t="shared" si="233"/>
        <v>9.6818995092655208E-2</v>
      </c>
      <c r="I1567" s="69">
        <f t="shared" si="234"/>
        <v>1059.8747020182286</v>
      </c>
      <c r="J1567" s="73">
        <f t="shared" si="226"/>
        <v>129.33333333333334</v>
      </c>
      <c r="K1567" s="74">
        <f t="shared" si="227"/>
        <v>1059.8747020182286</v>
      </c>
    </row>
    <row r="1568" spans="1:11">
      <c r="A1568" s="67">
        <v>1553</v>
      </c>
      <c r="B1568" s="69">
        <f t="shared" si="228"/>
        <v>1059.8747020182286</v>
      </c>
      <c r="C1568" s="68">
        <f t="shared" si="229"/>
        <v>129.41666666666666</v>
      </c>
      <c r="D1568" s="72">
        <f t="shared" si="230"/>
        <v>1060.3473162266175</v>
      </c>
      <c r="E1568" s="69">
        <f t="shared" si="231"/>
        <v>1060.3473162266175</v>
      </c>
      <c r="F1568" s="70">
        <f t="shared" si="232"/>
        <v>189.58058662771168</v>
      </c>
      <c r="G1568" s="70" cm="1">
        <f t="array" ref="G1568">_xll.DCE_EC312_SpecificHeat_Ca(B1568)</f>
        <v>650</v>
      </c>
      <c r="H1568" s="69">
        <f t="shared" si="233"/>
        <v>9.6756383016756348E-2</v>
      </c>
      <c r="I1568" s="69">
        <f t="shared" si="234"/>
        <v>1059.9714584012454</v>
      </c>
      <c r="J1568" s="73">
        <f t="shared" si="226"/>
        <v>129.41666666666666</v>
      </c>
      <c r="K1568" s="74">
        <f t="shared" si="227"/>
        <v>1059.9714584012454</v>
      </c>
    </row>
    <row r="1569" spans="1:11">
      <c r="A1569" s="67">
        <v>1554</v>
      </c>
      <c r="B1569" s="69">
        <f t="shared" si="228"/>
        <v>1059.9714584012454</v>
      </c>
      <c r="C1569" s="68">
        <f t="shared" si="229"/>
        <v>129.5</v>
      </c>
      <c r="D1569" s="72">
        <f t="shared" si="230"/>
        <v>1060.443670954219</v>
      </c>
      <c r="E1569" s="69">
        <f t="shared" si="231"/>
        <v>1060.443670954219</v>
      </c>
      <c r="F1569" s="70">
        <f t="shared" si="232"/>
        <v>189.4580657646776</v>
      </c>
      <c r="G1569" s="70" cm="1">
        <f t="array" ref="G1569">_xll.DCE_EC312_SpecificHeat_Ca(B1569)</f>
        <v>650</v>
      </c>
      <c r="H1569" s="69">
        <f t="shared" si="233"/>
        <v>9.6693851954045007E-2</v>
      </c>
      <c r="I1569" s="69">
        <f t="shared" si="234"/>
        <v>1060.0681522531995</v>
      </c>
      <c r="J1569" s="73">
        <f t="shared" si="226"/>
        <v>129.5</v>
      </c>
      <c r="K1569" s="74">
        <f t="shared" si="227"/>
        <v>1060.0681522531995</v>
      </c>
    </row>
    <row r="1570" spans="1:11">
      <c r="A1570" s="67">
        <v>1555</v>
      </c>
      <c r="B1570" s="69">
        <f t="shared" si="228"/>
        <v>1060.0681522531995</v>
      </c>
      <c r="C1570" s="68">
        <f t="shared" si="229"/>
        <v>129.58333333333334</v>
      </c>
      <c r="D1570" s="72">
        <f t="shared" si="230"/>
        <v>1060.5399637571843</v>
      </c>
      <c r="E1570" s="69">
        <f t="shared" si="231"/>
        <v>1060.5399637571843</v>
      </c>
      <c r="F1570" s="70">
        <f t="shared" si="232"/>
        <v>189.33570332760547</v>
      </c>
      <c r="G1570" s="70" cm="1">
        <f t="array" ref="G1570">_xll.DCE_EC312_SpecificHeat_Ca(B1570)</f>
        <v>650</v>
      </c>
      <c r="H1570" s="69">
        <f t="shared" si="233"/>
        <v>9.6631401747308054E-2</v>
      </c>
      <c r="I1570" s="69">
        <f t="shared" si="234"/>
        <v>1060.1647836549469</v>
      </c>
      <c r="J1570" s="73">
        <f t="shared" si="226"/>
        <v>129.58333333333334</v>
      </c>
      <c r="K1570" s="74">
        <f t="shared" si="227"/>
        <v>1060.1647836549469</v>
      </c>
    </row>
    <row r="1571" spans="1:11">
      <c r="A1571" s="67">
        <v>1556</v>
      </c>
      <c r="B1571" s="69">
        <f t="shared" si="228"/>
        <v>1060.1647836549469</v>
      </c>
      <c r="C1571" s="68">
        <f t="shared" si="229"/>
        <v>129.66666666666666</v>
      </c>
      <c r="D1571" s="72">
        <f t="shared" si="230"/>
        <v>1060.6361947150565</v>
      </c>
      <c r="E1571" s="69">
        <f t="shared" si="231"/>
        <v>1060.6361947150565</v>
      </c>
      <c r="F1571" s="70">
        <f t="shared" si="232"/>
        <v>189.2134990088478</v>
      </c>
      <c r="G1571" s="70" cm="1">
        <f t="array" ref="G1571">_xll.DCE_EC312_SpecificHeat_Ca(B1571)</f>
        <v>650</v>
      </c>
      <c r="H1571" s="69">
        <f t="shared" si="233"/>
        <v>9.6569032239531172E-2</v>
      </c>
      <c r="I1571" s="69">
        <f t="shared" si="234"/>
        <v>1060.2613526871864</v>
      </c>
      <c r="J1571" s="73">
        <f t="shared" si="226"/>
        <v>129.66666666666666</v>
      </c>
      <c r="K1571" s="74">
        <f t="shared" si="227"/>
        <v>1060.2613526871864</v>
      </c>
    </row>
    <row r="1572" spans="1:11">
      <c r="A1572" s="67">
        <v>1557</v>
      </c>
      <c r="B1572" s="69">
        <f t="shared" si="228"/>
        <v>1060.2613526871864</v>
      </c>
      <c r="C1572" s="68">
        <f t="shared" si="229"/>
        <v>129.75</v>
      </c>
      <c r="D1572" s="72">
        <f t="shared" si="230"/>
        <v>1060.732363907226</v>
      </c>
      <c r="E1572" s="69">
        <f t="shared" si="231"/>
        <v>1060.732363907226</v>
      </c>
      <c r="F1572" s="70">
        <f t="shared" si="232"/>
        <v>189.09145250187285</v>
      </c>
      <c r="G1572" s="70" cm="1">
        <f t="array" ref="G1572">_xll.DCE_EC312_SpecificHeat_Ca(B1572)</f>
        <v>650</v>
      </c>
      <c r="H1572" s="69">
        <f t="shared" si="233"/>
        <v>9.6506743274269599E-2</v>
      </c>
      <c r="I1572" s="69">
        <f t="shared" si="234"/>
        <v>1060.3578594304606</v>
      </c>
      <c r="J1572" s="73">
        <f t="shared" si="226"/>
        <v>129.75</v>
      </c>
      <c r="K1572" s="74">
        <f t="shared" si="227"/>
        <v>1060.3578594304606</v>
      </c>
    </row>
    <row r="1573" spans="1:11">
      <c r="A1573" s="67">
        <v>1558</v>
      </c>
      <c r="B1573" s="69">
        <f t="shared" si="228"/>
        <v>1060.3578594304606</v>
      </c>
      <c r="C1573" s="68">
        <f t="shared" si="229"/>
        <v>129.83333333333334</v>
      </c>
      <c r="D1573" s="72">
        <f t="shared" si="230"/>
        <v>1060.8284714129311</v>
      </c>
      <c r="E1573" s="69">
        <f t="shared" si="231"/>
        <v>1060.8284714129311</v>
      </c>
      <c r="F1573" s="70">
        <f t="shared" si="232"/>
        <v>188.96956350126459</v>
      </c>
      <c r="G1573" s="70" cm="1">
        <f t="array" ref="G1573">_xll.DCE_EC312_SpecificHeat_Ca(B1573)</f>
        <v>650</v>
      </c>
      <c r="H1573" s="69">
        <f t="shared" si="233"/>
        <v>9.6444534695647871E-2</v>
      </c>
      <c r="I1573" s="69">
        <f t="shared" si="234"/>
        <v>1060.4543039651562</v>
      </c>
      <c r="J1573" s="73">
        <f t="shared" si="226"/>
        <v>129.83333333333334</v>
      </c>
      <c r="K1573" s="74">
        <f t="shared" si="227"/>
        <v>1060.4543039651562</v>
      </c>
    </row>
    <row r="1574" spans="1:11">
      <c r="A1574" s="67">
        <v>1559</v>
      </c>
      <c r="B1574" s="69">
        <f t="shared" si="228"/>
        <v>1060.4543039651562</v>
      </c>
      <c r="C1574" s="68">
        <f t="shared" si="229"/>
        <v>129.91666666666666</v>
      </c>
      <c r="D1574" s="72">
        <f t="shared" si="230"/>
        <v>1060.9245173112563</v>
      </c>
      <c r="E1574" s="69">
        <f t="shared" si="231"/>
        <v>1060.9245173112563</v>
      </c>
      <c r="F1574" s="70">
        <f t="shared" si="232"/>
        <v>188.84783170177448</v>
      </c>
      <c r="G1574" s="70" cm="1">
        <f t="array" ref="G1574">_xll.DCE_EC312_SpecificHeat_Ca(B1574)</f>
        <v>650</v>
      </c>
      <c r="H1574" s="69">
        <f t="shared" si="233"/>
        <v>9.6382406347876093E-2</v>
      </c>
      <c r="I1574" s="69">
        <f t="shared" si="234"/>
        <v>1060.5506863715041</v>
      </c>
      <c r="J1574" s="73">
        <f t="shared" si="226"/>
        <v>129.91666666666666</v>
      </c>
      <c r="K1574" s="74">
        <f t="shared" si="227"/>
        <v>1060.5506863715041</v>
      </c>
    </row>
    <row r="1575" spans="1:11">
      <c r="A1575" s="67">
        <v>1560</v>
      </c>
      <c r="B1575" s="69">
        <f t="shared" si="228"/>
        <v>1060.5506863715041</v>
      </c>
      <c r="C1575" s="68">
        <f t="shared" si="229"/>
        <v>130</v>
      </c>
      <c r="D1575" s="72">
        <f t="shared" si="230"/>
        <v>1061.0205016811349</v>
      </c>
      <c r="E1575" s="69">
        <f t="shared" si="231"/>
        <v>1061.0205016811349</v>
      </c>
      <c r="F1575" s="70">
        <f t="shared" si="232"/>
        <v>188.72625679913978</v>
      </c>
      <c r="G1575" s="70" cm="1">
        <f t="array" ref="G1575">_xll.DCE_EC312_SpecificHeat_Ca(B1575)</f>
        <v>650</v>
      </c>
      <c r="H1575" s="69">
        <f t="shared" si="233"/>
        <v>9.6320358075667467E-2</v>
      </c>
      <c r="I1575" s="69">
        <f t="shared" si="234"/>
        <v>1060.6470067295797</v>
      </c>
      <c r="J1575" s="73">
        <f t="shared" ref="J1575:J1638" si="235">C1575</f>
        <v>130</v>
      </c>
      <c r="K1575" s="74">
        <f t="shared" ref="K1575:K1638" si="236">I1575</f>
        <v>1060.6470067295797</v>
      </c>
    </row>
    <row r="1576" spans="1:11">
      <c r="A1576" s="67">
        <v>1561</v>
      </c>
      <c r="B1576" s="69">
        <f t="shared" si="228"/>
        <v>1060.6470067295797</v>
      </c>
      <c r="C1576" s="68">
        <f t="shared" si="229"/>
        <v>130.08333333333334</v>
      </c>
      <c r="D1576" s="72">
        <f t="shared" si="230"/>
        <v>1061.1164246013489</v>
      </c>
      <c r="E1576" s="69">
        <f t="shared" si="231"/>
        <v>1061.1164246013489</v>
      </c>
      <c r="F1576" s="70">
        <f t="shared" si="232"/>
        <v>188.60483849022708</v>
      </c>
      <c r="G1576" s="70" cm="1">
        <f t="array" ref="G1576">_xll.DCE_EC312_SpecificHeat_Ca(B1576)</f>
        <v>650</v>
      </c>
      <c r="H1576" s="69">
        <f t="shared" si="233"/>
        <v>9.6258389724311555E-2</v>
      </c>
      <c r="I1576" s="69">
        <f t="shared" si="234"/>
        <v>1060.7432651193039</v>
      </c>
      <c r="J1576" s="73">
        <f t="shared" si="235"/>
        <v>130.08333333333334</v>
      </c>
      <c r="K1576" s="74">
        <f t="shared" si="236"/>
        <v>1060.7432651193039</v>
      </c>
    </row>
    <row r="1577" spans="1:11">
      <c r="A1577" s="67">
        <v>1562</v>
      </c>
      <c r="B1577" s="69">
        <f t="shared" si="228"/>
        <v>1060.7432651193039</v>
      </c>
      <c r="C1577" s="68">
        <f t="shared" si="229"/>
        <v>130.16666666666666</v>
      </c>
      <c r="D1577" s="72">
        <f t="shared" si="230"/>
        <v>1061.2122861505284</v>
      </c>
      <c r="E1577" s="69">
        <f t="shared" si="231"/>
        <v>1061.2122861505284</v>
      </c>
      <c r="F1577" s="70">
        <f t="shared" si="232"/>
        <v>188.48357647226774</v>
      </c>
      <c r="G1577" s="70" cm="1">
        <f t="array" ref="G1577">_xll.DCE_EC312_SpecificHeat_Ca(B1577)</f>
        <v>650</v>
      </c>
      <c r="H1577" s="69">
        <f t="shared" si="233"/>
        <v>9.6196501139284143E-2</v>
      </c>
      <c r="I1577" s="69">
        <f t="shared" si="234"/>
        <v>1060.8394616204432</v>
      </c>
      <c r="J1577" s="73">
        <f t="shared" si="235"/>
        <v>130.16666666666666</v>
      </c>
      <c r="K1577" s="74">
        <f t="shared" si="236"/>
        <v>1060.8394616204432</v>
      </c>
    </row>
    <row r="1578" spans="1:11">
      <c r="A1578" s="67">
        <v>1563</v>
      </c>
      <c r="B1578" s="69">
        <f t="shared" si="228"/>
        <v>1060.8394616204432</v>
      </c>
      <c r="C1578" s="68">
        <f t="shared" si="229"/>
        <v>130.25</v>
      </c>
      <c r="D1578" s="72">
        <f t="shared" si="230"/>
        <v>1061.3080864071533</v>
      </c>
      <c r="E1578" s="69">
        <f t="shared" si="231"/>
        <v>1061.3080864071533</v>
      </c>
      <c r="F1578" s="70">
        <f t="shared" si="232"/>
        <v>188.36247044351984</v>
      </c>
      <c r="G1578" s="70" cm="1">
        <f t="array" ref="G1578">_xll.DCE_EC312_SpecificHeat_Ca(B1578)</f>
        <v>650</v>
      </c>
      <c r="H1578" s="69">
        <f t="shared" si="233"/>
        <v>9.6134692166584948E-2</v>
      </c>
      <c r="I1578" s="69">
        <f t="shared" si="234"/>
        <v>1060.9355963126097</v>
      </c>
      <c r="J1578" s="73">
        <f t="shared" si="235"/>
        <v>130.25</v>
      </c>
      <c r="K1578" s="74">
        <f t="shared" si="236"/>
        <v>1060.9355963126097</v>
      </c>
    </row>
    <row r="1579" spans="1:11">
      <c r="A1579" s="67">
        <v>1564</v>
      </c>
      <c r="B1579" s="69">
        <f t="shared" si="228"/>
        <v>1060.9355963126097</v>
      </c>
      <c r="C1579" s="68">
        <f t="shared" si="229"/>
        <v>130.33333333333334</v>
      </c>
      <c r="D1579" s="72">
        <f t="shared" si="230"/>
        <v>1061.4038254495522</v>
      </c>
      <c r="E1579" s="69">
        <f t="shared" si="231"/>
        <v>1061.4038254495522</v>
      </c>
      <c r="F1579" s="70">
        <f t="shared" si="232"/>
        <v>188.24152010268938</v>
      </c>
      <c r="G1579" s="70" cm="1">
        <f t="array" ref="G1579">_xll.DCE_EC312_SpecificHeat_Ca(B1579)</f>
        <v>650</v>
      </c>
      <c r="H1579" s="69">
        <f t="shared" si="233"/>
        <v>9.607296265244232E-2</v>
      </c>
      <c r="I1579" s="69">
        <f t="shared" si="234"/>
        <v>1061.0316692752622</v>
      </c>
      <c r="J1579" s="73">
        <f t="shared" si="235"/>
        <v>130.33333333333334</v>
      </c>
      <c r="K1579" s="74">
        <f t="shared" si="236"/>
        <v>1061.0316692752622</v>
      </c>
    </row>
    <row r="1580" spans="1:11">
      <c r="A1580" s="67">
        <v>1565</v>
      </c>
      <c r="B1580" s="69">
        <f t="shared" si="228"/>
        <v>1061.0316692752622</v>
      </c>
      <c r="C1580" s="68">
        <f t="shared" si="229"/>
        <v>130.41666666666666</v>
      </c>
      <c r="D1580" s="72">
        <f t="shared" si="230"/>
        <v>1061.4995033559048</v>
      </c>
      <c r="E1580" s="69">
        <f t="shared" si="231"/>
        <v>1061.4995033559048</v>
      </c>
      <c r="F1580" s="70">
        <f t="shared" si="232"/>
        <v>188.1207251497587</v>
      </c>
      <c r="G1580" s="70" cm="1">
        <f t="array" ref="G1580">_xll.DCE_EC312_SpecificHeat_Ca(B1580)</f>
        <v>650</v>
      </c>
      <c r="H1580" s="69">
        <f t="shared" si="233"/>
        <v>9.6011312443736063E-2</v>
      </c>
      <c r="I1580" s="69">
        <f t="shared" si="234"/>
        <v>1061.127680587706</v>
      </c>
      <c r="J1580" s="73">
        <f t="shared" si="235"/>
        <v>130.41666666666666</v>
      </c>
      <c r="K1580" s="74">
        <f t="shared" si="236"/>
        <v>1061.127680587706</v>
      </c>
    </row>
    <row r="1581" spans="1:11">
      <c r="A1581" s="67">
        <v>1566</v>
      </c>
      <c r="B1581" s="69">
        <f t="shared" si="228"/>
        <v>1061.127680587706</v>
      </c>
      <c r="C1581" s="68">
        <f t="shared" si="229"/>
        <v>130.5</v>
      </c>
      <c r="D1581" s="72">
        <f t="shared" si="230"/>
        <v>1061.5951202042402</v>
      </c>
      <c r="E1581" s="69">
        <f t="shared" si="231"/>
        <v>1061.5951202042402</v>
      </c>
      <c r="F1581" s="70">
        <f t="shared" si="232"/>
        <v>188.00008528510224</v>
      </c>
      <c r="G1581" s="70" cm="1">
        <f t="array" ref="G1581">_xll.DCE_EC312_SpecificHeat_Ca(B1581)</f>
        <v>650</v>
      </c>
      <c r="H1581" s="69">
        <f t="shared" si="233"/>
        <v>9.5949741387546084E-2</v>
      </c>
      <c r="I1581" s="69">
        <f t="shared" si="234"/>
        <v>1061.2236303290936</v>
      </c>
      <c r="J1581" s="73">
        <f t="shared" si="235"/>
        <v>130.5</v>
      </c>
      <c r="K1581" s="74">
        <f t="shared" si="236"/>
        <v>1061.2236303290936</v>
      </c>
    </row>
    <row r="1582" spans="1:11">
      <c r="A1582" s="67">
        <v>1567</v>
      </c>
      <c r="B1582" s="69">
        <f t="shared" si="228"/>
        <v>1061.2236303290936</v>
      </c>
      <c r="C1582" s="68">
        <f t="shared" si="229"/>
        <v>130.58333333333334</v>
      </c>
      <c r="D1582" s="72">
        <f t="shared" si="230"/>
        <v>1061.6906760724385</v>
      </c>
      <c r="E1582" s="69">
        <f t="shared" si="231"/>
        <v>1061.6906760724385</v>
      </c>
      <c r="F1582" s="70">
        <f t="shared" si="232"/>
        <v>187.87960020997764</v>
      </c>
      <c r="G1582" s="70" cm="1">
        <f t="array" ref="G1582">_xll.DCE_EC312_SpecificHeat_Ca(B1582)</f>
        <v>650</v>
      </c>
      <c r="H1582" s="69">
        <f t="shared" si="233"/>
        <v>9.5888249331402942E-2</v>
      </c>
      <c r="I1582" s="69">
        <f t="shared" si="234"/>
        <v>1061.319518578425</v>
      </c>
      <c r="J1582" s="73">
        <f t="shared" si="235"/>
        <v>130.58333333333334</v>
      </c>
      <c r="K1582" s="74">
        <f t="shared" si="236"/>
        <v>1061.319518578425</v>
      </c>
    </row>
    <row r="1583" spans="1:11">
      <c r="A1583" s="67">
        <v>1568</v>
      </c>
      <c r="B1583" s="69">
        <f t="shared" si="228"/>
        <v>1061.319518578425</v>
      </c>
      <c r="C1583" s="68">
        <f t="shared" si="229"/>
        <v>130.66666666666666</v>
      </c>
      <c r="D1583" s="72">
        <f t="shared" si="230"/>
        <v>1061.786171038231</v>
      </c>
      <c r="E1583" s="69">
        <f t="shared" si="231"/>
        <v>1061.786171038231</v>
      </c>
      <c r="F1583" s="70">
        <f t="shared" si="232"/>
        <v>187.75926962650288</v>
      </c>
      <c r="G1583" s="70" cm="1">
        <f t="array" ref="G1583">_xll.DCE_EC312_SpecificHeat_Ca(B1583)</f>
        <v>650</v>
      </c>
      <c r="H1583" s="69">
        <f t="shared" si="233"/>
        <v>9.5826836123276429E-2</v>
      </c>
      <c r="I1583" s="69">
        <f t="shared" si="234"/>
        <v>1061.4153454145483</v>
      </c>
      <c r="J1583" s="73">
        <f t="shared" si="235"/>
        <v>130.66666666666666</v>
      </c>
      <c r="K1583" s="74">
        <f t="shared" si="236"/>
        <v>1061.4153454145483</v>
      </c>
    </row>
    <row r="1584" spans="1:11">
      <c r="A1584" s="67">
        <v>1569</v>
      </c>
      <c r="B1584" s="69">
        <f t="shared" si="228"/>
        <v>1061.4153454145483</v>
      </c>
      <c r="C1584" s="68">
        <f t="shared" si="229"/>
        <v>130.75</v>
      </c>
      <c r="D1584" s="72">
        <f t="shared" si="230"/>
        <v>1061.8816051792005</v>
      </c>
      <c r="E1584" s="69">
        <f t="shared" si="231"/>
        <v>1061.8816051792005</v>
      </c>
      <c r="F1584" s="70">
        <f t="shared" si="232"/>
        <v>187.63909323742399</v>
      </c>
      <c r="G1584" s="70" cm="1">
        <f t="array" ref="G1584">_xll.DCE_EC312_SpecificHeat_Ca(B1584)</f>
        <v>650</v>
      </c>
      <c r="H1584" s="69">
        <f t="shared" si="233"/>
        <v>9.5765501611456819E-2</v>
      </c>
      <c r="I1584" s="69">
        <f t="shared" si="234"/>
        <v>1061.5111109161596</v>
      </c>
      <c r="J1584" s="73">
        <f t="shared" si="235"/>
        <v>130.75</v>
      </c>
      <c r="K1584" s="74">
        <f t="shared" si="236"/>
        <v>1061.5111109161596</v>
      </c>
    </row>
    <row r="1585" spans="1:11">
      <c r="A1585" s="67">
        <v>1570</v>
      </c>
      <c r="B1585" s="69">
        <f t="shared" si="228"/>
        <v>1061.5111109161596</v>
      </c>
      <c r="C1585" s="68">
        <f t="shared" si="229"/>
        <v>130.83333333333334</v>
      </c>
      <c r="D1585" s="72">
        <f t="shared" si="230"/>
        <v>1061.9769785727815</v>
      </c>
      <c r="E1585" s="69">
        <f t="shared" si="231"/>
        <v>1061.9769785727815</v>
      </c>
      <c r="F1585" s="70">
        <f t="shared" si="232"/>
        <v>187.51907074633368</v>
      </c>
      <c r="G1585" s="70" cm="1">
        <f t="array" ref="G1585">_xll.DCE_EC312_SpecificHeat_Ca(B1585)</f>
        <v>650</v>
      </c>
      <c r="H1585" s="69">
        <f t="shared" si="233"/>
        <v>9.570424564466648E-2</v>
      </c>
      <c r="I1585" s="69">
        <f t="shared" si="234"/>
        <v>1061.6068151618042</v>
      </c>
      <c r="J1585" s="73">
        <f t="shared" si="235"/>
        <v>130.83333333333334</v>
      </c>
      <c r="K1585" s="74">
        <f t="shared" si="236"/>
        <v>1061.6068151618042</v>
      </c>
    </row>
    <row r="1586" spans="1:11">
      <c r="A1586" s="67">
        <v>1571</v>
      </c>
      <c r="B1586" s="69">
        <f t="shared" si="228"/>
        <v>1061.6068151618042</v>
      </c>
      <c r="C1586" s="68">
        <f t="shared" si="229"/>
        <v>130.91666666666666</v>
      </c>
      <c r="D1586" s="72">
        <f t="shared" si="230"/>
        <v>1062.0722912962608</v>
      </c>
      <c r="E1586" s="69">
        <f t="shared" si="231"/>
        <v>1062.0722912962608</v>
      </c>
      <c r="F1586" s="70">
        <f t="shared" si="232"/>
        <v>187.39920185756887</v>
      </c>
      <c r="G1586" s="70" cm="1">
        <f t="array" ref="G1586">_xll.DCE_EC312_SpecificHeat_Ca(B1586)</f>
        <v>650</v>
      </c>
      <c r="H1586" s="69">
        <f t="shared" si="233"/>
        <v>9.5643068072007648E-2</v>
      </c>
      <c r="I1586" s="69">
        <f t="shared" si="234"/>
        <v>1061.7024582298761</v>
      </c>
      <c r="J1586" s="73">
        <f t="shared" si="235"/>
        <v>130.91666666666666</v>
      </c>
      <c r="K1586" s="74">
        <f t="shared" si="236"/>
        <v>1061.7024582298761</v>
      </c>
    </row>
    <row r="1587" spans="1:11">
      <c r="A1587" s="67">
        <v>1572</v>
      </c>
      <c r="B1587" s="69">
        <f t="shared" si="228"/>
        <v>1061.7024582298761</v>
      </c>
      <c r="C1587" s="68">
        <f t="shared" si="229"/>
        <v>131</v>
      </c>
      <c r="D1587" s="72">
        <f t="shared" si="230"/>
        <v>1062.1675434267775</v>
      </c>
      <c r="E1587" s="69">
        <f t="shared" si="231"/>
        <v>1062.1675434267775</v>
      </c>
      <c r="F1587" s="70">
        <f t="shared" si="232"/>
        <v>187.27948627593361</v>
      </c>
      <c r="G1587" s="70" cm="1">
        <f t="array" ref="G1587">_xll.DCE_EC312_SpecificHeat_Ca(B1587)</f>
        <v>650</v>
      </c>
      <c r="H1587" s="69">
        <f t="shared" si="233"/>
        <v>9.5581968742820947E-2</v>
      </c>
      <c r="I1587" s="69">
        <f t="shared" si="234"/>
        <v>1061.798040198619</v>
      </c>
      <c r="J1587" s="73">
        <f t="shared" si="235"/>
        <v>131</v>
      </c>
      <c r="K1587" s="74">
        <f t="shared" si="236"/>
        <v>1061.798040198619</v>
      </c>
    </row>
    <row r="1588" spans="1:11">
      <c r="A1588" s="67">
        <v>1573</v>
      </c>
      <c r="B1588" s="69">
        <f t="shared" si="228"/>
        <v>1061.798040198619</v>
      </c>
      <c r="C1588" s="68">
        <f t="shared" si="229"/>
        <v>131.08333333333334</v>
      </c>
      <c r="D1588" s="72">
        <f t="shared" si="230"/>
        <v>1062.262735041324</v>
      </c>
      <c r="E1588" s="69">
        <f t="shared" si="231"/>
        <v>1062.262735041324</v>
      </c>
      <c r="F1588" s="70">
        <f t="shared" si="232"/>
        <v>187.15992370753591</v>
      </c>
      <c r="G1588" s="70" cm="1">
        <f t="array" ref="G1588">_xll.DCE_EC312_SpecificHeat_Ca(B1588)</f>
        <v>650</v>
      </c>
      <c r="H1588" s="69">
        <f t="shared" si="233"/>
        <v>9.5520947507112486E-2</v>
      </c>
      <c r="I1588" s="69">
        <f t="shared" si="234"/>
        <v>1061.8935611461261</v>
      </c>
      <c r="J1588" s="73">
        <f t="shared" si="235"/>
        <v>131.08333333333334</v>
      </c>
      <c r="K1588" s="74">
        <f t="shared" si="236"/>
        <v>1061.8935611461261</v>
      </c>
    </row>
    <row r="1589" spans="1:11">
      <c r="A1589" s="67">
        <v>1574</v>
      </c>
      <c r="B1589" s="69">
        <f t="shared" si="228"/>
        <v>1061.8935611461261</v>
      </c>
      <c r="C1589" s="68">
        <f t="shared" si="229"/>
        <v>131.16666666666666</v>
      </c>
      <c r="D1589" s="72">
        <f t="shared" si="230"/>
        <v>1062.3578662167463</v>
      </c>
      <c r="E1589" s="69">
        <f t="shared" si="231"/>
        <v>1062.3578662167463</v>
      </c>
      <c r="F1589" s="70">
        <f t="shared" si="232"/>
        <v>187.04051385889841</v>
      </c>
      <c r="G1589" s="70" cm="1">
        <f t="array" ref="G1589">_xll.DCE_EC312_SpecificHeat_Ca(B1589)</f>
        <v>650</v>
      </c>
      <c r="H1589" s="69">
        <f t="shared" si="233"/>
        <v>9.546000421510005E-2</v>
      </c>
      <c r="I1589" s="69">
        <f t="shared" si="234"/>
        <v>1061.9890211503412</v>
      </c>
      <c r="J1589" s="73">
        <f t="shared" si="235"/>
        <v>131.16666666666666</v>
      </c>
      <c r="K1589" s="74">
        <f t="shared" si="236"/>
        <v>1061.9890211503412</v>
      </c>
    </row>
    <row r="1590" spans="1:11">
      <c r="A1590" s="67">
        <v>1575</v>
      </c>
      <c r="B1590" s="69">
        <f t="shared" si="228"/>
        <v>1061.9890211503412</v>
      </c>
      <c r="C1590" s="68">
        <f t="shared" si="229"/>
        <v>131.25</v>
      </c>
      <c r="D1590" s="72">
        <f t="shared" si="230"/>
        <v>1062.4529370297435</v>
      </c>
      <c r="E1590" s="69">
        <f t="shared" si="231"/>
        <v>1062.4529370297435</v>
      </c>
      <c r="F1590" s="70">
        <f t="shared" si="232"/>
        <v>186.92125643726291</v>
      </c>
      <c r="G1590" s="70" cm="1">
        <f t="array" ref="G1590">_xll.DCE_EC312_SpecificHeat_Ca(B1590)</f>
        <v>650</v>
      </c>
      <c r="H1590" s="69">
        <f t="shared" si="233"/>
        <v>9.5399138717368395E-2</v>
      </c>
      <c r="I1590" s="69">
        <f t="shared" si="234"/>
        <v>1062.0844202890585</v>
      </c>
      <c r="J1590" s="73">
        <f t="shared" si="235"/>
        <v>131.25</v>
      </c>
      <c r="K1590" s="74">
        <f t="shared" si="236"/>
        <v>1062.0844202890585</v>
      </c>
    </row>
    <row r="1591" spans="1:11">
      <c r="A1591" s="67">
        <v>1576</v>
      </c>
      <c r="B1591" s="69">
        <f t="shared" si="228"/>
        <v>1062.0844202890585</v>
      </c>
      <c r="C1591" s="68">
        <f t="shared" si="229"/>
        <v>131.33333333333334</v>
      </c>
      <c r="D1591" s="72">
        <f t="shared" si="230"/>
        <v>1062.5479475568693</v>
      </c>
      <c r="E1591" s="69">
        <f t="shared" si="231"/>
        <v>1062.5479475568693</v>
      </c>
      <c r="F1591" s="70">
        <f t="shared" si="232"/>
        <v>186.8021511509175</v>
      </c>
      <c r="G1591" s="70" cm="1">
        <f t="array" ref="G1591">_xll.DCE_EC312_SpecificHeat_Ca(B1591)</f>
        <v>650</v>
      </c>
      <c r="H1591" s="69">
        <f t="shared" si="233"/>
        <v>9.5338350865036295E-2</v>
      </c>
      <c r="I1591" s="69">
        <f t="shared" si="234"/>
        <v>1062.1797586399234</v>
      </c>
      <c r="J1591" s="73">
        <f t="shared" si="235"/>
        <v>131.33333333333334</v>
      </c>
      <c r="K1591" s="74">
        <f t="shared" si="236"/>
        <v>1062.1797586399234</v>
      </c>
    </row>
    <row r="1592" spans="1:11">
      <c r="A1592" s="67">
        <v>1577</v>
      </c>
      <c r="B1592" s="69">
        <f t="shared" si="228"/>
        <v>1062.1797586399234</v>
      </c>
      <c r="C1592" s="68">
        <f t="shared" si="229"/>
        <v>131.41666666666666</v>
      </c>
      <c r="D1592" s="72">
        <f t="shared" si="230"/>
        <v>1062.6428978745314</v>
      </c>
      <c r="E1592" s="69">
        <f t="shared" si="231"/>
        <v>1062.6428978745314</v>
      </c>
      <c r="F1592" s="70">
        <f t="shared" si="232"/>
        <v>186.68319770847032</v>
      </c>
      <c r="G1592" s="70" cm="1">
        <f t="array" ref="G1592">_xll.DCE_EC312_SpecificHeat_Ca(B1592)</f>
        <v>650</v>
      </c>
      <c r="H1592" s="69">
        <f t="shared" si="233"/>
        <v>9.5277640509385891E-2</v>
      </c>
      <c r="I1592" s="69">
        <f t="shared" si="234"/>
        <v>1062.2750362804329</v>
      </c>
      <c r="J1592" s="73">
        <f t="shared" si="235"/>
        <v>131.41666666666666</v>
      </c>
      <c r="K1592" s="74">
        <f t="shared" si="236"/>
        <v>1062.2750362804329</v>
      </c>
    </row>
    <row r="1593" spans="1:11">
      <c r="A1593" s="67">
        <v>1578</v>
      </c>
      <c r="B1593" s="69">
        <f t="shared" si="228"/>
        <v>1062.2750362804329</v>
      </c>
      <c r="C1593" s="68">
        <f t="shared" si="229"/>
        <v>131.5</v>
      </c>
      <c r="D1593" s="72">
        <f t="shared" si="230"/>
        <v>1062.7377880589929</v>
      </c>
      <c r="E1593" s="69">
        <f t="shared" si="231"/>
        <v>1062.7377880589929</v>
      </c>
      <c r="F1593" s="70">
        <f t="shared" si="232"/>
        <v>186.56439581952341</v>
      </c>
      <c r="G1593" s="70" cm="1">
        <f t="array" ref="G1593">_xll.DCE_EC312_SpecificHeat_Ca(B1593)</f>
        <v>650</v>
      </c>
      <c r="H1593" s="69">
        <f t="shared" si="233"/>
        <v>9.521700750220656E-2</v>
      </c>
      <c r="I1593" s="69">
        <f t="shared" si="234"/>
        <v>1062.3702532879352</v>
      </c>
      <c r="J1593" s="73">
        <f t="shared" si="235"/>
        <v>131.5</v>
      </c>
      <c r="K1593" s="74">
        <f t="shared" si="236"/>
        <v>1062.3702532879352</v>
      </c>
    </row>
    <row r="1594" spans="1:11">
      <c r="A1594" s="67">
        <v>1579</v>
      </c>
      <c r="B1594" s="69">
        <f t="shared" si="228"/>
        <v>1062.3702532879352</v>
      </c>
      <c r="C1594" s="68">
        <f t="shared" si="229"/>
        <v>131.58333333333334</v>
      </c>
      <c r="D1594" s="72">
        <f t="shared" si="230"/>
        <v>1062.8326181863715</v>
      </c>
      <c r="E1594" s="69">
        <f t="shared" si="231"/>
        <v>1062.8326181863715</v>
      </c>
      <c r="F1594" s="70">
        <f t="shared" si="232"/>
        <v>186.44574519447536</v>
      </c>
      <c r="G1594" s="70" cm="1">
        <f t="array" ref="G1594">_xll.DCE_EC312_SpecificHeat_Ca(B1594)</f>
        <v>650</v>
      </c>
      <c r="H1594" s="69">
        <f t="shared" si="233"/>
        <v>9.51564516956942E-2</v>
      </c>
      <c r="I1594" s="69">
        <f t="shared" si="234"/>
        <v>1062.4654097396308</v>
      </c>
      <c r="J1594" s="73">
        <f t="shared" si="235"/>
        <v>131.58333333333334</v>
      </c>
      <c r="K1594" s="74">
        <f t="shared" si="236"/>
        <v>1062.4654097396308</v>
      </c>
    </row>
    <row r="1595" spans="1:11">
      <c r="A1595" s="67">
        <v>1580</v>
      </c>
      <c r="B1595" s="69">
        <f t="shared" si="228"/>
        <v>1062.4654097396308</v>
      </c>
      <c r="C1595" s="68">
        <f t="shared" si="229"/>
        <v>131.66666666666666</v>
      </c>
      <c r="D1595" s="72">
        <f t="shared" si="230"/>
        <v>1062.9273883326409</v>
      </c>
      <c r="E1595" s="69">
        <f t="shared" si="231"/>
        <v>1062.9273883326409</v>
      </c>
      <c r="F1595" s="70">
        <f t="shared" si="232"/>
        <v>186.32724554433904</v>
      </c>
      <c r="G1595" s="70" cm="1">
        <f t="array" ref="G1595">_xll.DCE_EC312_SpecificHeat_Ca(B1595)</f>
        <v>650</v>
      </c>
      <c r="H1595" s="69">
        <f t="shared" si="233"/>
        <v>9.5095972942358248E-2</v>
      </c>
      <c r="I1595" s="69">
        <f t="shared" si="234"/>
        <v>1062.5605057125731</v>
      </c>
      <c r="J1595" s="73">
        <f t="shared" si="235"/>
        <v>131.66666666666666</v>
      </c>
      <c r="K1595" s="74">
        <f t="shared" si="236"/>
        <v>1062.5605057125731</v>
      </c>
    </row>
    <row r="1596" spans="1:11">
      <c r="A1596" s="67">
        <v>1581</v>
      </c>
      <c r="B1596" s="69">
        <f t="shared" si="228"/>
        <v>1062.5605057125731</v>
      </c>
      <c r="C1596" s="68">
        <f t="shared" si="229"/>
        <v>131.75</v>
      </c>
      <c r="D1596" s="72">
        <f t="shared" si="230"/>
        <v>1063.0220985736305</v>
      </c>
      <c r="E1596" s="69">
        <f t="shared" si="231"/>
        <v>1063.0220985736305</v>
      </c>
      <c r="F1596" s="70">
        <f t="shared" si="232"/>
        <v>186.2088965808407</v>
      </c>
      <c r="G1596" s="70" cm="1">
        <f t="array" ref="G1596">_xll.DCE_EC312_SpecificHeat_Ca(B1596)</f>
        <v>650</v>
      </c>
      <c r="H1596" s="69">
        <f t="shared" si="233"/>
        <v>9.5035571095072241E-2</v>
      </c>
      <c r="I1596" s="69">
        <f t="shared" si="234"/>
        <v>1062.6555412836681</v>
      </c>
      <c r="J1596" s="73">
        <f t="shared" si="235"/>
        <v>131.75</v>
      </c>
      <c r="K1596" s="74">
        <f t="shared" si="236"/>
        <v>1062.6555412836681</v>
      </c>
    </row>
    <row r="1597" spans="1:11">
      <c r="A1597" s="67">
        <v>1582</v>
      </c>
      <c r="B1597" s="69">
        <f t="shared" si="228"/>
        <v>1062.6555412836681</v>
      </c>
      <c r="C1597" s="68">
        <f t="shared" si="229"/>
        <v>131.83333333333334</v>
      </c>
      <c r="D1597" s="72">
        <f t="shared" si="230"/>
        <v>1063.1167489850261</v>
      </c>
      <c r="E1597" s="69">
        <f t="shared" si="231"/>
        <v>1063.1167489850261</v>
      </c>
      <c r="F1597" s="70">
        <f t="shared" si="232"/>
        <v>186.09069801655903</v>
      </c>
      <c r="G1597" s="70" cm="1">
        <f t="array" ref="G1597">_xll.DCE_EC312_SpecificHeat_Ca(B1597)</f>
        <v>650</v>
      </c>
      <c r="H1597" s="69">
        <f t="shared" si="233"/>
        <v>9.4975246007144715E-2</v>
      </c>
      <c r="I1597" s="69">
        <f t="shared" si="234"/>
        <v>1062.7505165296752</v>
      </c>
      <c r="J1597" s="73">
        <f t="shared" si="235"/>
        <v>131.83333333333334</v>
      </c>
      <c r="K1597" s="74">
        <f t="shared" si="236"/>
        <v>1062.7505165296752</v>
      </c>
    </row>
    <row r="1598" spans="1:11">
      <c r="A1598" s="67">
        <v>1583</v>
      </c>
      <c r="B1598" s="69">
        <f t="shared" si="228"/>
        <v>1062.7505165296752</v>
      </c>
      <c r="C1598" s="68">
        <f t="shared" si="229"/>
        <v>131.91666666666666</v>
      </c>
      <c r="D1598" s="72">
        <f t="shared" si="230"/>
        <v>1063.2113396423701</v>
      </c>
      <c r="E1598" s="69">
        <f t="shared" si="231"/>
        <v>1063.2113396423701</v>
      </c>
      <c r="F1598" s="70">
        <f t="shared" si="232"/>
        <v>185.97264956472807</v>
      </c>
      <c r="G1598" s="70" cm="1">
        <f t="array" ref="G1598">_xll.DCE_EC312_SpecificHeat_Ca(B1598)</f>
        <v>650</v>
      </c>
      <c r="H1598" s="69">
        <f t="shared" si="233"/>
        <v>9.4914997532218728E-2</v>
      </c>
      <c r="I1598" s="69">
        <f t="shared" si="234"/>
        <v>1062.8454315272074</v>
      </c>
      <c r="J1598" s="73">
        <f t="shared" si="235"/>
        <v>131.91666666666666</v>
      </c>
      <c r="K1598" s="74">
        <f t="shared" si="236"/>
        <v>1062.8454315272074</v>
      </c>
    </row>
    <row r="1599" spans="1:11">
      <c r="A1599" s="67">
        <v>1584</v>
      </c>
      <c r="B1599" s="69">
        <f t="shared" si="228"/>
        <v>1062.8454315272074</v>
      </c>
      <c r="C1599" s="68">
        <f t="shared" si="229"/>
        <v>132</v>
      </c>
      <c r="D1599" s="72">
        <f t="shared" si="230"/>
        <v>1063.305870621062</v>
      </c>
      <c r="E1599" s="69">
        <f t="shared" si="231"/>
        <v>1063.305870621062</v>
      </c>
      <c r="F1599" s="70">
        <f t="shared" si="232"/>
        <v>185.85475093929293</v>
      </c>
      <c r="G1599" s="70" cm="1">
        <f t="array" ref="G1599">_xll.DCE_EC312_SpecificHeat_Ca(B1599)</f>
        <v>650</v>
      </c>
      <c r="H1599" s="69">
        <f t="shared" si="233"/>
        <v>9.4854825524300246E-2</v>
      </c>
      <c r="I1599" s="69">
        <f t="shared" si="234"/>
        <v>1062.9402863527318</v>
      </c>
      <c r="J1599" s="73">
        <f t="shared" si="235"/>
        <v>132</v>
      </c>
      <c r="K1599" s="74">
        <f t="shared" si="236"/>
        <v>1062.9402863527318</v>
      </c>
    </row>
    <row r="1600" spans="1:11">
      <c r="A1600" s="67">
        <v>1585</v>
      </c>
      <c r="B1600" s="69">
        <f t="shared" si="228"/>
        <v>1062.9402863527318</v>
      </c>
      <c r="C1600" s="68">
        <f t="shared" si="229"/>
        <v>132.08333333333334</v>
      </c>
      <c r="D1600" s="72">
        <f t="shared" si="230"/>
        <v>1063.4003419963587</v>
      </c>
      <c r="E1600" s="69">
        <f t="shared" si="231"/>
        <v>1063.4003419963587</v>
      </c>
      <c r="F1600" s="70">
        <f t="shared" si="232"/>
        <v>185.7370018550204</v>
      </c>
      <c r="G1600" s="70" cm="1">
        <f t="array" ref="G1600">_xll.DCE_EC312_SpecificHeat_Ca(B1600)</f>
        <v>650</v>
      </c>
      <c r="H1600" s="69">
        <f t="shared" si="233"/>
        <v>9.4794729837814604E-2</v>
      </c>
      <c r="I1600" s="69">
        <f t="shared" si="234"/>
        <v>1063.0350810825696</v>
      </c>
      <c r="J1600" s="73">
        <f t="shared" si="235"/>
        <v>132.08333333333334</v>
      </c>
      <c r="K1600" s="74">
        <f t="shared" si="236"/>
        <v>1063.0350810825696</v>
      </c>
    </row>
    <row r="1601" spans="1:11">
      <c r="A1601" s="67">
        <v>1586</v>
      </c>
      <c r="B1601" s="69">
        <f t="shared" si="228"/>
        <v>1063.0350810825696</v>
      </c>
      <c r="C1601" s="68">
        <f t="shared" si="229"/>
        <v>132.16666666666666</v>
      </c>
      <c r="D1601" s="72">
        <f t="shared" si="230"/>
        <v>1063.4947538433746</v>
      </c>
      <c r="E1601" s="69">
        <f t="shared" si="231"/>
        <v>1063.4947538433746</v>
      </c>
      <c r="F1601" s="70">
        <f t="shared" si="232"/>
        <v>185.61940202729954</v>
      </c>
      <c r="G1601" s="70" cm="1">
        <f t="array" ref="G1601">_xll.DCE_EC312_SpecificHeat_Ca(B1601)</f>
        <v>650</v>
      </c>
      <c r="H1601" s="69">
        <f t="shared" si="233"/>
        <v>9.4734710327504676E-2</v>
      </c>
      <c r="I1601" s="69">
        <f t="shared" si="234"/>
        <v>1063.129815792897</v>
      </c>
      <c r="J1601" s="73">
        <f t="shared" si="235"/>
        <v>132.16666666666666</v>
      </c>
      <c r="K1601" s="74">
        <f t="shared" si="236"/>
        <v>1063.129815792897</v>
      </c>
    </row>
    <row r="1602" spans="1:11">
      <c r="A1602" s="67">
        <v>1587</v>
      </c>
      <c r="B1602" s="69">
        <f t="shared" si="228"/>
        <v>1063.129815792897</v>
      </c>
      <c r="C1602" s="68">
        <f t="shared" si="229"/>
        <v>132.25</v>
      </c>
      <c r="D1602" s="72">
        <f t="shared" si="230"/>
        <v>1063.5891062370822</v>
      </c>
      <c r="E1602" s="69">
        <f t="shared" si="231"/>
        <v>1063.5891062370822</v>
      </c>
      <c r="F1602" s="70">
        <f t="shared" si="232"/>
        <v>185.50195117223848</v>
      </c>
      <c r="G1602" s="70" cm="1">
        <f t="array" ref="G1602">_xll.DCE_EC312_SpecificHeat_Ca(B1602)</f>
        <v>650</v>
      </c>
      <c r="H1602" s="69">
        <f t="shared" si="233"/>
        <v>9.4674766848480363E-2</v>
      </c>
      <c r="I1602" s="69">
        <f t="shared" si="234"/>
        <v>1063.2244905597456</v>
      </c>
      <c r="J1602" s="73">
        <f t="shared" si="235"/>
        <v>132.25</v>
      </c>
      <c r="K1602" s="74">
        <f t="shared" si="236"/>
        <v>1063.2244905597456</v>
      </c>
    </row>
    <row r="1603" spans="1:11">
      <c r="A1603" s="67">
        <v>1588</v>
      </c>
      <c r="B1603" s="69">
        <f t="shared" si="228"/>
        <v>1063.2244905597456</v>
      </c>
      <c r="C1603" s="68">
        <f t="shared" si="229"/>
        <v>132.33333333333334</v>
      </c>
      <c r="D1603" s="72">
        <f t="shared" si="230"/>
        <v>1063.6833992523132</v>
      </c>
      <c r="E1603" s="69">
        <f t="shared" si="231"/>
        <v>1063.6833992523132</v>
      </c>
      <c r="F1603" s="70">
        <f t="shared" si="232"/>
        <v>185.38464900685597</v>
      </c>
      <c r="G1603" s="70" cm="1">
        <f t="array" ref="G1603">_xll.DCE_EC312_SpecificHeat_Ca(B1603)</f>
        <v>650</v>
      </c>
      <c r="H1603" s="69">
        <f t="shared" si="233"/>
        <v>9.4614899256316332E-2</v>
      </c>
      <c r="I1603" s="69">
        <f t="shared" si="234"/>
        <v>1063.319105459002</v>
      </c>
      <c r="J1603" s="73">
        <f t="shared" si="235"/>
        <v>132.33333333333334</v>
      </c>
      <c r="K1603" s="74">
        <f t="shared" si="236"/>
        <v>1063.319105459002</v>
      </c>
    </row>
    <row r="1604" spans="1:11">
      <c r="A1604" s="67">
        <v>1589</v>
      </c>
      <c r="B1604" s="69">
        <f t="shared" si="228"/>
        <v>1063.319105459002</v>
      </c>
      <c r="C1604" s="68">
        <f t="shared" si="229"/>
        <v>132.41666666666666</v>
      </c>
      <c r="D1604" s="72">
        <f t="shared" si="230"/>
        <v>1063.7776329637568</v>
      </c>
      <c r="E1604" s="69">
        <f t="shared" si="231"/>
        <v>1063.7776329637568</v>
      </c>
      <c r="F1604" s="70">
        <f t="shared" si="232"/>
        <v>185.26749524854336</v>
      </c>
      <c r="G1604" s="70" cm="1">
        <f t="array" ref="G1604">_xll.DCE_EC312_SpecificHeat_Ca(B1604)</f>
        <v>650</v>
      </c>
      <c r="H1604" s="69">
        <f t="shared" si="233"/>
        <v>9.4555107406777403E-2</v>
      </c>
      <c r="I1604" s="69">
        <f t="shared" si="234"/>
        <v>1063.4136605664087</v>
      </c>
      <c r="J1604" s="73">
        <f t="shared" si="235"/>
        <v>132.41666666666666</v>
      </c>
      <c r="K1604" s="74">
        <f t="shared" si="236"/>
        <v>1063.4136605664087</v>
      </c>
    </row>
    <row r="1605" spans="1:11">
      <c r="A1605" s="67">
        <v>1590</v>
      </c>
      <c r="B1605" s="69">
        <f t="shared" si="228"/>
        <v>1063.4136605664087</v>
      </c>
      <c r="C1605" s="68">
        <f t="shared" si="229"/>
        <v>132.5</v>
      </c>
      <c r="D1605" s="72">
        <f t="shared" si="230"/>
        <v>1063.8718074459625</v>
      </c>
      <c r="E1605" s="69">
        <f t="shared" si="231"/>
        <v>1063.8718074459625</v>
      </c>
      <c r="F1605" s="70">
        <f t="shared" si="232"/>
        <v>185.15048961578833</v>
      </c>
      <c r="G1605" s="70" cm="1">
        <f t="array" ref="G1605">_xll.DCE_EC312_SpecificHeat_Ca(B1605)</f>
        <v>650</v>
      </c>
      <c r="H1605" s="69">
        <f t="shared" si="233"/>
        <v>9.4495391156187922E-2</v>
      </c>
      <c r="I1605" s="69">
        <f t="shared" si="234"/>
        <v>1063.5081559575649</v>
      </c>
      <c r="J1605" s="73">
        <f t="shared" si="235"/>
        <v>132.5</v>
      </c>
      <c r="K1605" s="74">
        <f t="shared" si="236"/>
        <v>1063.5081559575649</v>
      </c>
    </row>
    <row r="1606" spans="1:11">
      <c r="A1606" s="67">
        <v>1591</v>
      </c>
      <c r="B1606" s="69">
        <f t="shared" si="228"/>
        <v>1063.5081559575649</v>
      </c>
      <c r="C1606" s="68">
        <f t="shared" si="229"/>
        <v>132.58333333333334</v>
      </c>
      <c r="D1606" s="72">
        <f t="shared" si="230"/>
        <v>1063.9659227733389</v>
      </c>
      <c r="E1606" s="69">
        <f t="shared" si="231"/>
        <v>1063.9659227733389</v>
      </c>
      <c r="F1606" s="70">
        <f t="shared" si="232"/>
        <v>185.0336318275231</v>
      </c>
      <c r="G1606" s="70" cm="1">
        <f t="array" ref="G1606">_xll.DCE_EC312_SpecificHeat_Ca(B1606)</f>
        <v>650</v>
      </c>
      <c r="H1606" s="69">
        <f t="shared" si="233"/>
        <v>9.4435750361099094E-2</v>
      </c>
      <c r="I1606" s="69">
        <f t="shared" si="234"/>
        <v>1063.602591707926</v>
      </c>
      <c r="J1606" s="73">
        <f t="shared" si="235"/>
        <v>132.58333333333334</v>
      </c>
      <c r="K1606" s="74">
        <f t="shared" si="236"/>
        <v>1063.602591707926</v>
      </c>
    </row>
    <row r="1607" spans="1:11">
      <c r="A1607" s="67">
        <v>1592</v>
      </c>
      <c r="B1607" s="69">
        <f t="shared" si="228"/>
        <v>1063.602591707926</v>
      </c>
      <c r="C1607" s="68">
        <f t="shared" si="229"/>
        <v>132.66666666666666</v>
      </c>
      <c r="D1607" s="72">
        <f t="shared" si="230"/>
        <v>1064.0599790201543</v>
      </c>
      <c r="E1607" s="69">
        <f t="shared" si="231"/>
        <v>1064.0599790201543</v>
      </c>
      <c r="F1607" s="70">
        <f t="shared" si="232"/>
        <v>184.91692160341594</v>
      </c>
      <c r="G1607" s="70" cm="1">
        <f t="array" ref="G1607">_xll.DCE_EC312_SpecificHeat_Ca(B1607)</f>
        <v>650</v>
      </c>
      <c r="H1607" s="69">
        <f t="shared" si="233"/>
        <v>9.4376184878437852E-2</v>
      </c>
      <c r="I1607" s="69">
        <f t="shared" si="234"/>
        <v>1063.6969678928044</v>
      </c>
      <c r="J1607" s="73">
        <f t="shared" si="235"/>
        <v>132.66666666666666</v>
      </c>
      <c r="K1607" s="74">
        <f t="shared" si="236"/>
        <v>1063.6969678928044</v>
      </c>
    </row>
    <row r="1608" spans="1:11">
      <c r="A1608" s="67">
        <v>1593</v>
      </c>
      <c r="B1608" s="69">
        <f t="shared" si="228"/>
        <v>1063.6969678928044</v>
      </c>
      <c r="C1608" s="68">
        <f t="shared" si="229"/>
        <v>132.75</v>
      </c>
      <c r="D1608" s="72">
        <f t="shared" si="230"/>
        <v>1064.1539762605373</v>
      </c>
      <c r="E1608" s="69">
        <f t="shared" si="231"/>
        <v>1064.1539762605373</v>
      </c>
      <c r="F1608" s="70">
        <f t="shared" si="232"/>
        <v>184.80035866390679</v>
      </c>
      <c r="G1608" s="70" cm="1">
        <f t="array" ref="G1608">_xll.DCE_EC312_SpecificHeat_Ca(B1608)</f>
        <v>650</v>
      </c>
      <c r="H1608" s="69">
        <f t="shared" si="233"/>
        <v>9.431669456552487E-2</v>
      </c>
      <c r="I1608" s="69">
        <f t="shared" si="234"/>
        <v>1063.79128458737</v>
      </c>
      <c r="J1608" s="73">
        <f t="shared" si="235"/>
        <v>132.75</v>
      </c>
      <c r="K1608" s="74">
        <f t="shared" si="236"/>
        <v>1063.79128458737</v>
      </c>
    </row>
    <row r="1609" spans="1:11">
      <c r="A1609" s="67">
        <v>1594</v>
      </c>
      <c r="B1609" s="69">
        <f t="shared" si="228"/>
        <v>1063.79128458737</v>
      </c>
      <c r="C1609" s="68">
        <f t="shared" si="229"/>
        <v>132.83333333333334</v>
      </c>
      <c r="D1609" s="72">
        <f t="shared" si="230"/>
        <v>1064.2479145684777</v>
      </c>
      <c r="E1609" s="69">
        <f t="shared" si="231"/>
        <v>1064.2479145684777</v>
      </c>
      <c r="F1609" s="70">
        <f t="shared" si="232"/>
        <v>184.68394273024927</v>
      </c>
      <c r="G1609" s="70" cm="1">
        <f t="array" ref="G1609">_xll.DCE_EC312_SpecificHeat_Ca(B1609)</f>
        <v>650</v>
      </c>
      <c r="H1609" s="69">
        <f t="shared" si="233"/>
        <v>9.4257279280096209E-2</v>
      </c>
      <c r="I1609" s="69">
        <f t="shared" si="234"/>
        <v>1063.8855418666501</v>
      </c>
      <c r="J1609" s="73">
        <f t="shared" si="235"/>
        <v>132.83333333333334</v>
      </c>
      <c r="K1609" s="74">
        <f t="shared" si="236"/>
        <v>1063.8855418666501</v>
      </c>
    </row>
    <row r="1610" spans="1:11">
      <c r="A1610" s="67">
        <v>1595</v>
      </c>
      <c r="B1610" s="69">
        <f t="shared" si="228"/>
        <v>1063.8855418666501</v>
      </c>
      <c r="C1610" s="68">
        <f t="shared" si="229"/>
        <v>132.91666666666666</v>
      </c>
      <c r="D1610" s="72">
        <f t="shared" si="230"/>
        <v>1064.3417940178249</v>
      </c>
      <c r="E1610" s="69">
        <f t="shared" si="231"/>
        <v>1064.3417940178249</v>
      </c>
      <c r="F1610" s="70">
        <f t="shared" si="232"/>
        <v>184.56767352419948</v>
      </c>
      <c r="G1610" s="70" cm="1">
        <f t="array" ref="G1610">_xll.DCE_EC312_SpecificHeat_Ca(B1610)</f>
        <v>650</v>
      </c>
      <c r="H1610" s="69">
        <f t="shared" si="233"/>
        <v>9.4197938880144286E-2</v>
      </c>
      <c r="I1610" s="69">
        <f t="shared" si="234"/>
        <v>1063.9797398055302</v>
      </c>
      <c r="J1610" s="73">
        <f t="shared" si="235"/>
        <v>132.91666666666666</v>
      </c>
      <c r="K1610" s="74">
        <f t="shared" si="236"/>
        <v>1063.9797398055302</v>
      </c>
    </row>
    <row r="1611" spans="1:11">
      <c r="A1611" s="67">
        <v>1596</v>
      </c>
      <c r="B1611" s="69">
        <f t="shared" si="228"/>
        <v>1063.9797398055302</v>
      </c>
      <c r="C1611" s="68">
        <f t="shared" si="229"/>
        <v>133</v>
      </c>
      <c r="D1611" s="72">
        <f t="shared" si="230"/>
        <v>1064.4356146822909</v>
      </c>
      <c r="E1611" s="69">
        <f t="shared" si="231"/>
        <v>1064.4356146822909</v>
      </c>
      <c r="F1611" s="70">
        <f t="shared" si="232"/>
        <v>184.45155076829425</v>
      </c>
      <c r="G1611" s="70" cm="1">
        <f t="array" ref="G1611">_xll.DCE_EC312_SpecificHeat_Ca(B1611)</f>
        <v>650</v>
      </c>
      <c r="H1611" s="69">
        <f t="shared" si="233"/>
        <v>9.413867322406004E-2</v>
      </c>
      <c r="I1611" s="69">
        <f t="shared" si="234"/>
        <v>1064.0738784787543</v>
      </c>
      <c r="J1611" s="73">
        <f t="shared" si="235"/>
        <v>133</v>
      </c>
      <c r="K1611" s="74">
        <f t="shared" si="236"/>
        <v>1064.0738784787543</v>
      </c>
    </row>
    <row r="1612" spans="1:11">
      <c r="A1612" s="67">
        <v>1597</v>
      </c>
      <c r="B1612" s="69">
        <f t="shared" si="228"/>
        <v>1064.0738784787543</v>
      </c>
      <c r="C1612" s="68">
        <f t="shared" si="229"/>
        <v>133.08333333333334</v>
      </c>
      <c r="D1612" s="72">
        <f t="shared" si="230"/>
        <v>1064.5293766354487</v>
      </c>
      <c r="E1612" s="69">
        <f t="shared" si="231"/>
        <v>1064.5293766354487</v>
      </c>
      <c r="F1612" s="70">
        <f t="shared" si="232"/>
        <v>184.3355741859001</v>
      </c>
      <c r="G1612" s="70" cm="1">
        <f t="array" ref="G1612">_xll.DCE_EC312_SpecificHeat_Ca(B1612)</f>
        <v>650</v>
      </c>
      <c r="H1612" s="69">
        <f t="shared" si="233"/>
        <v>9.4079482170657827E-2</v>
      </c>
      <c r="I1612" s="69">
        <f t="shared" si="234"/>
        <v>1064.1679579609249</v>
      </c>
      <c r="J1612" s="73">
        <f t="shared" si="235"/>
        <v>133.08333333333334</v>
      </c>
      <c r="K1612" s="74">
        <f t="shared" si="236"/>
        <v>1064.1679579609249</v>
      </c>
    </row>
    <row r="1613" spans="1:11">
      <c r="A1613" s="67">
        <v>1598</v>
      </c>
      <c r="B1613" s="69">
        <f t="shared" si="228"/>
        <v>1064.1679579609249</v>
      </c>
      <c r="C1613" s="68">
        <f t="shared" si="229"/>
        <v>133.16666666666666</v>
      </c>
      <c r="D1613" s="72">
        <f t="shared" si="230"/>
        <v>1064.6230799507334</v>
      </c>
      <c r="E1613" s="69">
        <f t="shared" si="231"/>
        <v>1064.6230799507334</v>
      </c>
      <c r="F1613" s="70">
        <f t="shared" si="232"/>
        <v>184.21974350096696</v>
      </c>
      <c r="G1613" s="70" cm="1">
        <f t="array" ref="G1613">_xll.DCE_EC312_SpecificHeat_Ca(B1613)</f>
        <v>650</v>
      </c>
      <c r="H1613" s="69">
        <f t="shared" si="233"/>
        <v>9.4020365579049775E-2</v>
      </c>
      <c r="I1613" s="69">
        <f t="shared" si="234"/>
        <v>1064.261978326504</v>
      </c>
      <c r="J1613" s="73">
        <f t="shared" si="235"/>
        <v>133.16666666666666</v>
      </c>
      <c r="K1613" s="74">
        <f t="shared" si="236"/>
        <v>1064.261978326504</v>
      </c>
    </row>
    <row r="1614" spans="1:11">
      <c r="A1614" s="67">
        <v>1599</v>
      </c>
      <c r="B1614" s="69">
        <f t="shared" si="228"/>
        <v>1064.261978326504</v>
      </c>
      <c r="C1614" s="68">
        <f t="shared" si="229"/>
        <v>133.25</v>
      </c>
      <c r="D1614" s="72">
        <f t="shared" si="230"/>
        <v>1064.716724701442</v>
      </c>
      <c r="E1614" s="69">
        <f t="shared" si="231"/>
        <v>1064.716724701442</v>
      </c>
      <c r="F1614" s="70">
        <f t="shared" si="232"/>
        <v>184.1040584378174</v>
      </c>
      <c r="G1614" s="70" cm="1">
        <f t="array" ref="G1614">_xll.DCE_EC312_SpecificHeat_Ca(B1614)</f>
        <v>650</v>
      </c>
      <c r="H1614" s="69">
        <f t="shared" si="233"/>
        <v>9.3961323308538208E-2</v>
      </c>
      <c r="I1614" s="69">
        <f t="shared" si="234"/>
        <v>1064.3559396498126</v>
      </c>
      <c r="J1614" s="73">
        <f t="shared" si="235"/>
        <v>133.25</v>
      </c>
      <c r="K1614" s="74">
        <f t="shared" si="236"/>
        <v>1064.3559396498126</v>
      </c>
    </row>
    <row r="1615" spans="1:11">
      <c r="A1615" s="67">
        <v>1600</v>
      </c>
      <c r="B1615" s="69">
        <f t="shared" si="228"/>
        <v>1064.3559396498126</v>
      </c>
      <c r="C1615" s="68">
        <f t="shared" si="229"/>
        <v>133.33333333333334</v>
      </c>
      <c r="D1615" s="72">
        <f t="shared" si="230"/>
        <v>1064.810310960735</v>
      </c>
      <c r="E1615" s="69">
        <f t="shared" si="231"/>
        <v>1064.810310960735</v>
      </c>
      <c r="F1615" s="70">
        <f t="shared" si="232"/>
        <v>183.98851872217242</v>
      </c>
      <c r="G1615" s="70" cm="1">
        <f t="array" ref="G1615">_xll.DCE_EC312_SpecificHeat_Ca(B1615)</f>
        <v>650</v>
      </c>
      <c r="H1615" s="69">
        <f t="shared" si="233"/>
        <v>9.390235521913913E-2</v>
      </c>
      <c r="I1615" s="69">
        <f t="shared" si="234"/>
        <v>1064.4498420050318</v>
      </c>
      <c r="J1615" s="73">
        <f t="shared" si="235"/>
        <v>133.33333333333334</v>
      </c>
      <c r="K1615" s="74">
        <f t="shared" si="236"/>
        <v>1064.4498420050318</v>
      </c>
    </row>
    <row r="1616" spans="1:11">
      <c r="A1616" s="67">
        <v>1601</v>
      </c>
      <c r="B1616" s="69">
        <f t="shared" si="228"/>
        <v>1064.4498420050318</v>
      </c>
      <c r="C1616" s="68">
        <f t="shared" si="229"/>
        <v>133.41666666666666</v>
      </c>
      <c r="D1616" s="72">
        <f t="shared" si="230"/>
        <v>1064.9038388016349</v>
      </c>
      <c r="E1616" s="69">
        <f t="shared" si="231"/>
        <v>1064.9038388016349</v>
      </c>
      <c r="F1616" s="70">
        <f t="shared" si="232"/>
        <v>183.87312407985095</v>
      </c>
      <c r="G1616" s="70" cm="1">
        <f t="array" ref="G1616">_xll.DCE_EC312_SpecificHeat_Ca(B1616)</f>
        <v>650</v>
      </c>
      <c r="H1616" s="69">
        <f t="shared" si="233"/>
        <v>9.3843461170918546E-2</v>
      </c>
      <c r="I1616" s="69">
        <f t="shared" si="234"/>
        <v>1064.5436854662028</v>
      </c>
      <c r="J1616" s="73">
        <f t="shared" si="235"/>
        <v>133.41666666666666</v>
      </c>
      <c r="K1616" s="74">
        <f t="shared" si="236"/>
        <v>1064.5436854662028</v>
      </c>
    </row>
    <row r="1617" spans="1:11">
      <c r="A1617" s="67">
        <v>1602</v>
      </c>
      <c r="B1617" s="69">
        <f t="shared" ref="B1617:B1680" si="237">IF(A1617=1,20,I1616)</f>
        <v>1064.5436854662028</v>
      </c>
      <c r="C1617" s="68">
        <f t="shared" ref="C1617:C1680" si="238">A1617*5/60</f>
        <v>133.5</v>
      </c>
      <c r="D1617" s="72">
        <f t="shared" ref="D1617:D1680" si="239">20 + 345 *LOG10(8 * C1617 + 1)</f>
        <v>1064.9973082970284</v>
      </c>
      <c r="E1617" s="69">
        <f t="shared" ref="E1617:E1680" si="240">D1617</f>
        <v>1064.9973082970284</v>
      </c>
      <c r="F1617" s="70">
        <f t="shared" ref="F1617:F1680" si="241">25 * (D1617 - B1617)+1 * 0.7 * 1 * 0.0000000567 * ((E1617 + 273) ^ 4 - (B1617 + 273) ^ 4)</f>
        <v>183.75787423760761</v>
      </c>
      <c r="G1617" s="70" cm="1">
        <f t="array" ref="G1617">_xll.DCE_EC312_SpecificHeat_Ca(B1617)</f>
        <v>650</v>
      </c>
      <c r="H1617" s="69">
        <f t="shared" ref="H1617:H1680" si="242">$G$10 * $G$9 / (G1617 * 7850) * F1617 * 5</f>
        <v>9.3784641024420023E-2</v>
      </c>
      <c r="I1617" s="69">
        <f t="shared" ref="I1617:I1680" si="243">B1617+H1617</f>
        <v>1064.6374701072273</v>
      </c>
      <c r="J1617" s="73">
        <f t="shared" si="235"/>
        <v>133.5</v>
      </c>
      <c r="K1617" s="74">
        <f t="shared" si="236"/>
        <v>1064.6374701072273</v>
      </c>
    </row>
    <row r="1618" spans="1:11">
      <c r="A1618" s="67">
        <v>1603</v>
      </c>
      <c r="B1618" s="69">
        <f t="shared" si="237"/>
        <v>1064.6374701072273</v>
      </c>
      <c r="C1618" s="68">
        <f t="shared" si="238"/>
        <v>133.58333333333334</v>
      </c>
      <c r="D1618" s="72">
        <f t="shared" si="239"/>
        <v>1065.0907195196653</v>
      </c>
      <c r="E1618" s="69">
        <f t="shared" si="240"/>
        <v>1065.0907195196653</v>
      </c>
      <c r="F1618" s="70">
        <f t="shared" si="241"/>
        <v>183.64276892280779</v>
      </c>
      <c r="G1618" s="70" cm="1">
        <f t="array" ref="G1618">_xll.DCE_EC312_SpecificHeat_Ca(B1618)</f>
        <v>650</v>
      </c>
      <c r="H1618" s="69">
        <f t="shared" si="242"/>
        <v>9.3725894640498839E-2</v>
      </c>
      <c r="I1618" s="69">
        <f t="shared" si="243"/>
        <v>1064.7311960018678</v>
      </c>
      <c r="J1618" s="73">
        <f t="shared" si="235"/>
        <v>133.58333333333334</v>
      </c>
      <c r="K1618" s="74">
        <f t="shared" si="236"/>
        <v>1064.7311960018678</v>
      </c>
    </row>
    <row r="1619" spans="1:11">
      <c r="A1619" s="67">
        <v>1604</v>
      </c>
      <c r="B1619" s="69">
        <f t="shared" si="237"/>
        <v>1064.7311960018678</v>
      </c>
      <c r="C1619" s="68">
        <f t="shared" si="238"/>
        <v>133.66666666666666</v>
      </c>
      <c r="D1619" s="72">
        <f t="shared" si="239"/>
        <v>1065.1840725421598</v>
      </c>
      <c r="E1619" s="69">
        <f t="shared" si="240"/>
        <v>1065.1840725421598</v>
      </c>
      <c r="F1619" s="70">
        <f t="shared" si="241"/>
        <v>183.5278078636056</v>
      </c>
      <c r="G1619" s="70" cm="1">
        <f t="array" ref="G1619">_xll.DCE_EC312_SpecificHeat_Ca(B1619)</f>
        <v>650</v>
      </c>
      <c r="H1619" s="69">
        <f t="shared" si="242"/>
        <v>9.3667221880412793E-2</v>
      </c>
      <c r="I1619" s="69">
        <f t="shared" si="243"/>
        <v>1064.8248632237483</v>
      </c>
      <c r="J1619" s="73">
        <f t="shared" si="235"/>
        <v>133.66666666666666</v>
      </c>
      <c r="K1619" s="74">
        <f t="shared" si="236"/>
        <v>1064.8248632237483</v>
      </c>
    </row>
    <row r="1620" spans="1:11">
      <c r="A1620" s="67">
        <v>1605</v>
      </c>
      <c r="B1620" s="69">
        <f t="shared" si="237"/>
        <v>1064.8248632237483</v>
      </c>
      <c r="C1620" s="68">
        <f t="shared" si="238"/>
        <v>133.75</v>
      </c>
      <c r="D1620" s="72">
        <f t="shared" si="239"/>
        <v>1065.2773674369903</v>
      </c>
      <c r="E1620" s="69">
        <f t="shared" si="240"/>
        <v>1065.2773674369903</v>
      </c>
      <c r="F1620" s="70">
        <f t="shared" si="241"/>
        <v>183.41299078878532</v>
      </c>
      <c r="G1620" s="70" cm="1">
        <f t="array" ref="G1620">_xll.DCE_EC312_SpecificHeat_Ca(B1620)</f>
        <v>650</v>
      </c>
      <c r="H1620" s="69">
        <f t="shared" si="242"/>
        <v>9.3608622605741321E-2</v>
      </c>
      <c r="I1620" s="69">
        <f t="shared" si="243"/>
        <v>1064.9184718463539</v>
      </c>
      <c r="J1620" s="73">
        <f t="shared" si="235"/>
        <v>133.75</v>
      </c>
      <c r="K1620" s="74">
        <f t="shared" si="236"/>
        <v>1064.9184718463539</v>
      </c>
    </row>
    <row r="1621" spans="1:11">
      <c r="A1621" s="67">
        <v>1606</v>
      </c>
      <c r="B1621" s="69">
        <f t="shared" si="237"/>
        <v>1064.9184718463539</v>
      </c>
      <c r="C1621" s="68">
        <f t="shared" si="238"/>
        <v>133.83333333333334</v>
      </c>
      <c r="D1621" s="72">
        <f t="shared" si="239"/>
        <v>1065.3706042764995</v>
      </c>
      <c r="E1621" s="69">
        <f t="shared" si="240"/>
        <v>1065.3706042764995</v>
      </c>
      <c r="F1621" s="70">
        <f t="shared" si="241"/>
        <v>183.29831742770898</v>
      </c>
      <c r="G1621" s="70" cm="1">
        <f t="array" ref="G1621">_xll.DCE_EC312_SpecificHeat_Ca(B1621)</f>
        <v>650</v>
      </c>
      <c r="H1621" s="69">
        <f t="shared" si="242"/>
        <v>9.3550096678358743E-2</v>
      </c>
      <c r="I1621" s="69">
        <f t="shared" si="243"/>
        <v>1065.0120219430323</v>
      </c>
      <c r="J1621" s="73">
        <f t="shared" si="235"/>
        <v>133.83333333333334</v>
      </c>
      <c r="K1621" s="74">
        <f t="shared" si="236"/>
        <v>1065.0120219430323</v>
      </c>
    </row>
    <row r="1622" spans="1:11">
      <c r="A1622" s="67">
        <v>1607</v>
      </c>
      <c r="B1622" s="69">
        <f t="shared" si="237"/>
        <v>1065.0120219430323</v>
      </c>
      <c r="C1622" s="68">
        <f t="shared" si="238"/>
        <v>133.91666666666666</v>
      </c>
      <c r="D1622" s="72">
        <f t="shared" si="239"/>
        <v>1065.463783132896</v>
      </c>
      <c r="E1622" s="69">
        <f t="shared" si="240"/>
        <v>1065.463783132896</v>
      </c>
      <c r="F1622" s="70">
        <f t="shared" si="241"/>
        <v>183.18378751042474</v>
      </c>
      <c r="G1622" s="70" cm="1">
        <f t="array" ref="G1622">_xll.DCE_EC312_SpecificHeat_Ca(B1622)</f>
        <v>650</v>
      </c>
      <c r="H1622" s="69">
        <f t="shared" si="242"/>
        <v>9.3491643960489521E-2</v>
      </c>
      <c r="I1622" s="69">
        <f t="shared" si="243"/>
        <v>1065.1055135869929</v>
      </c>
      <c r="J1622" s="73">
        <f t="shared" si="235"/>
        <v>133.91666666666666</v>
      </c>
      <c r="K1622" s="74">
        <f t="shared" si="236"/>
        <v>1065.1055135869929</v>
      </c>
    </row>
    <row r="1623" spans="1:11">
      <c r="A1623" s="67">
        <v>1608</v>
      </c>
      <c r="B1623" s="69">
        <f t="shared" si="237"/>
        <v>1065.1055135869929</v>
      </c>
      <c r="C1623" s="68">
        <f t="shared" si="238"/>
        <v>134</v>
      </c>
      <c r="D1623" s="72">
        <f t="shared" si="239"/>
        <v>1065.5569040782532</v>
      </c>
      <c r="E1623" s="69">
        <f t="shared" si="240"/>
        <v>1065.5569040782532</v>
      </c>
      <c r="F1623" s="70">
        <f t="shared" si="241"/>
        <v>183.06940076801558</v>
      </c>
      <c r="G1623" s="70" cm="1">
        <f t="array" ref="G1623">_xll.DCE_EC312_SpecificHeat_Ca(B1623)</f>
        <v>650</v>
      </c>
      <c r="H1623" s="69">
        <f t="shared" si="242"/>
        <v>9.3433264314886286E-2</v>
      </c>
      <c r="I1623" s="69">
        <f t="shared" si="243"/>
        <v>1065.1989468513077</v>
      </c>
      <c r="J1623" s="73">
        <f t="shared" si="235"/>
        <v>134</v>
      </c>
      <c r="K1623" s="74">
        <f t="shared" si="236"/>
        <v>1065.1989468513077</v>
      </c>
    </row>
    <row r="1624" spans="1:11">
      <c r="A1624" s="67">
        <v>1609</v>
      </c>
      <c r="B1624" s="69">
        <f t="shared" si="237"/>
        <v>1065.1989468513077</v>
      </c>
      <c r="C1624" s="68">
        <f t="shared" si="238"/>
        <v>134.08333333333334</v>
      </c>
      <c r="D1624" s="72">
        <f t="shared" si="239"/>
        <v>1065.6499671845102</v>
      </c>
      <c r="E1624" s="69">
        <f t="shared" si="240"/>
        <v>1065.6499671845102</v>
      </c>
      <c r="F1624" s="70">
        <f t="shared" si="241"/>
        <v>182.95515693174326</v>
      </c>
      <c r="G1624" s="70" cm="1">
        <f t="array" ref="G1624">_xll.DCE_EC312_SpecificHeat_Ca(B1624)</f>
        <v>650</v>
      </c>
      <c r="H1624" s="69">
        <f t="shared" si="242"/>
        <v>9.3374957604392905E-2</v>
      </c>
      <c r="I1624" s="69">
        <f t="shared" si="243"/>
        <v>1065.292321808912</v>
      </c>
      <c r="J1624" s="73">
        <f t="shared" si="235"/>
        <v>134.08333333333334</v>
      </c>
      <c r="K1624" s="74">
        <f t="shared" si="236"/>
        <v>1065.292321808912</v>
      </c>
    </row>
    <row r="1625" spans="1:11">
      <c r="A1625" s="67">
        <v>1610</v>
      </c>
      <c r="B1625" s="69">
        <f t="shared" si="237"/>
        <v>1065.292321808912</v>
      </c>
      <c r="C1625" s="68">
        <f t="shared" si="238"/>
        <v>134.16666666666666</v>
      </c>
      <c r="D1625" s="72">
        <f t="shared" si="239"/>
        <v>1065.7429725234717</v>
      </c>
      <c r="E1625" s="69">
        <f t="shared" si="240"/>
        <v>1065.7429725234717</v>
      </c>
      <c r="F1625" s="70">
        <f t="shared" si="241"/>
        <v>182.84105573362177</v>
      </c>
      <c r="G1625" s="70" cm="1">
        <f t="array" ref="G1625">_xll.DCE_EC312_SpecificHeat_Ca(B1625)</f>
        <v>650</v>
      </c>
      <c r="H1625" s="69">
        <f t="shared" si="242"/>
        <v>9.3316723692237147E-2</v>
      </c>
      <c r="I1625" s="69">
        <f t="shared" si="243"/>
        <v>1065.3856385326042</v>
      </c>
      <c r="J1625" s="73">
        <f t="shared" si="235"/>
        <v>134.16666666666666</v>
      </c>
      <c r="K1625" s="74">
        <f t="shared" si="236"/>
        <v>1065.3856385326042</v>
      </c>
    </row>
    <row r="1626" spans="1:11">
      <c r="A1626" s="67">
        <v>1611</v>
      </c>
      <c r="B1626" s="69">
        <f t="shared" si="237"/>
        <v>1065.3856385326042</v>
      </c>
      <c r="C1626" s="68">
        <f t="shared" si="238"/>
        <v>134.25</v>
      </c>
      <c r="D1626" s="72">
        <f t="shared" si="239"/>
        <v>1065.8359201668104</v>
      </c>
      <c r="E1626" s="69">
        <f t="shared" si="240"/>
        <v>1065.8359201668104</v>
      </c>
      <c r="F1626" s="70">
        <f t="shared" si="241"/>
        <v>182.72709690687779</v>
      </c>
      <c r="G1626" s="70" cm="1">
        <f t="array" ref="G1626">_xll.DCE_EC312_SpecificHeat_Ca(B1626)</f>
        <v>650</v>
      </c>
      <c r="H1626" s="69">
        <f t="shared" si="242"/>
        <v>9.3258562442265755E-2</v>
      </c>
      <c r="I1626" s="69">
        <f t="shared" si="243"/>
        <v>1065.4788970950465</v>
      </c>
      <c r="J1626" s="73">
        <f t="shared" si="235"/>
        <v>134.25</v>
      </c>
      <c r="K1626" s="74">
        <f t="shared" si="236"/>
        <v>1065.4788970950465</v>
      </c>
    </row>
    <row r="1627" spans="1:11">
      <c r="A1627" s="67">
        <v>1612</v>
      </c>
      <c r="B1627" s="69">
        <f t="shared" si="237"/>
        <v>1065.4788970950465</v>
      </c>
      <c r="C1627" s="68">
        <f t="shared" si="238"/>
        <v>134.33333333333334</v>
      </c>
      <c r="D1627" s="72">
        <f t="shared" si="239"/>
        <v>1065.9288101860639</v>
      </c>
      <c r="E1627" s="69">
        <f t="shared" si="240"/>
        <v>1065.9288101860639</v>
      </c>
      <c r="F1627" s="70">
        <f t="shared" si="241"/>
        <v>182.61328018457823</v>
      </c>
      <c r="G1627" s="70" cm="1">
        <f t="array" ref="G1627">_xll.DCE_EC312_SpecificHeat_Ca(B1627)</f>
        <v>650</v>
      </c>
      <c r="H1627" s="69">
        <f t="shared" si="242"/>
        <v>9.3200473718243831E-2</v>
      </c>
      <c r="I1627" s="69">
        <f t="shared" si="243"/>
        <v>1065.5720975687648</v>
      </c>
      <c r="J1627" s="73">
        <f t="shared" si="235"/>
        <v>134.33333333333334</v>
      </c>
      <c r="K1627" s="74">
        <f t="shared" si="236"/>
        <v>1065.5720975687648</v>
      </c>
    </row>
    <row r="1628" spans="1:11">
      <c r="A1628" s="67">
        <v>1613</v>
      </c>
      <c r="B1628" s="69">
        <f t="shared" si="237"/>
        <v>1065.5720975687648</v>
      </c>
      <c r="C1628" s="68">
        <f t="shared" si="238"/>
        <v>134.41666666666666</v>
      </c>
      <c r="D1628" s="72">
        <f t="shared" si="239"/>
        <v>1066.0216426526372</v>
      </c>
      <c r="E1628" s="69">
        <f t="shared" si="240"/>
        <v>1066.0216426526372</v>
      </c>
      <c r="F1628" s="70">
        <f t="shared" si="241"/>
        <v>182.49960530089447</v>
      </c>
      <c r="G1628" s="70" cm="1">
        <f t="array" ref="G1628">_xll.DCE_EC312_SpecificHeat_Ca(B1628)</f>
        <v>650</v>
      </c>
      <c r="H1628" s="69">
        <f t="shared" si="242"/>
        <v>9.3142457384500291E-2</v>
      </c>
      <c r="I1628" s="69">
        <f t="shared" si="243"/>
        <v>1065.6652400261494</v>
      </c>
      <c r="J1628" s="73">
        <f t="shared" si="235"/>
        <v>134.41666666666666</v>
      </c>
      <c r="K1628" s="74">
        <f t="shared" si="236"/>
        <v>1065.6652400261494</v>
      </c>
    </row>
    <row r="1629" spans="1:11">
      <c r="A1629" s="67">
        <v>1614</v>
      </c>
      <c r="B1629" s="69">
        <f t="shared" si="237"/>
        <v>1065.6652400261494</v>
      </c>
      <c r="C1629" s="68">
        <f t="shared" si="238"/>
        <v>134.5</v>
      </c>
      <c r="D1629" s="72">
        <f t="shared" si="239"/>
        <v>1066.1144176378036</v>
      </c>
      <c r="E1629" s="69">
        <f t="shared" si="240"/>
        <v>1066.1144176378036</v>
      </c>
      <c r="F1629" s="70">
        <f t="shared" si="241"/>
        <v>182.38607199092206</v>
      </c>
      <c r="G1629" s="70" cm="1">
        <f t="array" ref="G1629">_xll.DCE_EC312_SpecificHeat_Ca(B1629)</f>
        <v>650</v>
      </c>
      <c r="H1629" s="69">
        <f t="shared" si="242"/>
        <v>9.3084513305835628E-2</v>
      </c>
      <c r="I1629" s="69">
        <f t="shared" si="243"/>
        <v>1065.7583245394553</v>
      </c>
      <c r="J1629" s="73">
        <f t="shared" si="235"/>
        <v>134.5</v>
      </c>
      <c r="K1629" s="74">
        <f t="shared" si="236"/>
        <v>1065.7583245394553</v>
      </c>
    </row>
    <row r="1630" spans="1:11">
      <c r="A1630" s="67">
        <v>1615</v>
      </c>
      <c r="B1630" s="69">
        <f t="shared" si="237"/>
        <v>1065.7583245394553</v>
      </c>
      <c r="C1630" s="68">
        <f t="shared" si="238"/>
        <v>134.58333333333334</v>
      </c>
      <c r="D1630" s="72">
        <f t="shared" si="239"/>
        <v>1066.2071352127034</v>
      </c>
      <c r="E1630" s="69">
        <f t="shared" si="240"/>
        <v>1066.2071352127034</v>
      </c>
      <c r="F1630" s="70">
        <f t="shared" si="241"/>
        <v>182.27267998998795</v>
      </c>
      <c r="G1630" s="70" cm="1">
        <f t="array" ref="G1630">_xll.DCE_EC312_SpecificHeat_Ca(B1630)</f>
        <v>650</v>
      </c>
      <c r="H1630" s="69">
        <f t="shared" si="242"/>
        <v>9.302664134716844E-2</v>
      </c>
      <c r="I1630" s="69">
        <f t="shared" si="243"/>
        <v>1065.8513511808026</v>
      </c>
      <c r="J1630" s="73">
        <f t="shared" si="235"/>
        <v>134.58333333333334</v>
      </c>
      <c r="K1630" s="74">
        <f t="shared" si="236"/>
        <v>1065.8513511808026</v>
      </c>
    </row>
    <row r="1631" spans="1:11">
      <c r="A1631" s="67">
        <v>1616</v>
      </c>
      <c r="B1631" s="69">
        <f t="shared" si="237"/>
        <v>1065.8513511808026</v>
      </c>
      <c r="C1631" s="68">
        <f t="shared" si="238"/>
        <v>134.66666666666666</v>
      </c>
      <c r="D1631" s="72">
        <f t="shared" si="239"/>
        <v>1066.2997954483446</v>
      </c>
      <c r="E1631" s="69">
        <f t="shared" si="240"/>
        <v>1066.2997954483446</v>
      </c>
      <c r="F1631" s="70">
        <f t="shared" si="241"/>
        <v>182.15942903417121</v>
      </c>
      <c r="G1631" s="70" cm="1">
        <f t="array" ref="G1631">_xll.DCE_EC312_SpecificHeat_Ca(B1631)</f>
        <v>650</v>
      </c>
      <c r="H1631" s="69">
        <f t="shared" si="242"/>
        <v>9.2968841373801264E-2</v>
      </c>
      <c r="I1631" s="69">
        <f t="shared" si="243"/>
        <v>1065.9443200221763</v>
      </c>
      <c r="J1631" s="73">
        <f t="shared" si="235"/>
        <v>134.66666666666666</v>
      </c>
      <c r="K1631" s="74">
        <f t="shared" si="236"/>
        <v>1065.9443200221763</v>
      </c>
    </row>
    <row r="1632" spans="1:11">
      <c r="A1632" s="67">
        <v>1617</v>
      </c>
      <c r="B1632" s="69">
        <f t="shared" si="237"/>
        <v>1065.9443200221763</v>
      </c>
      <c r="C1632" s="68">
        <f t="shared" si="238"/>
        <v>134.75</v>
      </c>
      <c r="D1632" s="72">
        <f t="shared" si="239"/>
        <v>1066.3923984156042</v>
      </c>
      <c r="E1632" s="69">
        <f t="shared" si="240"/>
        <v>1066.3923984156042</v>
      </c>
      <c r="F1632" s="70">
        <f t="shared" si="241"/>
        <v>182.04631886037825</v>
      </c>
      <c r="G1632" s="70" cm="1">
        <f t="array" ref="G1632">_xll.DCE_EC312_SpecificHeat_Ca(B1632)</f>
        <v>650</v>
      </c>
      <c r="H1632" s="69">
        <f t="shared" si="242"/>
        <v>9.2911113251458788E-2</v>
      </c>
      <c r="I1632" s="69">
        <f t="shared" si="243"/>
        <v>1066.0372311354276</v>
      </c>
      <c r="J1632" s="73">
        <f t="shared" si="235"/>
        <v>134.75</v>
      </c>
      <c r="K1632" s="74">
        <f t="shared" si="236"/>
        <v>1066.0372311354276</v>
      </c>
    </row>
    <row r="1633" spans="1:11">
      <c r="A1633" s="67">
        <v>1618</v>
      </c>
      <c r="B1633" s="69">
        <f t="shared" si="237"/>
        <v>1066.0372311354276</v>
      </c>
      <c r="C1633" s="68">
        <f t="shared" si="238"/>
        <v>134.83333333333334</v>
      </c>
      <c r="D1633" s="72">
        <f t="shared" si="239"/>
        <v>1066.4849441852275</v>
      </c>
      <c r="E1633" s="69">
        <f t="shared" si="240"/>
        <v>1066.4849441852275</v>
      </c>
      <c r="F1633" s="70">
        <f t="shared" si="241"/>
        <v>181.93334920596004</v>
      </c>
      <c r="G1633" s="70" cm="1">
        <f t="array" ref="G1633">_xll.DCE_EC312_SpecificHeat_Ca(B1633)</f>
        <v>650</v>
      </c>
      <c r="H1633" s="69">
        <f t="shared" si="242"/>
        <v>9.2853456846092641E-2</v>
      </c>
      <c r="I1633" s="69">
        <f t="shared" si="243"/>
        <v>1066.1300845922738</v>
      </c>
      <c r="J1633" s="73">
        <f t="shared" si="235"/>
        <v>134.83333333333334</v>
      </c>
      <c r="K1633" s="74">
        <f t="shared" si="236"/>
        <v>1066.1300845922738</v>
      </c>
    </row>
    <row r="1634" spans="1:11">
      <c r="A1634" s="67">
        <v>1619</v>
      </c>
      <c r="B1634" s="69">
        <f t="shared" si="237"/>
        <v>1066.1300845922738</v>
      </c>
      <c r="C1634" s="68">
        <f t="shared" si="238"/>
        <v>134.91666666666666</v>
      </c>
      <c r="D1634" s="72">
        <f t="shared" si="239"/>
        <v>1066.5774328278289</v>
      </c>
      <c r="E1634" s="69">
        <f t="shared" si="240"/>
        <v>1066.5774328278289</v>
      </c>
      <c r="F1634" s="70">
        <f t="shared" si="241"/>
        <v>181.82051980901161</v>
      </c>
      <c r="G1634" s="70" cm="1">
        <f t="array" ref="G1634">_xll.DCE_EC312_SpecificHeat_Ca(B1634)</f>
        <v>650</v>
      </c>
      <c r="H1634" s="69">
        <f t="shared" si="242"/>
        <v>9.2795872024034193E-2</v>
      </c>
      <c r="I1634" s="69">
        <f t="shared" si="243"/>
        <v>1066.2228804642978</v>
      </c>
      <c r="J1634" s="73">
        <f t="shared" si="235"/>
        <v>134.91666666666666</v>
      </c>
      <c r="K1634" s="74">
        <f t="shared" si="236"/>
        <v>1066.2228804642978</v>
      </c>
    </row>
    <row r="1635" spans="1:11">
      <c r="A1635" s="67">
        <v>1620</v>
      </c>
      <c r="B1635" s="69">
        <f t="shared" si="237"/>
        <v>1066.2228804642978</v>
      </c>
      <c r="C1635" s="68">
        <f t="shared" si="238"/>
        <v>135</v>
      </c>
      <c r="D1635" s="72">
        <f t="shared" si="239"/>
        <v>1066.6698644138919</v>
      </c>
      <c r="E1635" s="69">
        <f t="shared" si="240"/>
        <v>1066.6698644138919</v>
      </c>
      <c r="F1635" s="70">
        <f t="shared" si="241"/>
        <v>181.70783040821954</v>
      </c>
      <c r="G1635" s="70" cm="1">
        <f t="array" ref="G1635">_xll.DCE_EC312_SpecificHeat_Ca(B1635)</f>
        <v>650</v>
      </c>
      <c r="H1635" s="69">
        <f t="shared" si="242"/>
        <v>9.2738358651916736E-2</v>
      </c>
      <c r="I1635" s="69">
        <f t="shared" si="243"/>
        <v>1066.3156188229498</v>
      </c>
      <c r="J1635" s="73">
        <f t="shared" si="235"/>
        <v>135</v>
      </c>
      <c r="K1635" s="74">
        <f t="shared" si="236"/>
        <v>1066.3156188229498</v>
      </c>
    </row>
    <row r="1636" spans="1:11">
      <c r="A1636" s="67">
        <v>1621</v>
      </c>
      <c r="B1636" s="69">
        <f t="shared" si="237"/>
        <v>1066.3156188229498</v>
      </c>
      <c r="C1636" s="68">
        <f t="shared" si="238"/>
        <v>135.08333333333334</v>
      </c>
      <c r="D1636" s="72">
        <f t="shared" si="239"/>
        <v>1066.7622390137703</v>
      </c>
      <c r="E1636" s="69">
        <f t="shared" si="240"/>
        <v>1066.7622390137703</v>
      </c>
      <c r="F1636" s="70">
        <f t="shared" si="241"/>
        <v>181.59528074319465</v>
      </c>
      <c r="G1636" s="70" cm="1">
        <f t="array" ref="G1636">_xll.DCE_EC312_SpecificHeat_Ca(B1636)</f>
        <v>650</v>
      </c>
      <c r="H1636" s="69">
        <f t="shared" si="242"/>
        <v>9.2680916596845228E-2</v>
      </c>
      <c r="I1636" s="69">
        <f t="shared" si="243"/>
        <v>1066.4082997395467</v>
      </c>
      <c r="J1636" s="73">
        <f t="shared" si="235"/>
        <v>135.08333333333334</v>
      </c>
      <c r="K1636" s="74">
        <f t="shared" si="236"/>
        <v>1066.4082997395467</v>
      </c>
    </row>
    <row r="1637" spans="1:11">
      <c r="A1637" s="67">
        <v>1622</v>
      </c>
      <c r="B1637" s="69">
        <f t="shared" si="237"/>
        <v>1066.4082997395467</v>
      </c>
      <c r="C1637" s="68">
        <f t="shared" si="238"/>
        <v>135.16666666666666</v>
      </c>
      <c r="D1637" s="72">
        <f t="shared" si="239"/>
        <v>1066.854556697687</v>
      </c>
      <c r="E1637" s="69">
        <f t="shared" si="240"/>
        <v>1066.854556697687</v>
      </c>
      <c r="F1637" s="70">
        <f t="shared" si="241"/>
        <v>181.4828705537152</v>
      </c>
      <c r="G1637" s="70" cm="1">
        <f t="array" ref="G1637">_xll.DCE_EC312_SpecificHeat_Ca(B1637)</f>
        <v>650</v>
      </c>
      <c r="H1637" s="69">
        <f t="shared" si="242"/>
        <v>9.2623545726010142E-2</v>
      </c>
      <c r="I1637" s="69">
        <f t="shared" si="243"/>
        <v>1066.5009232852726</v>
      </c>
      <c r="J1637" s="73">
        <f t="shared" si="235"/>
        <v>135.16666666666666</v>
      </c>
      <c r="K1637" s="74">
        <f t="shared" si="236"/>
        <v>1066.5009232852726</v>
      </c>
    </row>
    <row r="1638" spans="1:11">
      <c r="A1638" s="67">
        <v>1623</v>
      </c>
      <c r="B1638" s="69">
        <f t="shared" si="237"/>
        <v>1066.5009232852726</v>
      </c>
      <c r="C1638" s="68">
        <f t="shared" si="238"/>
        <v>135.25</v>
      </c>
      <c r="D1638" s="72">
        <f t="shared" si="239"/>
        <v>1066.9468175357356</v>
      </c>
      <c r="E1638" s="69">
        <f t="shared" si="240"/>
        <v>1066.9468175357356</v>
      </c>
      <c r="F1638" s="70">
        <f t="shared" si="241"/>
        <v>181.37059958073576</v>
      </c>
      <c r="G1638" s="70" cm="1">
        <f t="array" ref="G1638">_xll.DCE_EC312_SpecificHeat_Ca(B1638)</f>
        <v>650</v>
      </c>
      <c r="H1638" s="69">
        <f t="shared" si="242"/>
        <v>9.2566245907202249E-2</v>
      </c>
      <c r="I1638" s="69">
        <f t="shared" si="243"/>
        <v>1066.5934895311798</v>
      </c>
      <c r="J1638" s="73">
        <f t="shared" si="235"/>
        <v>135.25</v>
      </c>
      <c r="K1638" s="74">
        <f t="shared" si="236"/>
        <v>1066.5934895311798</v>
      </c>
    </row>
    <row r="1639" spans="1:11">
      <c r="A1639" s="67">
        <v>1624</v>
      </c>
      <c r="B1639" s="69">
        <f t="shared" si="237"/>
        <v>1066.5934895311798</v>
      </c>
      <c r="C1639" s="68">
        <f t="shared" si="238"/>
        <v>135.33333333333334</v>
      </c>
      <c r="D1639" s="72">
        <f t="shared" si="239"/>
        <v>1067.0390215978803</v>
      </c>
      <c r="E1639" s="69">
        <f t="shared" si="240"/>
        <v>1067.0390215978803</v>
      </c>
      <c r="F1639" s="70">
        <f t="shared" si="241"/>
        <v>181.25846756531203</v>
      </c>
      <c r="G1639" s="70" cm="1">
        <f t="array" ref="G1639">_xll.DCE_EC312_SpecificHeat_Ca(B1639)</f>
        <v>650</v>
      </c>
      <c r="H1639" s="69">
        <f t="shared" si="242"/>
        <v>9.2509017008263958E-2</v>
      </c>
      <c r="I1639" s="69">
        <f t="shared" si="243"/>
        <v>1066.6859985481881</v>
      </c>
      <c r="J1639" s="73">
        <f t="shared" ref="J1639:J1702" si="244">C1639</f>
        <v>135.33333333333334</v>
      </c>
      <c r="K1639" s="74">
        <f t="shared" ref="K1639:K1702" si="245">I1639</f>
        <v>1066.6859985481881</v>
      </c>
    </row>
    <row r="1640" spans="1:11">
      <c r="A1640" s="67">
        <v>1625</v>
      </c>
      <c r="B1640" s="69">
        <f t="shared" si="237"/>
        <v>1066.6859985481881</v>
      </c>
      <c r="C1640" s="68">
        <f t="shared" si="238"/>
        <v>135.41666666666666</v>
      </c>
      <c r="D1640" s="72">
        <f t="shared" si="239"/>
        <v>1067.1311689539559</v>
      </c>
      <c r="E1640" s="69">
        <f t="shared" si="240"/>
        <v>1067.1311689539559</v>
      </c>
      <c r="F1640" s="70">
        <f t="shared" si="241"/>
        <v>181.14647424954273</v>
      </c>
      <c r="G1640" s="70" cm="1">
        <f t="array" ref="G1640">_xll.DCE_EC312_SpecificHeat_Ca(B1640)</f>
        <v>650</v>
      </c>
      <c r="H1640" s="69">
        <f t="shared" si="242"/>
        <v>9.2451858897570002E-2</v>
      </c>
      <c r="I1640" s="69">
        <f t="shared" si="243"/>
        <v>1066.7784504070858</v>
      </c>
      <c r="J1640" s="73">
        <f t="shared" si="244"/>
        <v>135.41666666666666</v>
      </c>
      <c r="K1640" s="74">
        <f t="shared" si="245"/>
        <v>1066.7784504070858</v>
      </c>
    </row>
    <row r="1641" spans="1:11">
      <c r="A1641" s="67">
        <v>1626</v>
      </c>
      <c r="B1641" s="69">
        <f t="shared" si="237"/>
        <v>1066.7784504070858</v>
      </c>
      <c r="C1641" s="68">
        <f t="shared" si="238"/>
        <v>135.5</v>
      </c>
      <c r="D1641" s="72">
        <f t="shared" si="239"/>
        <v>1067.2232596736692</v>
      </c>
      <c r="E1641" s="69">
        <f t="shared" si="240"/>
        <v>1067.2232596736692</v>
      </c>
      <c r="F1641" s="70">
        <f t="shared" si="241"/>
        <v>181.03461937601878</v>
      </c>
      <c r="G1641" s="70" cm="1">
        <f t="array" ref="G1641">_xll.DCE_EC312_SpecificHeat_Ca(B1641)</f>
        <v>650</v>
      </c>
      <c r="H1641" s="69">
        <f t="shared" si="242"/>
        <v>9.2394771443746332E-2</v>
      </c>
      <c r="I1641" s="69">
        <f t="shared" si="243"/>
        <v>1066.8708451785294</v>
      </c>
      <c r="J1641" s="73">
        <f t="shared" si="244"/>
        <v>135.5</v>
      </c>
      <c r="K1641" s="74">
        <f t="shared" si="245"/>
        <v>1066.8708451785294</v>
      </c>
    </row>
    <row r="1642" spans="1:11">
      <c r="A1642" s="67">
        <v>1627</v>
      </c>
      <c r="B1642" s="69">
        <f t="shared" si="237"/>
        <v>1066.8708451785294</v>
      </c>
      <c r="C1642" s="68">
        <f t="shared" si="238"/>
        <v>135.58333333333334</v>
      </c>
      <c r="D1642" s="72">
        <f t="shared" si="239"/>
        <v>1067.3152938265976</v>
      </c>
      <c r="E1642" s="69">
        <f t="shared" si="240"/>
        <v>1067.3152938265976</v>
      </c>
      <c r="F1642" s="70">
        <f t="shared" si="241"/>
        <v>180.92290268799439</v>
      </c>
      <c r="G1642" s="70" cm="1">
        <f t="array" ref="G1642">_xll.DCE_EC312_SpecificHeat_Ca(B1642)</f>
        <v>650</v>
      </c>
      <c r="H1642" s="69">
        <f t="shared" si="242"/>
        <v>9.2337754515757403E-2</v>
      </c>
      <c r="I1642" s="69">
        <f t="shared" si="243"/>
        <v>1066.9631829330451</v>
      </c>
      <c r="J1642" s="73">
        <f t="shared" si="244"/>
        <v>135.58333333333334</v>
      </c>
      <c r="K1642" s="74">
        <f t="shared" si="245"/>
        <v>1066.9631829330451</v>
      </c>
    </row>
    <row r="1643" spans="1:11">
      <c r="A1643" s="67">
        <v>1628</v>
      </c>
      <c r="B1643" s="69">
        <f t="shared" si="237"/>
        <v>1066.9631829330451</v>
      </c>
      <c r="C1643" s="68">
        <f t="shared" si="238"/>
        <v>135.66666666666666</v>
      </c>
      <c r="D1643" s="72">
        <f t="shared" si="239"/>
        <v>1067.4072714821912</v>
      </c>
      <c r="E1643" s="69">
        <f t="shared" si="240"/>
        <v>1067.4072714821912</v>
      </c>
      <c r="F1643" s="70">
        <f t="shared" si="241"/>
        <v>180.81132392952043</v>
      </c>
      <c r="G1643" s="70" cm="1">
        <f t="array" ref="G1643">_xll.DCE_EC312_SpecificHeat_Ca(B1643)</f>
        <v>650</v>
      </c>
      <c r="H1643" s="69">
        <f t="shared" si="242"/>
        <v>9.2280807982974264E-2</v>
      </c>
      <c r="I1643" s="69">
        <f t="shared" si="243"/>
        <v>1067.055463741028</v>
      </c>
      <c r="J1643" s="73">
        <f t="shared" si="244"/>
        <v>135.66666666666666</v>
      </c>
      <c r="K1643" s="74">
        <f t="shared" si="245"/>
        <v>1067.055463741028</v>
      </c>
    </row>
    <row r="1644" spans="1:11">
      <c r="A1644" s="67">
        <v>1629</v>
      </c>
      <c r="B1644" s="69">
        <f t="shared" si="237"/>
        <v>1067.055463741028</v>
      </c>
      <c r="C1644" s="68">
        <f t="shared" si="238"/>
        <v>135.75</v>
      </c>
      <c r="D1644" s="72">
        <f t="shared" si="239"/>
        <v>1067.4991927097717</v>
      </c>
      <c r="E1644" s="69">
        <f t="shared" si="240"/>
        <v>1067.4991927097717</v>
      </c>
      <c r="F1644" s="70">
        <f t="shared" si="241"/>
        <v>180.69988284492345</v>
      </c>
      <c r="G1644" s="70" cm="1">
        <f t="array" ref="G1644">_xll.DCE_EC312_SpecificHeat_Ca(B1644)</f>
        <v>650</v>
      </c>
      <c r="H1644" s="69">
        <f t="shared" si="242"/>
        <v>9.2223931714908669E-2</v>
      </c>
      <c r="I1644" s="69">
        <f t="shared" si="243"/>
        <v>1067.1476876727429</v>
      </c>
      <c r="J1644" s="73">
        <f t="shared" si="244"/>
        <v>135.75</v>
      </c>
      <c r="K1644" s="74">
        <f t="shared" si="245"/>
        <v>1067.1476876727429</v>
      </c>
    </row>
    <row r="1645" spans="1:11">
      <c r="A1645" s="67">
        <v>1630</v>
      </c>
      <c r="B1645" s="69">
        <f t="shared" si="237"/>
        <v>1067.1476876727429</v>
      </c>
      <c r="C1645" s="68">
        <f t="shared" si="238"/>
        <v>135.83333333333334</v>
      </c>
      <c r="D1645" s="72">
        <f t="shared" si="239"/>
        <v>1067.5910575785333</v>
      </c>
      <c r="E1645" s="69">
        <f t="shared" si="240"/>
        <v>1067.5910575785333</v>
      </c>
      <c r="F1645" s="70">
        <f t="shared" si="241"/>
        <v>180.58857917923777</v>
      </c>
      <c r="G1645" s="70" cm="1">
        <f t="array" ref="G1645">_xll.DCE_EC312_SpecificHeat_Ca(B1645)</f>
        <v>650</v>
      </c>
      <c r="H1645" s="69">
        <f t="shared" si="242"/>
        <v>9.216712558143364E-2</v>
      </c>
      <c r="I1645" s="69">
        <f t="shared" si="243"/>
        <v>1067.2398547983244</v>
      </c>
      <c r="J1645" s="73">
        <f t="shared" si="244"/>
        <v>135.83333333333334</v>
      </c>
      <c r="K1645" s="74">
        <f t="shared" si="245"/>
        <v>1067.2398547983244</v>
      </c>
    </row>
    <row r="1646" spans="1:11">
      <c r="A1646" s="67">
        <v>1631</v>
      </c>
      <c r="B1646" s="69">
        <f t="shared" si="237"/>
        <v>1067.2398547983244</v>
      </c>
      <c r="C1646" s="68">
        <f t="shared" si="238"/>
        <v>135.91666666666666</v>
      </c>
      <c r="D1646" s="72">
        <f t="shared" si="239"/>
        <v>1067.6828661575435</v>
      </c>
      <c r="E1646" s="69">
        <f t="shared" si="240"/>
        <v>1067.6828661575435</v>
      </c>
      <c r="F1646" s="70">
        <f t="shared" si="241"/>
        <v>180.47741267842198</v>
      </c>
      <c r="G1646" s="70" cm="1">
        <f t="array" ref="G1646">_xll.DCE_EC312_SpecificHeat_Ca(B1646)</f>
        <v>650</v>
      </c>
      <c r="H1646" s="69">
        <f t="shared" si="242"/>
        <v>9.2110389452893807E-2</v>
      </c>
      <c r="I1646" s="69">
        <f t="shared" si="243"/>
        <v>1067.3319651877773</v>
      </c>
      <c r="J1646" s="73">
        <f t="shared" si="244"/>
        <v>135.91666666666666</v>
      </c>
      <c r="K1646" s="74">
        <f t="shared" si="245"/>
        <v>1067.3319651877773</v>
      </c>
    </row>
    <row r="1647" spans="1:11">
      <c r="A1647" s="67">
        <v>1632</v>
      </c>
      <c r="B1647" s="69">
        <f t="shared" si="237"/>
        <v>1067.3319651877773</v>
      </c>
      <c r="C1647" s="68">
        <f t="shared" si="238"/>
        <v>136</v>
      </c>
      <c r="D1647" s="72">
        <f t="shared" si="239"/>
        <v>1067.7746185157423</v>
      </c>
      <c r="E1647" s="69">
        <f t="shared" si="240"/>
        <v>1067.7746185157423</v>
      </c>
      <c r="F1647" s="70">
        <f t="shared" si="241"/>
        <v>180.36638308876286</v>
      </c>
      <c r="G1647" s="70" cm="1">
        <f t="array" ref="G1647">_xll.DCE_EC312_SpecificHeat_Ca(B1647)</f>
        <v>650</v>
      </c>
      <c r="H1647" s="69">
        <f t="shared" si="242"/>
        <v>9.2053723199801415E-2</v>
      </c>
      <c r="I1647" s="69">
        <f t="shared" si="243"/>
        <v>1067.4240189109771</v>
      </c>
      <c r="J1647" s="73">
        <f t="shared" si="244"/>
        <v>136</v>
      </c>
      <c r="K1647" s="74">
        <f t="shared" si="245"/>
        <v>1067.4240189109771</v>
      </c>
    </row>
    <row r="1648" spans="1:11">
      <c r="A1648" s="67">
        <v>1633</v>
      </c>
      <c r="B1648" s="69">
        <f t="shared" si="237"/>
        <v>1067.4240189109771</v>
      </c>
      <c r="C1648" s="68">
        <f t="shared" si="238"/>
        <v>136.08333333333334</v>
      </c>
      <c r="D1648" s="72">
        <f t="shared" si="239"/>
        <v>1067.8663147219438</v>
      </c>
      <c r="E1648" s="69">
        <f t="shared" si="240"/>
        <v>1067.8663147219438</v>
      </c>
      <c r="F1648" s="70">
        <f t="shared" si="241"/>
        <v>180.25549015744639</v>
      </c>
      <c r="G1648" s="70" cm="1">
        <f t="array" ref="G1648">_xll.DCE_EC312_SpecificHeat_Ca(B1648)</f>
        <v>650</v>
      </c>
      <c r="H1648" s="69">
        <f t="shared" si="242"/>
        <v>9.1997126693127554E-2</v>
      </c>
      <c r="I1648" s="69">
        <f t="shared" si="243"/>
        <v>1067.5160160376702</v>
      </c>
      <c r="J1648" s="73">
        <f t="shared" si="244"/>
        <v>136.08333333333334</v>
      </c>
      <c r="K1648" s="74">
        <f t="shared" si="245"/>
        <v>1067.5160160376702</v>
      </c>
    </row>
    <row r="1649" spans="1:11">
      <c r="A1649" s="67">
        <v>1634</v>
      </c>
      <c r="B1649" s="69">
        <f t="shared" si="237"/>
        <v>1067.5160160376702</v>
      </c>
      <c r="C1649" s="68">
        <f t="shared" si="238"/>
        <v>136.16666666666666</v>
      </c>
      <c r="D1649" s="72">
        <f t="shared" si="239"/>
        <v>1067.9579548448351</v>
      </c>
      <c r="E1649" s="69">
        <f t="shared" si="240"/>
        <v>1067.9579548448351</v>
      </c>
      <c r="F1649" s="70">
        <f t="shared" si="241"/>
        <v>180.14473363201978</v>
      </c>
      <c r="G1649" s="70" cm="1">
        <f t="array" ref="G1649">_xll.DCE_EC312_SpecificHeat_Ca(B1649)</f>
        <v>650</v>
      </c>
      <c r="H1649" s="69">
        <f t="shared" si="242"/>
        <v>9.1940599804027745E-2</v>
      </c>
      <c r="I1649" s="69">
        <f t="shared" si="243"/>
        <v>1067.6079566374742</v>
      </c>
      <c r="J1649" s="73">
        <f t="shared" si="244"/>
        <v>136.16666666666666</v>
      </c>
      <c r="K1649" s="74">
        <f t="shared" si="245"/>
        <v>1067.6079566374742</v>
      </c>
    </row>
    <row r="1650" spans="1:11">
      <c r="A1650" s="67">
        <v>1635</v>
      </c>
      <c r="B1650" s="69">
        <f t="shared" si="237"/>
        <v>1067.6079566374742</v>
      </c>
      <c r="C1650" s="68">
        <f t="shared" si="238"/>
        <v>136.25</v>
      </c>
      <c r="D1650" s="72">
        <f t="shared" si="239"/>
        <v>1068.0495389529779</v>
      </c>
      <c r="E1650" s="69">
        <f t="shared" si="240"/>
        <v>1068.0495389529779</v>
      </c>
      <c r="F1650" s="70">
        <f t="shared" si="241"/>
        <v>180.0341132606969</v>
      </c>
      <c r="G1650" s="70" cm="1">
        <f t="array" ref="G1650">_xll.DCE_EC312_SpecificHeat_Ca(B1650)</f>
        <v>650</v>
      </c>
      <c r="H1650" s="69">
        <f t="shared" si="242"/>
        <v>9.1884142403997685E-2</v>
      </c>
      <c r="I1650" s="69">
        <f t="shared" si="243"/>
        <v>1067.6998407798783</v>
      </c>
      <c r="J1650" s="73">
        <f t="shared" si="244"/>
        <v>136.25</v>
      </c>
      <c r="K1650" s="74">
        <f t="shared" si="245"/>
        <v>1067.6998407798783</v>
      </c>
    </row>
    <row r="1651" spans="1:11">
      <c r="A1651" s="67">
        <v>1636</v>
      </c>
      <c r="B1651" s="69">
        <f t="shared" si="237"/>
        <v>1067.6998407798783</v>
      </c>
      <c r="C1651" s="68">
        <f t="shared" si="238"/>
        <v>136.33333333333334</v>
      </c>
      <c r="D1651" s="72">
        <f t="shared" si="239"/>
        <v>1068.141067114808</v>
      </c>
      <c r="E1651" s="69">
        <f t="shared" si="240"/>
        <v>1068.141067114808</v>
      </c>
      <c r="F1651" s="70">
        <f t="shared" si="241"/>
        <v>179.92362879245755</v>
      </c>
      <c r="G1651" s="70" cm="1">
        <f t="array" ref="G1651">_xll.DCE_EC312_SpecificHeat_Ca(B1651)</f>
        <v>650</v>
      </c>
      <c r="H1651" s="69">
        <f t="shared" si="242"/>
        <v>9.1827754364924033E-2</v>
      </c>
      <c r="I1651" s="69">
        <f t="shared" si="243"/>
        <v>1067.7916685342432</v>
      </c>
      <c r="J1651" s="73">
        <f t="shared" si="244"/>
        <v>136.33333333333334</v>
      </c>
      <c r="K1651" s="74">
        <f t="shared" si="245"/>
        <v>1067.7916685342432</v>
      </c>
    </row>
    <row r="1652" spans="1:11">
      <c r="A1652" s="67">
        <v>1637</v>
      </c>
      <c r="B1652" s="69">
        <f t="shared" si="237"/>
        <v>1067.7916685342432</v>
      </c>
      <c r="C1652" s="68">
        <f t="shared" si="238"/>
        <v>136.41666666666666</v>
      </c>
      <c r="D1652" s="72">
        <f t="shared" si="239"/>
        <v>1068.2325393986362</v>
      </c>
      <c r="E1652" s="69">
        <f t="shared" si="240"/>
        <v>1068.2325393986362</v>
      </c>
      <c r="F1652" s="70">
        <f t="shared" si="241"/>
        <v>179.81327997689797</v>
      </c>
      <c r="G1652" s="70" cm="1">
        <f t="array" ref="G1652">_xll.DCE_EC312_SpecificHeat_Ca(B1652)</f>
        <v>650</v>
      </c>
      <c r="H1652" s="69">
        <f t="shared" si="242"/>
        <v>9.1771435559008033E-2</v>
      </c>
      <c r="I1652" s="69">
        <f t="shared" si="243"/>
        <v>1067.8834399698021</v>
      </c>
      <c r="J1652" s="73">
        <f t="shared" si="244"/>
        <v>136.41666666666666</v>
      </c>
      <c r="K1652" s="74">
        <f t="shared" si="245"/>
        <v>1067.8834399698021</v>
      </c>
    </row>
    <row r="1653" spans="1:11">
      <c r="A1653" s="67">
        <v>1638</v>
      </c>
      <c r="B1653" s="69">
        <f t="shared" si="237"/>
        <v>1067.8834399698021</v>
      </c>
      <c r="C1653" s="68">
        <f t="shared" si="238"/>
        <v>136.5</v>
      </c>
      <c r="D1653" s="72">
        <f t="shared" si="239"/>
        <v>1068.3239558726475</v>
      </c>
      <c r="E1653" s="69">
        <f t="shared" si="240"/>
        <v>1068.3239558726475</v>
      </c>
      <c r="F1653" s="70">
        <f t="shared" si="241"/>
        <v>179.70306656398142</v>
      </c>
      <c r="G1653" s="70" cm="1">
        <f t="array" ref="G1653">_xll.DCE_EC312_SpecificHeat_Ca(B1653)</f>
        <v>650</v>
      </c>
      <c r="H1653" s="69">
        <f t="shared" si="242"/>
        <v>9.1715185858638248E-2</v>
      </c>
      <c r="I1653" s="69">
        <f t="shared" si="243"/>
        <v>1067.9751551556608</v>
      </c>
      <c r="J1653" s="73">
        <f t="shared" si="244"/>
        <v>136.5</v>
      </c>
      <c r="K1653" s="74">
        <f t="shared" si="245"/>
        <v>1067.9751551556608</v>
      </c>
    </row>
    <row r="1654" spans="1:11">
      <c r="A1654" s="67">
        <v>1639</v>
      </c>
      <c r="B1654" s="69">
        <f t="shared" si="237"/>
        <v>1067.9751551556608</v>
      </c>
      <c r="C1654" s="68">
        <f t="shared" si="238"/>
        <v>136.58333333333334</v>
      </c>
      <c r="D1654" s="72">
        <f t="shared" si="239"/>
        <v>1068.415316604903</v>
      </c>
      <c r="E1654" s="69">
        <f t="shared" si="240"/>
        <v>1068.415316604903</v>
      </c>
      <c r="F1654" s="70">
        <f t="shared" si="241"/>
        <v>179.59298830440963</v>
      </c>
      <c r="G1654" s="70" cm="1">
        <f t="array" ref="G1654">_xll.DCE_EC312_SpecificHeat_Ca(B1654)</f>
        <v>650</v>
      </c>
      <c r="H1654" s="69">
        <f t="shared" si="242"/>
        <v>9.1659005136580124E-2</v>
      </c>
      <c r="I1654" s="69">
        <f t="shared" si="243"/>
        <v>1068.0668141607973</v>
      </c>
      <c r="J1654" s="73">
        <f t="shared" si="244"/>
        <v>136.58333333333334</v>
      </c>
      <c r="K1654" s="74">
        <f t="shared" si="245"/>
        <v>1068.0668141607973</v>
      </c>
    </row>
    <row r="1655" spans="1:11">
      <c r="A1655" s="67">
        <v>1640</v>
      </c>
      <c r="B1655" s="69">
        <f t="shared" si="237"/>
        <v>1068.0668141607973</v>
      </c>
      <c r="C1655" s="68">
        <f t="shared" si="238"/>
        <v>136.66666666666666</v>
      </c>
      <c r="D1655" s="72">
        <f t="shared" si="239"/>
        <v>1068.5066216633388</v>
      </c>
      <c r="E1655" s="69">
        <f t="shared" si="240"/>
        <v>1068.5066216633388</v>
      </c>
      <c r="F1655" s="70">
        <f t="shared" si="241"/>
        <v>179.48304494967527</v>
      </c>
      <c r="G1655" s="70" cm="1">
        <f t="array" ref="G1655">_xll.DCE_EC312_SpecificHeat_Ca(B1655)</f>
        <v>650</v>
      </c>
      <c r="H1655" s="69">
        <f t="shared" si="242"/>
        <v>9.1602893266002822E-2</v>
      </c>
      <c r="I1655" s="69">
        <f t="shared" si="243"/>
        <v>1068.1584170540634</v>
      </c>
      <c r="J1655" s="73">
        <f t="shared" si="244"/>
        <v>136.66666666666666</v>
      </c>
      <c r="K1655" s="74">
        <f t="shared" si="245"/>
        <v>1068.1584170540634</v>
      </c>
    </row>
    <row r="1656" spans="1:11">
      <c r="A1656" s="67">
        <v>1641</v>
      </c>
      <c r="B1656" s="69">
        <f t="shared" si="237"/>
        <v>1068.1584170540634</v>
      </c>
      <c r="C1656" s="68">
        <f t="shared" si="238"/>
        <v>136.75</v>
      </c>
      <c r="D1656" s="72">
        <f t="shared" si="239"/>
        <v>1068.5978711157672</v>
      </c>
      <c r="E1656" s="69">
        <f t="shared" si="240"/>
        <v>1068.5978711157672</v>
      </c>
      <c r="F1656" s="70">
        <f t="shared" si="241"/>
        <v>179.37323625157975</v>
      </c>
      <c r="G1656" s="70" cm="1">
        <f t="array" ref="G1656">_xll.DCE_EC312_SpecificHeat_Ca(B1656)</f>
        <v>650</v>
      </c>
      <c r="H1656" s="69">
        <f t="shared" si="242"/>
        <v>9.1546850120233017E-2</v>
      </c>
      <c r="I1656" s="69">
        <f t="shared" si="243"/>
        <v>1068.2499639041837</v>
      </c>
      <c r="J1656" s="73">
        <f t="shared" si="244"/>
        <v>136.75</v>
      </c>
      <c r="K1656" s="74">
        <f t="shared" si="245"/>
        <v>1068.2499639041837</v>
      </c>
    </row>
    <row r="1657" spans="1:11">
      <c r="A1657" s="67">
        <v>1642</v>
      </c>
      <c r="B1657" s="69">
        <f t="shared" si="237"/>
        <v>1068.2499639041837</v>
      </c>
      <c r="C1657" s="68">
        <f t="shared" si="238"/>
        <v>136.83333333333334</v>
      </c>
      <c r="D1657" s="72">
        <f t="shared" si="239"/>
        <v>1068.6890650298769</v>
      </c>
      <c r="E1657" s="69">
        <f t="shared" si="240"/>
        <v>1068.6890650298769</v>
      </c>
      <c r="F1657" s="70">
        <f t="shared" si="241"/>
        <v>179.26356196292639</v>
      </c>
      <c r="G1657" s="70" cm="1">
        <f t="array" ref="G1657">_xll.DCE_EC312_SpecificHeat_Ca(B1657)</f>
        <v>650</v>
      </c>
      <c r="H1657" s="69">
        <f t="shared" si="242"/>
        <v>9.1490875573108782E-2</v>
      </c>
      <c r="I1657" s="69">
        <f t="shared" si="243"/>
        <v>1068.3414547797568</v>
      </c>
      <c r="J1657" s="73">
        <f t="shared" si="244"/>
        <v>136.83333333333334</v>
      </c>
      <c r="K1657" s="74">
        <f t="shared" si="245"/>
        <v>1068.3414547797568</v>
      </c>
    </row>
    <row r="1658" spans="1:11">
      <c r="A1658" s="67">
        <v>1643</v>
      </c>
      <c r="B1658" s="69">
        <f t="shared" si="237"/>
        <v>1068.3414547797568</v>
      </c>
      <c r="C1658" s="68">
        <f t="shared" si="238"/>
        <v>136.91666666666666</v>
      </c>
      <c r="D1658" s="72">
        <f t="shared" si="239"/>
        <v>1068.7802034732324</v>
      </c>
      <c r="E1658" s="69">
        <f t="shared" si="240"/>
        <v>1068.7802034732324</v>
      </c>
      <c r="F1658" s="70">
        <f t="shared" si="241"/>
        <v>179.1540218367189</v>
      </c>
      <c r="G1658" s="70" cm="1">
        <f t="array" ref="G1658">_xll.DCE_EC312_SpecificHeat_Ca(B1658)</f>
        <v>650</v>
      </c>
      <c r="H1658" s="69">
        <f t="shared" si="242"/>
        <v>9.1434969498570412E-2</v>
      </c>
      <c r="I1658" s="69">
        <f t="shared" si="243"/>
        <v>1068.4328897492553</v>
      </c>
      <c r="J1658" s="73">
        <f t="shared" si="244"/>
        <v>136.91666666666666</v>
      </c>
      <c r="K1658" s="74">
        <f t="shared" si="245"/>
        <v>1068.4328897492553</v>
      </c>
    </row>
    <row r="1659" spans="1:11">
      <c r="A1659" s="67">
        <v>1644</v>
      </c>
      <c r="B1659" s="69">
        <f t="shared" si="237"/>
        <v>1068.4328897492553</v>
      </c>
      <c r="C1659" s="68">
        <f t="shared" si="238"/>
        <v>137</v>
      </c>
      <c r="D1659" s="72">
        <f t="shared" si="239"/>
        <v>1068.8712865132754</v>
      </c>
      <c r="E1659" s="69">
        <f t="shared" si="240"/>
        <v>1068.8712865132754</v>
      </c>
      <c r="F1659" s="70">
        <f t="shared" si="241"/>
        <v>179.04461562675772</v>
      </c>
      <c r="G1659" s="70" cm="1">
        <f t="array" ref="G1659">_xll.DCE_EC312_SpecificHeat_Ca(B1659)</f>
        <v>650</v>
      </c>
      <c r="H1659" s="69">
        <f t="shared" si="242"/>
        <v>9.1379131770964878E-2</v>
      </c>
      <c r="I1659" s="69">
        <f t="shared" si="243"/>
        <v>1068.5242688810263</v>
      </c>
      <c r="J1659" s="73">
        <f t="shared" si="244"/>
        <v>137</v>
      </c>
      <c r="K1659" s="74">
        <f t="shared" si="245"/>
        <v>1068.5242688810263</v>
      </c>
    </row>
    <row r="1660" spans="1:11">
      <c r="A1660" s="67">
        <v>1645</v>
      </c>
      <c r="B1660" s="69">
        <f t="shared" si="237"/>
        <v>1068.5242688810263</v>
      </c>
      <c r="C1660" s="68">
        <f t="shared" si="238"/>
        <v>137.08333333333334</v>
      </c>
      <c r="D1660" s="72">
        <f t="shared" si="239"/>
        <v>1068.9623142173245</v>
      </c>
      <c r="E1660" s="69">
        <f t="shared" si="240"/>
        <v>1068.9623142173245</v>
      </c>
      <c r="F1660" s="70">
        <f t="shared" si="241"/>
        <v>178.9353430873515</v>
      </c>
      <c r="G1660" s="70" cm="1">
        <f t="array" ref="G1660">_xll.DCE_EC312_SpecificHeat_Ca(B1660)</f>
        <v>650</v>
      </c>
      <c r="H1660" s="69">
        <f t="shared" si="242"/>
        <v>9.1323362264898483E-2</v>
      </c>
      <c r="I1660" s="69">
        <f t="shared" si="243"/>
        <v>1068.6155922432911</v>
      </c>
      <c r="J1660" s="73">
        <f t="shared" si="244"/>
        <v>137.08333333333334</v>
      </c>
      <c r="K1660" s="74">
        <f t="shared" si="245"/>
        <v>1068.6155922432911</v>
      </c>
    </row>
    <row r="1661" spans="1:11">
      <c r="A1661" s="67">
        <v>1646</v>
      </c>
      <c r="B1661" s="69">
        <f t="shared" si="237"/>
        <v>1068.6155922432911</v>
      </c>
      <c r="C1661" s="68">
        <f t="shared" si="238"/>
        <v>137.16666666666666</v>
      </c>
      <c r="D1661" s="72">
        <f t="shared" si="239"/>
        <v>1069.0532866525764</v>
      </c>
      <c r="E1661" s="69">
        <f t="shared" si="240"/>
        <v>1069.0532866525764</v>
      </c>
      <c r="F1661" s="70">
        <f t="shared" si="241"/>
        <v>178.82620397371383</v>
      </c>
      <c r="G1661" s="70" cm="1">
        <f t="array" ref="G1661">_xll.DCE_EC312_SpecificHeat_Ca(B1661)</f>
        <v>650</v>
      </c>
      <c r="H1661" s="69">
        <f t="shared" si="242"/>
        <v>9.1267660855439442E-2</v>
      </c>
      <c r="I1661" s="69">
        <f t="shared" si="243"/>
        <v>1068.7068599041465</v>
      </c>
      <c r="J1661" s="73">
        <f t="shared" si="244"/>
        <v>137.16666666666666</v>
      </c>
      <c r="K1661" s="74">
        <f t="shared" si="245"/>
        <v>1068.7068599041465</v>
      </c>
    </row>
    <row r="1662" spans="1:11">
      <c r="A1662" s="67">
        <v>1647</v>
      </c>
      <c r="B1662" s="69">
        <f t="shared" si="237"/>
        <v>1068.7068599041465</v>
      </c>
      <c r="C1662" s="68">
        <f t="shared" si="238"/>
        <v>137.25</v>
      </c>
      <c r="D1662" s="72">
        <f t="shared" si="239"/>
        <v>1069.1442038861042</v>
      </c>
      <c r="E1662" s="69">
        <f t="shared" si="240"/>
        <v>1069.1442038861042</v>
      </c>
      <c r="F1662" s="70">
        <f t="shared" si="241"/>
        <v>178.71719804110612</v>
      </c>
      <c r="G1662" s="70" cm="1">
        <f t="array" ref="G1662">_xll.DCE_EC312_SpecificHeat_Ca(B1662)</f>
        <v>650</v>
      </c>
      <c r="H1662" s="69">
        <f t="shared" si="242"/>
        <v>9.1212027417680322E-2</v>
      </c>
      <c r="I1662" s="69">
        <f t="shared" si="243"/>
        <v>1068.7980719315642</v>
      </c>
      <c r="J1662" s="73">
        <f t="shared" si="244"/>
        <v>137.25</v>
      </c>
      <c r="K1662" s="74">
        <f t="shared" si="245"/>
        <v>1068.7980719315642</v>
      </c>
    </row>
    <row r="1663" spans="1:11">
      <c r="A1663" s="67">
        <v>1648</v>
      </c>
      <c r="B1663" s="69">
        <f t="shared" si="237"/>
        <v>1068.7980719315642</v>
      </c>
      <c r="C1663" s="68">
        <f t="shared" si="238"/>
        <v>137.33333333333334</v>
      </c>
      <c r="D1663" s="72">
        <f t="shared" si="239"/>
        <v>1069.2350659848601</v>
      </c>
      <c r="E1663" s="69">
        <f t="shared" si="240"/>
        <v>1069.2350659848601</v>
      </c>
      <c r="F1663" s="70">
        <f t="shared" si="241"/>
        <v>178.6083250460411</v>
      </c>
      <c r="G1663" s="70" cm="1">
        <f t="array" ref="G1663">_xll.DCE_EC312_SpecificHeat_Ca(B1663)</f>
        <v>650</v>
      </c>
      <c r="H1663" s="69">
        <f t="shared" si="242"/>
        <v>9.1156461827352361E-2</v>
      </c>
      <c r="I1663" s="69">
        <f t="shared" si="243"/>
        <v>1068.8892283933915</v>
      </c>
      <c r="J1663" s="73">
        <f t="shared" si="244"/>
        <v>137.33333333333334</v>
      </c>
      <c r="K1663" s="74">
        <f t="shared" si="245"/>
        <v>1068.8892283933915</v>
      </c>
    </row>
    <row r="1664" spans="1:11">
      <c r="A1664" s="67">
        <v>1649</v>
      </c>
      <c r="B1664" s="69">
        <f t="shared" si="237"/>
        <v>1068.8892283933915</v>
      </c>
      <c r="C1664" s="68">
        <f t="shared" si="238"/>
        <v>137.41666666666666</v>
      </c>
      <c r="D1664" s="72">
        <f t="shared" si="239"/>
        <v>1069.325873015674</v>
      </c>
      <c r="E1664" s="69">
        <f t="shared" si="240"/>
        <v>1069.325873015674</v>
      </c>
      <c r="F1664" s="70">
        <f t="shared" si="241"/>
        <v>178.49958474511587</v>
      </c>
      <c r="G1664" s="70" cm="1">
        <f t="array" ref="G1664">_xll.DCE_EC312_SpecificHeat_Ca(B1664)</f>
        <v>650</v>
      </c>
      <c r="H1664" s="69">
        <f t="shared" si="242"/>
        <v>9.1100963960229819E-2</v>
      </c>
      <c r="I1664" s="69">
        <f t="shared" si="243"/>
        <v>1068.9803293573518</v>
      </c>
      <c r="J1664" s="73">
        <f t="shared" si="244"/>
        <v>137.41666666666666</v>
      </c>
      <c r="K1664" s="74">
        <f t="shared" si="245"/>
        <v>1068.9803293573518</v>
      </c>
    </row>
    <row r="1665" spans="1:11">
      <c r="A1665" s="67">
        <v>1650</v>
      </c>
      <c r="B1665" s="69">
        <f t="shared" si="237"/>
        <v>1068.9803293573518</v>
      </c>
      <c r="C1665" s="68">
        <f t="shared" si="238"/>
        <v>137.5</v>
      </c>
      <c r="D1665" s="72">
        <f t="shared" si="239"/>
        <v>1069.4166250452545</v>
      </c>
      <c r="E1665" s="69">
        <f t="shared" si="240"/>
        <v>1069.4166250452545</v>
      </c>
      <c r="F1665" s="70">
        <f t="shared" si="241"/>
        <v>178.39097689562945</v>
      </c>
      <c r="G1665" s="70" cm="1">
        <f t="array" ref="G1665">_xll.DCE_EC312_SpecificHeat_Ca(B1665)</f>
        <v>650</v>
      </c>
      <c r="H1665" s="69">
        <f t="shared" si="242"/>
        <v>9.1045533692445224E-2</v>
      </c>
      <c r="I1665" s="69">
        <f t="shared" si="243"/>
        <v>1069.0713748910443</v>
      </c>
      <c r="J1665" s="73">
        <f t="shared" si="244"/>
        <v>137.5</v>
      </c>
      <c r="K1665" s="74">
        <f t="shared" si="245"/>
        <v>1069.0713748910443</v>
      </c>
    </row>
    <row r="1666" spans="1:11">
      <c r="A1666" s="67">
        <v>1651</v>
      </c>
      <c r="B1666" s="69">
        <f t="shared" si="237"/>
        <v>1069.0713748910443</v>
      </c>
      <c r="C1666" s="68">
        <f t="shared" si="238"/>
        <v>137.58333333333334</v>
      </c>
      <c r="D1666" s="72">
        <f t="shared" si="239"/>
        <v>1069.507322140189</v>
      </c>
      <c r="E1666" s="69">
        <f t="shared" si="240"/>
        <v>1069.507322140189</v>
      </c>
      <c r="F1666" s="70">
        <f t="shared" si="241"/>
        <v>178.28250125556701</v>
      </c>
      <c r="G1666" s="70" cm="1">
        <f t="array" ref="G1666">_xll.DCE_EC312_SpecificHeat_Ca(B1666)</f>
        <v>650</v>
      </c>
      <c r="H1666" s="69">
        <f t="shared" si="242"/>
        <v>9.0990170900481296E-2</v>
      </c>
      <c r="I1666" s="69">
        <f t="shared" si="243"/>
        <v>1069.1623650619449</v>
      </c>
      <c r="J1666" s="73">
        <f t="shared" si="244"/>
        <v>137.58333333333334</v>
      </c>
      <c r="K1666" s="74">
        <f t="shared" si="245"/>
        <v>1069.1623650619449</v>
      </c>
    </row>
    <row r="1667" spans="1:11">
      <c r="A1667" s="67">
        <v>1652</v>
      </c>
      <c r="B1667" s="69">
        <f t="shared" si="237"/>
        <v>1069.1623650619449</v>
      </c>
      <c r="C1667" s="68">
        <f t="shared" si="238"/>
        <v>137.66666666666666</v>
      </c>
      <c r="D1667" s="72">
        <f t="shared" si="239"/>
        <v>1069.5979643669439</v>
      </c>
      <c r="E1667" s="69">
        <f t="shared" si="240"/>
        <v>1069.5979643669439</v>
      </c>
      <c r="F1667" s="70">
        <f t="shared" si="241"/>
        <v>178.17415758346871</v>
      </c>
      <c r="G1667" s="70" cm="1">
        <f t="array" ref="G1667">_xll.DCE_EC312_SpecificHeat_Ca(B1667)</f>
        <v>650</v>
      </c>
      <c r="H1667" s="69">
        <f t="shared" si="242"/>
        <v>9.0934875461104014E-2</v>
      </c>
      <c r="I1667" s="69">
        <f t="shared" si="243"/>
        <v>1069.2532999374059</v>
      </c>
      <c r="J1667" s="73">
        <f t="shared" si="244"/>
        <v>137.66666666666666</v>
      </c>
      <c r="K1667" s="74">
        <f t="shared" si="245"/>
        <v>1069.2532999374059</v>
      </c>
    </row>
    <row r="1668" spans="1:11">
      <c r="A1668" s="67">
        <v>1653</v>
      </c>
      <c r="B1668" s="69">
        <f t="shared" si="237"/>
        <v>1069.2532999374059</v>
      </c>
      <c r="C1668" s="68">
        <f t="shared" si="238"/>
        <v>137.75</v>
      </c>
      <c r="D1668" s="72">
        <f t="shared" si="239"/>
        <v>1069.6885517918656</v>
      </c>
      <c r="E1668" s="69">
        <f t="shared" si="240"/>
        <v>1069.6885517918656</v>
      </c>
      <c r="F1668" s="70">
        <f t="shared" si="241"/>
        <v>178.06594563862461</v>
      </c>
      <c r="G1668" s="70" cm="1">
        <f t="array" ref="G1668">_xll.DCE_EC312_SpecificHeat_Ca(B1668)</f>
        <v>650</v>
      </c>
      <c r="H1668" s="69">
        <f t="shared" si="242"/>
        <v>9.0879647251462026E-2</v>
      </c>
      <c r="I1668" s="69">
        <f t="shared" si="243"/>
        <v>1069.3441795846575</v>
      </c>
      <c r="J1668" s="73">
        <f t="shared" si="244"/>
        <v>137.75</v>
      </c>
      <c r="K1668" s="74">
        <f t="shared" si="245"/>
        <v>1069.3441795846575</v>
      </c>
    </row>
    <row r="1669" spans="1:11">
      <c r="A1669" s="67">
        <v>1654</v>
      </c>
      <c r="B1669" s="69">
        <f t="shared" si="237"/>
        <v>1069.3441795846575</v>
      </c>
      <c r="C1669" s="68">
        <f t="shared" si="238"/>
        <v>137.83333333333334</v>
      </c>
      <c r="D1669" s="72">
        <f t="shared" si="239"/>
        <v>1069.77908448118</v>
      </c>
      <c r="E1669" s="69">
        <f t="shared" si="240"/>
        <v>1069.77908448118</v>
      </c>
      <c r="F1669" s="70">
        <f t="shared" si="241"/>
        <v>177.95786518069394</v>
      </c>
      <c r="G1669" s="70" cm="1">
        <f t="array" ref="G1669">_xll.DCE_EC312_SpecificHeat_Ca(B1669)</f>
        <v>650</v>
      </c>
      <c r="H1669" s="69">
        <f t="shared" si="242"/>
        <v>9.0824486148892464E-2</v>
      </c>
      <c r="I1669" s="69">
        <f t="shared" si="243"/>
        <v>1069.4350040708064</v>
      </c>
      <c r="J1669" s="73">
        <f t="shared" si="244"/>
        <v>137.83333333333334</v>
      </c>
      <c r="K1669" s="74">
        <f t="shared" si="245"/>
        <v>1069.4350040708064</v>
      </c>
    </row>
    <row r="1670" spans="1:11">
      <c r="A1670" s="67">
        <v>1655</v>
      </c>
      <c r="B1670" s="69">
        <f t="shared" si="237"/>
        <v>1069.4350040708064</v>
      </c>
      <c r="C1670" s="68">
        <f t="shared" si="238"/>
        <v>137.91666666666666</v>
      </c>
      <c r="D1670" s="72">
        <f t="shared" si="239"/>
        <v>1069.8695625009927</v>
      </c>
      <c r="E1670" s="69">
        <f t="shared" si="240"/>
        <v>1069.8695625009927</v>
      </c>
      <c r="F1670" s="70">
        <f t="shared" si="241"/>
        <v>177.84991596999703</v>
      </c>
      <c r="G1670" s="70" cm="1">
        <f t="array" ref="G1670">_xll.DCE_EC312_SpecificHeat_Ca(B1670)</f>
        <v>650</v>
      </c>
      <c r="H1670" s="69">
        <f t="shared" si="242"/>
        <v>9.0769392031069873E-2</v>
      </c>
      <c r="I1670" s="69">
        <f t="shared" si="243"/>
        <v>1069.5257734628374</v>
      </c>
      <c r="J1670" s="73">
        <f t="shared" si="244"/>
        <v>137.91666666666666</v>
      </c>
      <c r="K1670" s="74">
        <f t="shared" si="245"/>
        <v>1069.5257734628374</v>
      </c>
    </row>
    <row r="1671" spans="1:11">
      <c r="A1671" s="67">
        <v>1656</v>
      </c>
      <c r="B1671" s="69">
        <f t="shared" si="237"/>
        <v>1069.5257734628374</v>
      </c>
      <c r="C1671" s="68">
        <f t="shared" si="238"/>
        <v>138</v>
      </c>
      <c r="D1671" s="72">
        <f t="shared" si="239"/>
        <v>1069.9599859172897</v>
      </c>
      <c r="E1671" s="69">
        <f t="shared" si="240"/>
        <v>1069.9599859172897</v>
      </c>
      <c r="F1671" s="70">
        <f t="shared" si="241"/>
        <v>177.7420977673373</v>
      </c>
      <c r="G1671" s="70" cm="1">
        <f t="array" ref="G1671">_xll.DCE_EC312_SpecificHeat_Ca(B1671)</f>
        <v>650</v>
      </c>
      <c r="H1671" s="69">
        <f t="shared" si="242"/>
        <v>9.0714364775915254E-2</v>
      </c>
      <c r="I1671" s="69">
        <f t="shared" si="243"/>
        <v>1069.6164878276134</v>
      </c>
      <c r="J1671" s="73">
        <f t="shared" si="244"/>
        <v>138</v>
      </c>
      <c r="K1671" s="74">
        <f t="shared" si="245"/>
        <v>1069.6164878276134</v>
      </c>
    </row>
    <row r="1672" spans="1:11">
      <c r="A1672" s="67">
        <v>1657</v>
      </c>
      <c r="B1672" s="69">
        <f t="shared" si="237"/>
        <v>1069.6164878276134</v>
      </c>
      <c r="C1672" s="68">
        <f t="shared" si="238"/>
        <v>138.08333333333334</v>
      </c>
      <c r="D1672" s="72">
        <f t="shared" si="239"/>
        <v>1070.0503547959379</v>
      </c>
      <c r="E1672" s="69">
        <f t="shared" si="240"/>
        <v>1070.0503547959379</v>
      </c>
      <c r="F1672" s="70">
        <f t="shared" si="241"/>
        <v>177.63441033413474</v>
      </c>
      <c r="G1672" s="70" cm="1">
        <f t="array" ref="G1672">_xll.DCE_EC312_SpecificHeat_Ca(B1672)</f>
        <v>650</v>
      </c>
      <c r="H1672" s="69">
        <f t="shared" si="242"/>
        <v>9.0659404261664411E-2</v>
      </c>
      <c r="I1672" s="69">
        <f t="shared" si="243"/>
        <v>1069.7071472318751</v>
      </c>
      <c r="J1672" s="73">
        <f t="shared" si="244"/>
        <v>138.08333333333334</v>
      </c>
      <c r="K1672" s="74">
        <f t="shared" si="245"/>
        <v>1069.7071472318751</v>
      </c>
    </row>
    <row r="1673" spans="1:11">
      <c r="A1673" s="67">
        <v>1658</v>
      </c>
      <c r="B1673" s="69">
        <f t="shared" si="237"/>
        <v>1069.7071472318751</v>
      </c>
      <c r="C1673" s="68">
        <f t="shared" si="238"/>
        <v>138.16666666666666</v>
      </c>
      <c r="D1673" s="72">
        <f t="shared" si="239"/>
        <v>1070.1406692026849</v>
      </c>
      <c r="E1673" s="69">
        <f t="shared" si="240"/>
        <v>1070.1406692026849</v>
      </c>
      <c r="F1673" s="70">
        <f t="shared" si="241"/>
        <v>177.5268534325171</v>
      </c>
      <c r="G1673" s="70" cm="1">
        <f t="array" ref="G1673">_xll.DCE_EC312_SpecificHeat_Ca(B1673)</f>
        <v>650</v>
      </c>
      <c r="H1673" s="69">
        <f t="shared" si="242"/>
        <v>9.0604510366914262E-2</v>
      </c>
      <c r="I1673" s="69">
        <f t="shared" si="243"/>
        <v>1069.7977517422419</v>
      </c>
      <c r="J1673" s="73">
        <f t="shared" si="244"/>
        <v>138.16666666666666</v>
      </c>
      <c r="K1673" s="74">
        <f t="shared" si="245"/>
        <v>1069.7977517422419</v>
      </c>
    </row>
    <row r="1674" spans="1:11">
      <c r="A1674" s="67">
        <v>1659</v>
      </c>
      <c r="B1674" s="69">
        <f t="shared" si="237"/>
        <v>1069.7977517422419</v>
      </c>
      <c r="C1674" s="68">
        <f t="shared" si="238"/>
        <v>138.25</v>
      </c>
      <c r="D1674" s="72">
        <f t="shared" si="239"/>
        <v>1070.2309292031593</v>
      </c>
      <c r="E1674" s="69">
        <f t="shared" si="240"/>
        <v>1070.2309292031593</v>
      </c>
      <c r="F1674" s="70">
        <f t="shared" si="241"/>
        <v>177.41942682519792</v>
      </c>
      <c r="G1674" s="70" cm="1">
        <f t="array" ref="G1674">_xll.DCE_EC312_SpecificHeat_Ca(B1674)</f>
        <v>650</v>
      </c>
      <c r="H1674" s="69">
        <f t="shared" si="242"/>
        <v>9.0549682970560763E-2</v>
      </c>
      <c r="I1674" s="69">
        <f t="shared" si="243"/>
        <v>1069.8883014252124</v>
      </c>
      <c r="J1674" s="73">
        <f t="shared" si="244"/>
        <v>138.25</v>
      </c>
      <c r="K1674" s="74">
        <f t="shared" si="245"/>
        <v>1069.8883014252124</v>
      </c>
    </row>
    <row r="1675" spans="1:11">
      <c r="A1675" s="67">
        <v>1660</v>
      </c>
      <c r="B1675" s="69">
        <f t="shared" si="237"/>
        <v>1069.8883014252124</v>
      </c>
      <c r="C1675" s="68">
        <f t="shared" si="238"/>
        <v>138.33333333333334</v>
      </c>
      <c r="D1675" s="72">
        <f t="shared" si="239"/>
        <v>1070.3211348628718</v>
      </c>
      <c r="E1675" s="69">
        <f t="shared" si="240"/>
        <v>1070.3211348628718</v>
      </c>
      <c r="F1675" s="70">
        <f t="shared" si="241"/>
        <v>177.31213027530208</v>
      </c>
      <c r="G1675" s="70" cm="1">
        <f t="array" ref="G1675">_xll.DCE_EC312_SpecificHeat_Ca(B1675)</f>
        <v>650</v>
      </c>
      <c r="H1675" s="69">
        <f t="shared" si="242"/>
        <v>9.04949219517098E-2</v>
      </c>
      <c r="I1675" s="69">
        <f t="shared" si="243"/>
        <v>1069.978796347164</v>
      </c>
      <c r="J1675" s="73">
        <f t="shared" si="244"/>
        <v>138.33333333333334</v>
      </c>
      <c r="K1675" s="74">
        <f t="shared" si="245"/>
        <v>1069.978796347164</v>
      </c>
    </row>
    <row r="1676" spans="1:11">
      <c r="A1676" s="67">
        <v>1661</v>
      </c>
      <c r="B1676" s="69">
        <f t="shared" si="237"/>
        <v>1069.978796347164</v>
      </c>
      <c r="C1676" s="68">
        <f t="shared" si="238"/>
        <v>138.41666666666666</v>
      </c>
      <c r="D1676" s="72">
        <f t="shared" si="239"/>
        <v>1070.4112862472141</v>
      </c>
      <c r="E1676" s="69">
        <f t="shared" si="240"/>
        <v>1070.4112862472141</v>
      </c>
      <c r="F1676" s="70">
        <f t="shared" si="241"/>
        <v>177.20496354660409</v>
      </c>
      <c r="G1676" s="70" cm="1">
        <f t="array" ref="G1676">_xll.DCE_EC312_SpecificHeat_Ca(B1676)</f>
        <v>650</v>
      </c>
      <c r="H1676" s="69">
        <f t="shared" si="242"/>
        <v>9.0440227189798758E-2</v>
      </c>
      <c r="I1676" s="69">
        <f t="shared" si="243"/>
        <v>1070.0692365743539</v>
      </c>
      <c r="J1676" s="73">
        <f t="shared" si="244"/>
        <v>138.41666666666666</v>
      </c>
      <c r="K1676" s="74">
        <f t="shared" si="245"/>
        <v>1070.0692365743539</v>
      </c>
    </row>
    <row r="1677" spans="1:11">
      <c r="A1677" s="67">
        <v>1662</v>
      </c>
      <c r="B1677" s="69">
        <f t="shared" si="237"/>
        <v>1070.0692365743539</v>
      </c>
      <c r="C1677" s="68">
        <f t="shared" si="238"/>
        <v>138.5</v>
      </c>
      <c r="D1677" s="72">
        <f t="shared" si="239"/>
        <v>1070.5013834214603</v>
      </c>
      <c r="E1677" s="69">
        <f t="shared" si="240"/>
        <v>1070.5013834214603</v>
      </c>
      <c r="F1677" s="70">
        <f t="shared" si="241"/>
        <v>177.09792640334229</v>
      </c>
      <c r="G1677" s="70" cm="1">
        <f t="array" ref="G1677">_xll.DCE_EC312_SpecificHeat_Ca(B1677)</f>
        <v>650</v>
      </c>
      <c r="H1677" s="69">
        <f t="shared" si="242"/>
        <v>9.0385598564501832E-2</v>
      </c>
      <c r="I1677" s="69">
        <f t="shared" si="243"/>
        <v>1070.1596221729185</v>
      </c>
      <c r="J1677" s="73">
        <f t="shared" si="244"/>
        <v>138.5</v>
      </c>
      <c r="K1677" s="74">
        <f t="shared" si="245"/>
        <v>1070.1596221729185</v>
      </c>
    </row>
    <row r="1678" spans="1:11">
      <c r="A1678" s="67">
        <v>1663</v>
      </c>
      <c r="B1678" s="69">
        <f t="shared" si="237"/>
        <v>1070.1596221729185</v>
      </c>
      <c r="C1678" s="68">
        <f t="shared" si="238"/>
        <v>138.58333333333334</v>
      </c>
      <c r="D1678" s="72">
        <f t="shared" si="239"/>
        <v>1070.5914264507667</v>
      </c>
      <c r="E1678" s="69">
        <f t="shared" si="240"/>
        <v>1070.5914264507667</v>
      </c>
      <c r="F1678" s="70">
        <f t="shared" si="241"/>
        <v>176.99101861054589</v>
      </c>
      <c r="G1678" s="70" cm="1">
        <f t="array" ref="G1678">_xll.DCE_EC312_SpecificHeat_Ca(B1678)</f>
        <v>650</v>
      </c>
      <c r="H1678" s="69">
        <f t="shared" si="242"/>
        <v>9.0331035955896768E-2</v>
      </c>
      <c r="I1678" s="69">
        <f t="shared" si="243"/>
        <v>1070.2499532088743</v>
      </c>
      <c r="J1678" s="73">
        <f t="shared" si="244"/>
        <v>138.58333333333334</v>
      </c>
      <c r="K1678" s="74">
        <f t="shared" si="245"/>
        <v>1070.2499532088743</v>
      </c>
    </row>
    <row r="1679" spans="1:11">
      <c r="A1679" s="67">
        <v>1664</v>
      </c>
      <c r="B1679" s="69">
        <f t="shared" si="237"/>
        <v>1070.2499532088743</v>
      </c>
      <c r="C1679" s="68">
        <f t="shared" si="238"/>
        <v>138.66666666666666</v>
      </c>
      <c r="D1679" s="72">
        <f t="shared" si="239"/>
        <v>1070.6814154001725</v>
      </c>
      <c r="E1679" s="69">
        <f t="shared" si="240"/>
        <v>1070.6814154001725</v>
      </c>
      <c r="F1679" s="70">
        <f t="shared" si="241"/>
        <v>176.8842399337251</v>
      </c>
      <c r="G1679" s="70" cm="1">
        <f t="array" ref="G1679">_xll.DCE_EC312_SpecificHeat_Ca(B1679)</f>
        <v>650</v>
      </c>
      <c r="H1679" s="69">
        <f t="shared" si="242"/>
        <v>9.0276539244306883E-2</v>
      </c>
      <c r="I1679" s="69">
        <f t="shared" si="243"/>
        <v>1070.3402297481186</v>
      </c>
      <c r="J1679" s="73">
        <f t="shared" si="244"/>
        <v>138.66666666666666</v>
      </c>
      <c r="K1679" s="74">
        <f t="shared" si="245"/>
        <v>1070.3402297481186</v>
      </c>
    </row>
    <row r="1680" spans="1:11">
      <c r="A1680" s="67">
        <v>1665</v>
      </c>
      <c r="B1680" s="69">
        <f t="shared" si="237"/>
        <v>1070.3402297481186</v>
      </c>
      <c r="C1680" s="68">
        <f t="shared" si="238"/>
        <v>138.75</v>
      </c>
      <c r="D1680" s="72">
        <f t="shared" si="239"/>
        <v>1070.7713503345992</v>
      </c>
      <c r="E1680" s="69">
        <f t="shared" si="240"/>
        <v>1070.7713503345992</v>
      </c>
      <c r="F1680" s="70">
        <f t="shared" si="241"/>
        <v>176.77759013891435</v>
      </c>
      <c r="G1680" s="70" cm="1">
        <f t="array" ref="G1680">_xll.DCE_EC312_SpecificHeat_Ca(B1680)</f>
        <v>650</v>
      </c>
      <c r="H1680" s="69">
        <f t="shared" si="242"/>
        <v>9.0222108310322943E-2</v>
      </c>
      <c r="I1680" s="69">
        <f t="shared" si="243"/>
        <v>1070.430451856429</v>
      </c>
      <c r="J1680" s="73">
        <f t="shared" si="244"/>
        <v>138.75</v>
      </c>
      <c r="K1680" s="74">
        <f t="shared" si="245"/>
        <v>1070.430451856429</v>
      </c>
    </row>
    <row r="1681" spans="1:11">
      <c r="A1681" s="67">
        <v>1666</v>
      </c>
      <c r="B1681" s="69">
        <f t="shared" ref="B1681:B1744" si="246">IF(A1681=1,20,I1680)</f>
        <v>1070.430451856429</v>
      </c>
      <c r="C1681" s="68">
        <f t="shared" ref="C1681:C1744" si="247">A1681*5/60</f>
        <v>138.83333333333334</v>
      </c>
      <c r="D1681" s="72">
        <f t="shared" ref="D1681:D1744" si="248">20 + 345 *LOG10(8 * C1681 + 1)</f>
        <v>1070.8612313188523</v>
      </c>
      <c r="E1681" s="69">
        <f t="shared" ref="E1681:E1744" si="249">D1681</f>
        <v>1070.8612313188523</v>
      </c>
      <c r="F1681" s="70">
        <f t="shared" ref="F1681:F1744" si="250">25 * (D1681 - B1681)+1 * 0.7 * 1 * 0.0000000567 * ((E1681 + 273) ^ 4 - (B1681 + 273) ^ 4)</f>
        <v>176.67106899271781</v>
      </c>
      <c r="G1681" s="70" cm="1">
        <f t="array" ref="G1681">_xll.DCE_EC312_SpecificHeat_Ca(B1681)</f>
        <v>650</v>
      </c>
      <c r="H1681" s="69">
        <f t="shared" ref="H1681:H1744" si="251">$G$10 * $G$9 / (G1681 * 7850) * F1681 * 5</f>
        <v>9.0167743034826595E-2</v>
      </c>
      <c r="I1681" s="69">
        <f t="shared" ref="I1681:I1744" si="252">B1681+H1681</f>
        <v>1070.5206195994638</v>
      </c>
      <c r="J1681" s="73">
        <f t="shared" si="244"/>
        <v>138.83333333333334</v>
      </c>
      <c r="K1681" s="74">
        <f t="shared" si="245"/>
        <v>1070.5206195994638</v>
      </c>
    </row>
    <row r="1682" spans="1:11">
      <c r="A1682" s="67">
        <v>1667</v>
      </c>
      <c r="B1682" s="69">
        <f t="shared" si="246"/>
        <v>1070.5206195994638</v>
      </c>
      <c r="C1682" s="68">
        <f t="shared" si="247"/>
        <v>138.91666666666666</v>
      </c>
      <c r="D1682" s="72">
        <f t="shared" si="248"/>
        <v>1070.9510584176201</v>
      </c>
      <c r="E1682" s="69">
        <f t="shared" si="249"/>
        <v>1070.9510584176201</v>
      </c>
      <c r="F1682" s="70">
        <f t="shared" si="250"/>
        <v>176.56467626239734</v>
      </c>
      <c r="G1682" s="70" cm="1">
        <f t="array" ref="G1682">_xll.DCE_EC312_SpecificHeat_Ca(B1682)</f>
        <v>650</v>
      </c>
      <c r="H1682" s="69">
        <f t="shared" si="251"/>
        <v>9.0113443299035062E-2</v>
      </c>
      <c r="I1682" s="69">
        <f t="shared" si="252"/>
        <v>1070.6107330427628</v>
      </c>
      <c r="J1682" s="73">
        <f t="shared" si="244"/>
        <v>138.91666666666666</v>
      </c>
      <c r="K1682" s="74">
        <f t="shared" si="245"/>
        <v>1070.6107330427628</v>
      </c>
    </row>
    <row r="1683" spans="1:11">
      <c r="A1683" s="67">
        <v>1668</v>
      </c>
      <c r="B1683" s="69">
        <f t="shared" si="246"/>
        <v>1070.6107330427628</v>
      </c>
      <c r="C1683" s="68">
        <f t="shared" si="247"/>
        <v>139</v>
      </c>
      <c r="D1683" s="72">
        <f t="shared" si="248"/>
        <v>1071.0408316954743</v>
      </c>
      <c r="E1683" s="69">
        <f t="shared" si="249"/>
        <v>1071.0408316954743</v>
      </c>
      <c r="F1683" s="70">
        <f t="shared" si="250"/>
        <v>176.45841171539584</v>
      </c>
      <c r="G1683" s="70" cm="1">
        <f t="array" ref="G1683">_xll.DCE_EC312_SpecificHeat_Ca(B1683)</f>
        <v>650</v>
      </c>
      <c r="H1683" s="69">
        <f t="shared" si="251"/>
        <v>9.0059208984258052E-2</v>
      </c>
      <c r="I1683" s="69">
        <f t="shared" si="252"/>
        <v>1070.7007922517471</v>
      </c>
      <c r="J1683" s="73">
        <f t="shared" si="244"/>
        <v>139</v>
      </c>
      <c r="K1683" s="74">
        <f t="shared" si="245"/>
        <v>1070.7007922517471</v>
      </c>
    </row>
    <row r="1684" spans="1:11">
      <c r="A1684" s="67">
        <v>1669</v>
      </c>
      <c r="B1684" s="69">
        <f t="shared" si="246"/>
        <v>1070.7007922517471</v>
      </c>
      <c r="C1684" s="68">
        <f t="shared" si="247"/>
        <v>139.08333333333334</v>
      </c>
      <c r="D1684" s="72">
        <f t="shared" si="248"/>
        <v>1071.1305512168717</v>
      </c>
      <c r="E1684" s="69">
        <f t="shared" si="249"/>
        <v>1071.1305512168717</v>
      </c>
      <c r="F1684" s="70">
        <f t="shared" si="250"/>
        <v>176.35227512046018</v>
      </c>
      <c r="G1684" s="70" cm="1">
        <f t="array" ref="G1684">_xll.DCE_EC312_SpecificHeat_Ca(B1684)</f>
        <v>650</v>
      </c>
      <c r="H1684" s="69">
        <f t="shared" si="251"/>
        <v>9.0005039972470696E-2</v>
      </c>
      <c r="I1684" s="69">
        <f t="shared" si="252"/>
        <v>1070.7907972917196</v>
      </c>
      <c r="J1684" s="73">
        <f t="shared" si="244"/>
        <v>139.08333333333334</v>
      </c>
      <c r="K1684" s="74">
        <f t="shared" si="245"/>
        <v>1070.7907972917196</v>
      </c>
    </row>
    <row r="1685" spans="1:11">
      <c r="A1685" s="67">
        <v>1670</v>
      </c>
      <c r="B1685" s="69">
        <f t="shared" si="246"/>
        <v>1070.7907972917196</v>
      </c>
      <c r="C1685" s="68">
        <f t="shared" si="247"/>
        <v>139.16666666666666</v>
      </c>
      <c r="D1685" s="72">
        <f t="shared" si="248"/>
        <v>1071.2202170461526</v>
      </c>
      <c r="E1685" s="69">
        <f t="shared" si="249"/>
        <v>1071.2202170461526</v>
      </c>
      <c r="F1685" s="70">
        <f t="shared" si="250"/>
        <v>176.24626624615237</v>
      </c>
      <c r="G1685" s="70" cm="1">
        <f t="array" ref="G1685">_xll.DCE_EC312_SpecificHeat_Ca(B1685)</f>
        <v>650</v>
      </c>
      <c r="H1685" s="69">
        <f t="shared" si="251"/>
        <v>8.9950936145553856E-2</v>
      </c>
      <c r="I1685" s="69">
        <f t="shared" si="252"/>
        <v>1070.8807482278651</v>
      </c>
      <c r="J1685" s="73">
        <f t="shared" si="244"/>
        <v>139.16666666666666</v>
      </c>
      <c r="K1685" s="74">
        <f t="shared" si="245"/>
        <v>1070.8807482278651</v>
      </c>
    </row>
    <row r="1686" spans="1:11">
      <c r="A1686" s="67">
        <v>1671</v>
      </c>
      <c r="B1686" s="69">
        <f t="shared" si="246"/>
        <v>1070.8807482278651</v>
      </c>
      <c r="C1686" s="68">
        <f t="shared" si="247"/>
        <v>139.25</v>
      </c>
      <c r="D1686" s="72">
        <f t="shared" si="248"/>
        <v>1071.309829247542</v>
      </c>
      <c r="E1686" s="69">
        <f t="shared" si="249"/>
        <v>1071.309829247542</v>
      </c>
      <c r="F1686" s="70">
        <f t="shared" si="250"/>
        <v>176.14038486205004</v>
      </c>
      <c r="G1686" s="70" cm="1">
        <f t="array" ref="G1686">_xll.DCE_EC312_SpecificHeat_Ca(B1686)</f>
        <v>650</v>
      </c>
      <c r="H1686" s="69">
        <f t="shared" si="251"/>
        <v>8.9896897385906643E-2</v>
      </c>
      <c r="I1686" s="69">
        <f t="shared" si="252"/>
        <v>1070.9706451252509</v>
      </c>
      <c r="J1686" s="73">
        <f t="shared" si="244"/>
        <v>139.25</v>
      </c>
      <c r="K1686" s="74">
        <f t="shared" si="245"/>
        <v>1070.9706451252509</v>
      </c>
    </row>
    <row r="1687" spans="1:11">
      <c r="A1687" s="67">
        <v>1672</v>
      </c>
      <c r="B1687" s="69">
        <f t="shared" si="246"/>
        <v>1070.9706451252509</v>
      </c>
      <c r="C1687" s="68">
        <f t="shared" si="247"/>
        <v>139.33333333333334</v>
      </c>
      <c r="D1687" s="72">
        <f t="shared" si="248"/>
        <v>1071.3993878851495</v>
      </c>
      <c r="E1687" s="69">
        <f t="shared" si="249"/>
        <v>1071.3993878851495</v>
      </c>
      <c r="F1687" s="70">
        <f t="shared" si="250"/>
        <v>176.03463073794495</v>
      </c>
      <c r="G1687" s="70" cm="1">
        <f t="array" ref="G1687">_xll.DCE_EC312_SpecificHeat_Ca(B1687)</f>
        <v>650</v>
      </c>
      <c r="H1687" s="69">
        <f t="shared" si="251"/>
        <v>8.984292357603757E-2</v>
      </c>
      <c r="I1687" s="69">
        <f t="shared" si="252"/>
        <v>1071.060488048827</v>
      </c>
      <c r="J1687" s="73">
        <f t="shared" si="244"/>
        <v>139.33333333333334</v>
      </c>
      <c r="K1687" s="74">
        <f t="shared" si="245"/>
        <v>1071.060488048827</v>
      </c>
    </row>
    <row r="1688" spans="1:11">
      <c r="A1688" s="67">
        <v>1673</v>
      </c>
      <c r="B1688" s="69">
        <f t="shared" si="246"/>
        <v>1071.060488048827</v>
      </c>
      <c r="C1688" s="68">
        <f t="shared" si="247"/>
        <v>139.41666666666666</v>
      </c>
      <c r="D1688" s="72">
        <f t="shared" si="248"/>
        <v>1071.4888930229706</v>
      </c>
      <c r="E1688" s="69">
        <f t="shared" si="249"/>
        <v>1071.4888930229706</v>
      </c>
      <c r="F1688" s="70">
        <f t="shared" si="250"/>
        <v>175.92900364453374</v>
      </c>
      <c r="G1688" s="70" cm="1">
        <f t="array" ref="G1688">_xll.DCE_EC312_SpecificHeat_Ca(B1688)</f>
        <v>650</v>
      </c>
      <c r="H1688" s="69">
        <f t="shared" si="251"/>
        <v>8.9789014598916861E-2</v>
      </c>
      <c r="I1688" s="69">
        <f t="shared" si="252"/>
        <v>1071.1502770634258</v>
      </c>
      <c r="J1688" s="73">
        <f t="shared" si="244"/>
        <v>139.41666666666666</v>
      </c>
      <c r="K1688" s="74">
        <f t="shared" si="245"/>
        <v>1071.1502770634258</v>
      </c>
    </row>
    <row r="1689" spans="1:11">
      <c r="A1689" s="67">
        <v>1674</v>
      </c>
      <c r="B1689" s="69">
        <f t="shared" si="246"/>
        <v>1071.1502770634258</v>
      </c>
      <c r="C1689" s="68">
        <f t="shared" si="247"/>
        <v>139.5</v>
      </c>
      <c r="D1689" s="72">
        <f t="shared" si="248"/>
        <v>1071.578344724885</v>
      </c>
      <c r="E1689" s="69">
        <f t="shared" si="249"/>
        <v>1071.578344724885</v>
      </c>
      <c r="F1689" s="70">
        <f t="shared" si="250"/>
        <v>175.82350335276041</v>
      </c>
      <c r="G1689" s="70" cm="1">
        <f t="array" ref="G1689">_xll.DCE_EC312_SpecificHeat_Ca(B1689)</f>
        <v>650</v>
      </c>
      <c r="H1689" s="69">
        <f t="shared" si="251"/>
        <v>8.9735170337641085E-2</v>
      </c>
      <c r="I1689" s="69">
        <f t="shared" si="252"/>
        <v>1071.2400122337635</v>
      </c>
      <c r="J1689" s="73">
        <f t="shared" si="244"/>
        <v>139.5</v>
      </c>
      <c r="K1689" s="74">
        <f t="shared" si="245"/>
        <v>1071.2400122337635</v>
      </c>
    </row>
    <row r="1690" spans="1:11">
      <c r="A1690" s="67">
        <v>1675</v>
      </c>
      <c r="B1690" s="69">
        <f t="shared" si="246"/>
        <v>1071.2400122337635</v>
      </c>
      <c r="C1690" s="68">
        <f t="shared" si="247"/>
        <v>139.58333333333334</v>
      </c>
      <c r="D1690" s="72">
        <f t="shared" si="248"/>
        <v>1071.6677430546592</v>
      </c>
      <c r="E1690" s="69">
        <f t="shared" si="249"/>
        <v>1071.6677430546592</v>
      </c>
      <c r="F1690" s="70">
        <f t="shared" si="250"/>
        <v>175.71812963433248</v>
      </c>
      <c r="G1690" s="70" cm="1">
        <f t="array" ref="G1690">_xll.DCE_EC312_SpecificHeat_Ca(B1690)</f>
        <v>650</v>
      </c>
      <c r="H1690" s="69">
        <f t="shared" si="251"/>
        <v>8.9681390675696415E-2</v>
      </c>
      <c r="I1690" s="69">
        <f t="shared" si="252"/>
        <v>1071.3296936244392</v>
      </c>
      <c r="J1690" s="73">
        <f t="shared" si="244"/>
        <v>139.58333333333334</v>
      </c>
      <c r="K1690" s="74">
        <f t="shared" si="245"/>
        <v>1071.3296936244392</v>
      </c>
    </row>
    <row r="1691" spans="1:11">
      <c r="A1691" s="67">
        <v>1676</v>
      </c>
      <c r="B1691" s="69">
        <f t="shared" si="246"/>
        <v>1071.3296936244392</v>
      </c>
      <c r="C1691" s="68">
        <f t="shared" si="247"/>
        <v>139.66666666666666</v>
      </c>
      <c r="D1691" s="72">
        <f t="shared" si="248"/>
        <v>1071.7570880759451</v>
      </c>
      <c r="E1691" s="69">
        <f t="shared" si="249"/>
        <v>1071.7570880759451</v>
      </c>
      <c r="F1691" s="70">
        <f t="shared" si="250"/>
        <v>175.61288226153755</v>
      </c>
      <c r="G1691" s="70" cm="1">
        <f t="array" ref="G1691">_xll.DCE_EC312_SpecificHeat_Ca(B1691)</f>
        <v>650</v>
      </c>
      <c r="H1691" s="69">
        <f t="shared" si="251"/>
        <v>8.9627675496865081E-2</v>
      </c>
      <c r="I1691" s="69">
        <f t="shared" si="252"/>
        <v>1071.419321299936</v>
      </c>
      <c r="J1691" s="73">
        <f t="shared" si="244"/>
        <v>139.66666666666666</v>
      </c>
      <c r="K1691" s="74">
        <f t="shared" si="245"/>
        <v>1071.419321299936</v>
      </c>
    </row>
    <row r="1692" spans="1:11">
      <c r="A1692" s="67">
        <v>1677</v>
      </c>
      <c r="B1692" s="69">
        <f t="shared" si="246"/>
        <v>1071.419321299936</v>
      </c>
      <c r="C1692" s="68">
        <f t="shared" si="247"/>
        <v>139.75</v>
      </c>
      <c r="D1692" s="72">
        <f t="shared" si="248"/>
        <v>1071.8463798522807</v>
      </c>
      <c r="E1692" s="69">
        <f t="shared" si="249"/>
        <v>1071.8463798522807</v>
      </c>
      <c r="F1692" s="70">
        <f t="shared" si="250"/>
        <v>175.50776100696638</v>
      </c>
      <c r="G1692" s="70" cm="1">
        <f t="array" ref="G1692">_xll.DCE_EC312_SpecificHeat_Ca(B1692)</f>
        <v>650</v>
      </c>
      <c r="H1692" s="69">
        <f t="shared" si="251"/>
        <v>8.9574024685084103E-2</v>
      </c>
      <c r="I1692" s="69">
        <f t="shared" si="252"/>
        <v>1071.5088953246211</v>
      </c>
      <c r="J1692" s="73">
        <f t="shared" si="244"/>
        <v>139.75</v>
      </c>
      <c r="K1692" s="74">
        <f t="shared" si="245"/>
        <v>1071.5088953246211</v>
      </c>
    </row>
    <row r="1693" spans="1:11">
      <c r="A1693" s="67">
        <v>1678</v>
      </c>
      <c r="B1693" s="69">
        <f t="shared" si="246"/>
        <v>1071.5088953246211</v>
      </c>
      <c r="C1693" s="68">
        <f t="shared" si="247"/>
        <v>139.83333333333334</v>
      </c>
      <c r="D1693" s="72">
        <f t="shared" si="248"/>
        <v>1071.9356184470907</v>
      </c>
      <c r="E1693" s="69">
        <f t="shared" si="249"/>
        <v>1071.9356184470907</v>
      </c>
      <c r="F1693" s="70">
        <f t="shared" si="250"/>
        <v>175.4027656438399</v>
      </c>
      <c r="G1693" s="70" cm="1">
        <f t="array" ref="G1693">_xll.DCE_EC312_SpecificHeat_Ca(B1693)</f>
        <v>650</v>
      </c>
      <c r="H1693" s="69">
        <f t="shared" si="251"/>
        <v>8.9520438124612078E-2</v>
      </c>
      <c r="I1693" s="69">
        <f t="shared" si="252"/>
        <v>1071.5984157627456</v>
      </c>
      <c r="J1693" s="73">
        <f t="shared" si="244"/>
        <v>139.83333333333334</v>
      </c>
      <c r="K1693" s="74">
        <f t="shared" si="245"/>
        <v>1071.5984157627456</v>
      </c>
    </row>
    <row r="1694" spans="1:11">
      <c r="A1694" s="67">
        <v>1679</v>
      </c>
      <c r="B1694" s="69">
        <f t="shared" si="246"/>
        <v>1071.5984157627456</v>
      </c>
      <c r="C1694" s="68">
        <f t="shared" si="247"/>
        <v>139.91666666666666</v>
      </c>
      <c r="D1694" s="72">
        <f t="shared" si="248"/>
        <v>1072.024803923686</v>
      </c>
      <c r="E1694" s="69">
        <f t="shared" si="249"/>
        <v>1072.024803923686</v>
      </c>
      <c r="F1694" s="70">
        <f t="shared" si="250"/>
        <v>175.2978959459592</v>
      </c>
      <c r="G1694" s="70" cm="1">
        <f t="array" ref="G1694">_xll.DCE_EC312_SpecificHeat_Ca(B1694)</f>
        <v>650</v>
      </c>
      <c r="H1694" s="69">
        <f t="shared" si="251"/>
        <v>8.9466915700003674E-2</v>
      </c>
      <c r="I1694" s="69">
        <f t="shared" si="252"/>
        <v>1071.6878826784457</v>
      </c>
      <c r="J1694" s="73">
        <f t="shared" si="244"/>
        <v>139.91666666666666</v>
      </c>
      <c r="K1694" s="74">
        <f t="shared" si="245"/>
        <v>1071.6878826784457</v>
      </c>
    </row>
    <row r="1695" spans="1:11">
      <c r="A1695" s="67">
        <v>1680</v>
      </c>
      <c r="B1695" s="69">
        <f t="shared" si="246"/>
        <v>1071.6878826784457</v>
      </c>
      <c r="C1695" s="68">
        <f t="shared" si="247"/>
        <v>140</v>
      </c>
      <c r="D1695" s="72">
        <f t="shared" si="248"/>
        <v>1072.1139363452658</v>
      </c>
      <c r="E1695" s="69">
        <f t="shared" si="249"/>
        <v>1072.1139363452658</v>
      </c>
      <c r="F1695" s="70">
        <f t="shared" si="250"/>
        <v>175.1931516879219</v>
      </c>
      <c r="G1695" s="70" cm="1">
        <f t="array" ref="G1695">_xll.DCE_EC312_SpecificHeat_Ca(B1695)</f>
        <v>650</v>
      </c>
      <c r="H1695" s="69">
        <f t="shared" si="251"/>
        <v>8.9413457296220161E-2</v>
      </c>
      <c r="I1695" s="69">
        <f t="shared" si="252"/>
        <v>1071.7772961357418</v>
      </c>
      <c r="J1695" s="73">
        <f t="shared" si="244"/>
        <v>140</v>
      </c>
      <c r="K1695" s="74">
        <f t="shared" si="245"/>
        <v>1071.7772961357418</v>
      </c>
    </row>
    <row r="1696" spans="1:11">
      <c r="A1696" s="67">
        <v>1681</v>
      </c>
      <c r="B1696" s="69">
        <f t="shared" si="246"/>
        <v>1071.7772961357418</v>
      </c>
      <c r="C1696" s="68">
        <f t="shared" si="247"/>
        <v>140.08333333333334</v>
      </c>
      <c r="D1696" s="72">
        <f t="shared" si="248"/>
        <v>1072.203015774915</v>
      </c>
      <c r="E1696" s="69">
        <f t="shared" si="249"/>
        <v>1072.203015774915</v>
      </c>
      <c r="F1696" s="70">
        <f t="shared" si="250"/>
        <v>175.08853264444303</v>
      </c>
      <c r="G1696" s="70" cm="1">
        <f t="array" ref="G1696">_xll.DCE_EC312_SpecificHeat_Ca(B1696)</f>
        <v>650</v>
      </c>
      <c r="H1696" s="69">
        <f t="shared" si="251"/>
        <v>8.9360062798282625E-2</v>
      </c>
      <c r="I1696" s="69">
        <f t="shared" si="252"/>
        <v>1071.8666561985401</v>
      </c>
      <c r="J1696" s="73">
        <f t="shared" si="244"/>
        <v>140.08333333333334</v>
      </c>
      <c r="K1696" s="74">
        <f t="shared" si="245"/>
        <v>1071.8666561985401</v>
      </c>
    </row>
    <row r="1697" spans="1:11">
      <c r="A1697" s="67">
        <v>1682</v>
      </c>
      <c r="B1697" s="69">
        <f t="shared" si="246"/>
        <v>1071.8666561985401</v>
      </c>
      <c r="C1697" s="68">
        <f t="shared" si="247"/>
        <v>140.16666666666666</v>
      </c>
      <c r="D1697" s="72">
        <f t="shared" si="248"/>
        <v>1072.2920422756069</v>
      </c>
      <c r="E1697" s="69">
        <f t="shared" si="249"/>
        <v>1072.2920422756069</v>
      </c>
      <c r="F1697" s="70">
        <f t="shared" si="250"/>
        <v>174.98403859084277</v>
      </c>
      <c r="G1697" s="70" cm="1">
        <f t="array" ref="G1697">_xll.DCE_EC312_SpecificHeat_Ca(B1697)</f>
        <v>650</v>
      </c>
      <c r="H1697" s="69">
        <f t="shared" si="251"/>
        <v>8.930673209152111E-2</v>
      </c>
      <c r="I1697" s="69">
        <f t="shared" si="252"/>
        <v>1071.9559629306316</v>
      </c>
      <c r="J1697" s="73">
        <f t="shared" si="244"/>
        <v>140.16666666666666</v>
      </c>
      <c r="K1697" s="74">
        <f t="shared" si="245"/>
        <v>1071.9559629306316</v>
      </c>
    </row>
    <row r="1698" spans="1:11">
      <c r="A1698" s="67">
        <v>1683</v>
      </c>
      <c r="B1698" s="69">
        <f t="shared" si="246"/>
        <v>1071.9559629306316</v>
      </c>
      <c r="C1698" s="68">
        <f t="shared" si="247"/>
        <v>140.25</v>
      </c>
      <c r="D1698" s="72">
        <f t="shared" si="248"/>
        <v>1072.3810159102029</v>
      </c>
      <c r="E1698" s="69">
        <f t="shared" si="249"/>
        <v>1072.3810159102029</v>
      </c>
      <c r="F1698" s="70">
        <f t="shared" si="250"/>
        <v>174.87966930339294</v>
      </c>
      <c r="G1698" s="70" cm="1">
        <f t="array" ref="G1698">_xll.DCE_EC312_SpecificHeat_Ca(B1698)</f>
        <v>650</v>
      </c>
      <c r="H1698" s="69">
        <f t="shared" si="251"/>
        <v>8.9253465061751275E-2</v>
      </c>
      <c r="I1698" s="69">
        <f t="shared" si="252"/>
        <v>1072.0452163956934</v>
      </c>
      <c r="J1698" s="73">
        <f t="shared" si="244"/>
        <v>140.25</v>
      </c>
      <c r="K1698" s="74">
        <f t="shared" si="245"/>
        <v>1072.0452163956934</v>
      </c>
    </row>
    <row r="1699" spans="1:11">
      <c r="A1699" s="67">
        <v>1684</v>
      </c>
      <c r="B1699" s="69">
        <f t="shared" si="246"/>
        <v>1072.0452163956934</v>
      </c>
      <c r="C1699" s="68">
        <f t="shared" si="247"/>
        <v>140.33333333333334</v>
      </c>
      <c r="D1699" s="72">
        <f t="shared" si="248"/>
        <v>1072.4699367414519</v>
      </c>
      <c r="E1699" s="69">
        <f t="shared" si="249"/>
        <v>1072.4699367414519</v>
      </c>
      <c r="F1699" s="70">
        <f t="shared" si="250"/>
        <v>174.77542455834705</v>
      </c>
      <c r="G1699" s="70" cm="1">
        <f t="array" ref="G1699">_xll.DCE_EC312_SpecificHeat_Ca(B1699)</f>
        <v>650</v>
      </c>
      <c r="H1699" s="69">
        <f t="shared" si="251"/>
        <v>8.9200261594779451E-2</v>
      </c>
      <c r="I1699" s="69">
        <f t="shared" si="252"/>
        <v>1072.1344166572881</v>
      </c>
      <c r="J1699" s="73">
        <f t="shared" si="244"/>
        <v>140.33333333333334</v>
      </c>
      <c r="K1699" s="74">
        <f t="shared" si="245"/>
        <v>1072.1344166572881</v>
      </c>
    </row>
    <row r="1700" spans="1:11">
      <c r="A1700" s="67">
        <v>1685</v>
      </c>
      <c r="B1700" s="69">
        <f t="shared" si="246"/>
        <v>1072.1344166572881</v>
      </c>
      <c r="C1700" s="68">
        <f t="shared" si="247"/>
        <v>140.41666666666666</v>
      </c>
      <c r="D1700" s="72">
        <f t="shared" si="248"/>
        <v>1072.558804831991</v>
      </c>
      <c r="E1700" s="69">
        <f t="shared" si="249"/>
        <v>1072.558804831991</v>
      </c>
      <c r="F1700" s="70">
        <f t="shared" si="250"/>
        <v>174.67130413284073</v>
      </c>
      <c r="G1700" s="70" cm="1">
        <f t="array" ref="G1700">_xll.DCE_EC312_SpecificHeat_Ca(B1700)</f>
        <v>650</v>
      </c>
      <c r="H1700" s="69">
        <f t="shared" si="251"/>
        <v>8.914712157686222E-2</v>
      </c>
      <c r="I1700" s="69">
        <f t="shared" si="252"/>
        <v>1072.2235637788649</v>
      </c>
      <c r="J1700" s="73">
        <f t="shared" si="244"/>
        <v>140.41666666666666</v>
      </c>
      <c r="K1700" s="74">
        <f t="shared" si="245"/>
        <v>1072.2235637788649</v>
      </c>
    </row>
    <row r="1701" spans="1:11">
      <c r="A1701" s="67">
        <v>1686</v>
      </c>
      <c r="B1701" s="69">
        <f t="shared" si="246"/>
        <v>1072.2235637788649</v>
      </c>
      <c r="C1701" s="68">
        <f t="shared" si="247"/>
        <v>140.5</v>
      </c>
      <c r="D1701" s="72">
        <f t="shared" si="248"/>
        <v>1072.6476202443466</v>
      </c>
      <c r="E1701" s="69">
        <f t="shared" si="249"/>
        <v>1072.6476202443466</v>
      </c>
      <c r="F1701" s="70">
        <f t="shared" si="250"/>
        <v>174.56730780445977</v>
      </c>
      <c r="G1701" s="70" cm="1">
        <f t="array" ref="G1701">_xll.DCE_EC312_SpecificHeat_Ca(B1701)</f>
        <v>650</v>
      </c>
      <c r="H1701" s="69">
        <f t="shared" si="251"/>
        <v>8.9094044894485858E-2</v>
      </c>
      <c r="I1701" s="69">
        <f t="shared" si="252"/>
        <v>1072.3126578237593</v>
      </c>
      <c r="J1701" s="73">
        <f t="shared" si="244"/>
        <v>140.5</v>
      </c>
      <c r="K1701" s="74">
        <f t="shared" si="245"/>
        <v>1072.3126578237593</v>
      </c>
    </row>
    <row r="1702" spans="1:11">
      <c r="A1702" s="67">
        <v>1687</v>
      </c>
      <c r="B1702" s="69">
        <f t="shared" si="246"/>
        <v>1072.3126578237593</v>
      </c>
      <c r="C1702" s="68">
        <f t="shared" si="247"/>
        <v>140.58333333333334</v>
      </c>
      <c r="D1702" s="72">
        <f t="shared" si="248"/>
        <v>1072.7363830409336</v>
      </c>
      <c r="E1702" s="69">
        <f t="shared" si="249"/>
        <v>1072.7363830409336</v>
      </c>
      <c r="F1702" s="70">
        <f t="shared" si="250"/>
        <v>174.46343535131192</v>
      </c>
      <c r="G1702" s="70" cm="1">
        <f t="array" ref="G1702">_xll.DCE_EC312_SpecificHeat_Ca(B1702)</f>
        <v>650</v>
      </c>
      <c r="H1702" s="69">
        <f t="shared" si="251"/>
        <v>8.9041031434403034E-2</v>
      </c>
      <c r="I1702" s="69">
        <f t="shared" si="252"/>
        <v>1072.4016988551937</v>
      </c>
      <c r="J1702" s="73">
        <f t="shared" si="244"/>
        <v>140.58333333333334</v>
      </c>
      <c r="K1702" s="74">
        <f t="shared" si="245"/>
        <v>1072.4016988551937</v>
      </c>
    </row>
    <row r="1703" spans="1:11">
      <c r="A1703" s="67">
        <v>1688</v>
      </c>
      <c r="B1703" s="69">
        <f t="shared" si="246"/>
        <v>1072.4016988551937</v>
      </c>
      <c r="C1703" s="68">
        <f t="shared" si="247"/>
        <v>140.66666666666666</v>
      </c>
      <c r="D1703" s="72">
        <f t="shared" si="248"/>
        <v>1072.8250932840556</v>
      </c>
      <c r="E1703" s="69">
        <f t="shared" si="249"/>
        <v>1072.8250932840556</v>
      </c>
      <c r="F1703" s="70">
        <f t="shared" si="250"/>
        <v>174.35968655188552</v>
      </c>
      <c r="G1703" s="70" cm="1">
        <f t="array" ref="G1703">_xll.DCE_EC312_SpecificHeat_Ca(B1703)</f>
        <v>650</v>
      </c>
      <c r="H1703" s="69">
        <f t="shared" si="251"/>
        <v>8.8988081083560711E-2</v>
      </c>
      <c r="I1703" s="69">
        <f t="shared" si="252"/>
        <v>1072.4906869362771</v>
      </c>
      <c r="J1703" s="73">
        <f t="shared" ref="J1703:J1766" si="253">C1703</f>
        <v>140.66666666666666</v>
      </c>
      <c r="K1703" s="74">
        <f t="shared" ref="K1703:K1766" si="254">I1703</f>
        <v>1072.4906869362771</v>
      </c>
    </row>
    <row r="1704" spans="1:11">
      <c r="A1704" s="67">
        <v>1689</v>
      </c>
      <c r="B1704" s="69">
        <f t="shared" si="246"/>
        <v>1072.4906869362771</v>
      </c>
      <c r="C1704" s="68">
        <f t="shared" si="247"/>
        <v>140.75</v>
      </c>
      <c r="D1704" s="72">
        <f t="shared" si="248"/>
        <v>1072.9137510359067</v>
      </c>
      <c r="E1704" s="69">
        <f t="shared" si="249"/>
        <v>1072.9137510359067</v>
      </c>
      <c r="F1704" s="70">
        <f t="shared" si="250"/>
        <v>174.25606118556817</v>
      </c>
      <c r="G1704" s="70" cm="1">
        <f t="array" ref="G1704">_xll.DCE_EC312_SpecificHeat_Ca(B1704)</f>
        <v>650</v>
      </c>
      <c r="H1704" s="69">
        <f t="shared" si="251"/>
        <v>8.8935193729364787E-2</v>
      </c>
      <c r="I1704" s="69">
        <f t="shared" si="252"/>
        <v>1072.5796221300066</v>
      </c>
      <c r="J1704" s="73">
        <f t="shared" si="253"/>
        <v>140.75</v>
      </c>
      <c r="K1704" s="74">
        <f t="shared" si="254"/>
        <v>1072.5796221300066</v>
      </c>
    </row>
    <row r="1705" spans="1:11">
      <c r="A1705" s="67">
        <v>1690</v>
      </c>
      <c r="B1705" s="69">
        <f t="shared" si="246"/>
        <v>1072.5796221300066</v>
      </c>
      <c r="C1705" s="68">
        <f t="shared" si="247"/>
        <v>140.83333333333334</v>
      </c>
      <c r="D1705" s="72">
        <f t="shared" si="248"/>
        <v>1073.0023563585698</v>
      </c>
      <c r="E1705" s="69">
        <f t="shared" si="249"/>
        <v>1073.0023563585698</v>
      </c>
      <c r="F1705" s="70">
        <f t="shared" si="250"/>
        <v>174.15255903191721</v>
      </c>
      <c r="G1705" s="70" cm="1">
        <f t="array" ref="G1705">_xll.DCE_EC312_SpecificHeat_Ca(B1705)</f>
        <v>650</v>
      </c>
      <c r="H1705" s="69">
        <f t="shared" si="251"/>
        <v>8.8882369259307759E-2</v>
      </c>
      <c r="I1705" s="69">
        <f t="shared" si="252"/>
        <v>1072.668504499266</v>
      </c>
      <c r="J1705" s="73">
        <f t="shared" si="253"/>
        <v>140.83333333333334</v>
      </c>
      <c r="K1705" s="74">
        <f t="shared" si="254"/>
        <v>1072.668504499266</v>
      </c>
    </row>
    <row r="1706" spans="1:11">
      <c r="A1706" s="67">
        <v>1691</v>
      </c>
      <c r="B1706" s="69">
        <f t="shared" si="246"/>
        <v>1072.668504499266</v>
      </c>
      <c r="C1706" s="68">
        <f t="shared" si="247"/>
        <v>140.91666666666666</v>
      </c>
      <c r="D1706" s="72">
        <f t="shared" si="248"/>
        <v>1073.0909093140178</v>
      </c>
      <c r="E1706" s="69">
        <f t="shared" si="249"/>
        <v>1073.0909093140178</v>
      </c>
      <c r="F1706" s="70">
        <f t="shared" si="250"/>
        <v>174.04917987111455</v>
      </c>
      <c r="G1706" s="70" cm="1">
        <f t="array" ref="G1706">_xll.DCE_EC312_SpecificHeat_Ca(B1706)</f>
        <v>650</v>
      </c>
      <c r="H1706" s="69">
        <f t="shared" si="251"/>
        <v>8.8829607561200896E-2</v>
      </c>
      <c r="I1706" s="69">
        <f t="shared" si="252"/>
        <v>1072.7573341068271</v>
      </c>
      <c r="J1706" s="73">
        <f t="shared" si="253"/>
        <v>140.91666666666666</v>
      </c>
      <c r="K1706" s="74">
        <f t="shared" si="254"/>
        <v>1072.7573341068271</v>
      </c>
    </row>
    <row r="1707" spans="1:11">
      <c r="A1707" s="67">
        <v>1692</v>
      </c>
      <c r="B1707" s="69">
        <f t="shared" si="246"/>
        <v>1072.7573341068271</v>
      </c>
      <c r="C1707" s="68">
        <f t="shared" si="247"/>
        <v>141</v>
      </c>
      <c r="D1707" s="72">
        <f t="shared" si="248"/>
        <v>1073.179409964114</v>
      </c>
      <c r="E1707" s="69">
        <f t="shared" si="249"/>
        <v>1073.179409964114</v>
      </c>
      <c r="F1707" s="70">
        <f t="shared" si="250"/>
        <v>173.9459234840167</v>
      </c>
      <c r="G1707" s="70" cm="1">
        <f t="array" ref="G1707">_xll.DCE_EC312_SpecificHeat_Ca(B1707)</f>
        <v>650</v>
      </c>
      <c r="H1707" s="69">
        <f t="shared" si="251"/>
        <v>8.8776908523199777E-2</v>
      </c>
      <c r="I1707" s="69">
        <f t="shared" si="252"/>
        <v>1072.8461110153503</v>
      </c>
      <c r="J1707" s="73">
        <f t="shared" si="253"/>
        <v>141</v>
      </c>
      <c r="K1707" s="74">
        <f t="shared" si="254"/>
        <v>1072.8461110153503</v>
      </c>
    </row>
    <row r="1708" spans="1:11">
      <c r="A1708" s="67">
        <v>1693</v>
      </c>
      <c r="B1708" s="69">
        <f t="shared" si="246"/>
        <v>1072.8461110153503</v>
      </c>
      <c r="C1708" s="68">
        <f t="shared" si="247"/>
        <v>141.08333333333334</v>
      </c>
      <c r="D1708" s="72">
        <f t="shared" si="248"/>
        <v>1073.267858370612</v>
      </c>
      <c r="E1708" s="69">
        <f t="shared" si="249"/>
        <v>1073.267858370612</v>
      </c>
      <c r="F1708" s="70">
        <f t="shared" si="250"/>
        <v>173.84278965169446</v>
      </c>
      <c r="G1708" s="70" cm="1">
        <f t="array" ref="G1708">_xll.DCE_EC312_SpecificHeat_Ca(B1708)</f>
        <v>650</v>
      </c>
      <c r="H1708" s="69">
        <f t="shared" si="251"/>
        <v>8.8724272033569376E-2</v>
      </c>
      <c r="I1708" s="69">
        <f t="shared" si="252"/>
        <v>1072.9348352873837</v>
      </c>
      <c r="J1708" s="73">
        <f t="shared" si="253"/>
        <v>141.08333333333334</v>
      </c>
      <c r="K1708" s="74">
        <f t="shared" si="254"/>
        <v>1072.9348352873837</v>
      </c>
    </row>
    <row r="1709" spans="1:11">
      <c r="A1709" s="67">
        <v>1694</v>
      </c>
      <c r="B1709" s="69">
        <f t="shared" si="246"/>
        <v>1072.9348352873837</v>
      </c>
      <c r="C1709" s="68">
        <f t="shared" si="247"/>
        <v>141.16666666666666</v>
      </c>
      <c r="D1709" s="72">
        <f t="shared" si="248"/>
        <v>1073.3562545951561</v>
      </c>
      <c r="E1709" s="69">
        <f t="shared" si="249"/>
        <v>1073.3562545951561</v>
      </c>
      <c r="F1709" s="70">
        <f t="shared" si="250"/>
        <v>173.73977815610647</v>
      </c>
      <c r="G1709" s="70" cm="1">
        <f t="array" ref="G1709">_xll.DCE_EC312_SpecificHeat_Ca(B1709)</f>
        <v>650</v>
      </c>
      <c r="H1709" s="69">
        <f t="shared" si="251"/>
        <v>8.8671697981027725E-2</v>
      </c>
      <c r="I1709" s="69">
        <f t="shared" si="252"/>
        <v>1073.0235069853647</v>
      </c>
      <c r="J1709" s="73">
        <f t="shared" si="253"/>
        <v>141.16666666666666</v>
      </c>
      <c r="K1709" s="74">
        <f t="shared" si="254"/>
        <v>1073.0235069853647</v>
      </c>
    </row>
    <row r="1710" spans="1:11">
      <c r="A1710" s="67">
        <v>1695</v>
      </c>
      <c r="B1710" s="69">
        <f t="shared" si="246"/>
        <v>1073.0235069853647</v>
      </c>
      <c r="C1710" s="68">
        <f t="shared" si="247"/>
        <v>141.25</v>
      </c>
      <c r="D1710" s="72">
        <f t="shared" si="248"/>
        <v>1073.4445986992821</v>
      </c>
      <c r="E1710" s="69">
        <f t="shared" si="249"/>
        <v>1073.4445986992821</v>
      </c>
      <c r="F1710" s="70">
        <f t="shared" si="250"/>
        <v>173.63688877953948</v>
      </c>
      <c r="G1710" s="70" cm="1">
        <f t="array" ref="G1710">_xll.DCE_EC312_SpecificHeat_Ca(B1710)</f>
        <v>650</v>
      </c>
      <c r="H1710" s="69">
        <f t="shared" si="251"/>
        <v>8.8619186254460386E-2</v>
      </c>
      <c r="I1710" s="69">
        <f t="shared" si="252"/>
        <v>1073.1121261716191</v>
      </c>
      <c r="J1710" s="73">
        <f t="shared" si="253"/>
        <v>141.25</v>
      </c>
      <c r="K1710" s="74">
        <f t="shared" si="254"/>
        <v>1073.1121261716191</v>
      </c>
    </row>
    <row r="1711" spans="1:11">
      <c r="A1711" s="67">
        <v>1696</v>
      </c>
      <c r="B1711" s="69">
        <f t="shared" si="246"/>
        <v>1073.1121261716191</v>
      </c>
      <c r="C1711" s="68">
        <f t="shared" si="247"/>
        <v>141.33333333333334</v>
      </c>
      <c r="D1711" s="72">
        <f t="shared" si="248"/>
        <v>1073.5328907444161</v>
      </c>
      <c r="E1711" s="69">
        <f t="shared" si="249"/>
        <v>1073.5328907444161</v>
      </c>
      <c r="F1711" s="70">
        <f t="shared" si="250"/>
        <v>173.53412130473276</v>
      </c>
      <c r="G1711" s="70" cm="1">
        <f t="array" ref="G1711">_xll.DCE_EC312_SpecificHeat_Ca(B1711)</f>
        <v>650</v>
      </c>
      <c r="H1711" s="69">
        <f t="shared" si="251"/>
        <v>8.856673674298382E-2</v>
      </c>
      <c r="I1711" s="69">
        <f t="shared" si="252"/>
        <v>1073.200692908362</v>
      </c>
      <c r="J1711" s="73">
        <f t="shared" si="253"/>
        <v>141.33333333333334</v>
      </c>
      <c r="K1711" s="74">
        <f t="shared" si="254"/>
        <v>1073.200692908362</v>
      </c>
    </row>
    <row r="1712" spans="1:11">
      <c r="A1712" s="67">
        <v>1697</v>
      </c>
      <c r="B1712" s="69">
        <f t="shared" si="246"/>
        <v>1073.200692908362</v>
      </c>
      <c r="C1712" s="68">
        <f t="shared" si="247"/>
        <v>141.41666666666666</v>
      </c>
      <c r="D1712" s="72">
        <f t="shared" si="248"/>
        <v>1073.6211307918761</v>
      </c>
      <c r="E1712" s="69">
        <f t="shared" si="249"/>
        <v>1073.6211307918761</v>
      </c>
      <c r="F1712" s="70">
        <f t="shared" si="250"/>
        <v>173.43147551487564</v>
      </c>
      <c r="G1712" s="70" cm="1">
        <f t="array" ref="G1712">_xll.DCE_EC312_SpecificHeat_Ca(B1712)</f>
        <v>650</v>
      </c>
      <c r="H1712" s="69">
        <f t="shared" si="251"/>
        <v>8.8514349335944223E-2</v>
      </c>
      <c r="I1712" s="69">
        <f t="shared" si="252"/>
        <v>1073.2892072576981</v>
      </c>
      <c r="J1712" s="73">
        <f t="shared" si="253"/>
        <v>141.41666666666666</v>
      </c>
      <c r="K1712" s="74">
        <f t="shared" si="254"/>
        <v>1073.2892072576981</v>
      </c>
    </row>
    <row r="1713" spans="1:11">
      <c r="A1713" s="67">
        <v>1698</v>
      </c>
      <c r="B1713" s="69">
        <f t="shared" si="246"/>
        <v>1073.2892072576981</v>
      </c>
      <c r="C1713" s="68">
        <f t="shared" si="247"/>
        <v>141.5</v>
      </c>
      <c r="D1713" s="72">
        <f t="shared" si="248"/>
        <v>1073.7093189028722</v>
      </c>
      <c r="E1713" s="69">
        <f t="shared" si="249"/>
        <v>1073.7093189028722</v>
      </c>
      <c r="F1713" s="70">
        <f t="shared" si="250"/>
        <v>173.32895119402031</v>
      </c>
      <c r="G1713" s="70" cm="1">
        <f t="array" ref="G1713">_xll.DCE_EC312_SpecificHeat_Ca(B1713)</f>
        <v>650</v>
      </c>
      <c r="H1713" s="69">
        <f t="shared" si="251"/>
        <v>8.846202392312813E-2</v>
      </c>
      <c r="I1713" s="69">
        <f t="shared" si="252"/>
        <v>1073.3776692816211</v>
      </c>
      <c r="J1713" s="73">
        <f t="shared" si="253"/>
        <v>141.5</v>
      </c>
      <c r="K1713" s="74">
        <f t="shared" si="254"/>
        <v>1073.3776692816211</v>
      </c>
    </row>
    <row r="1714" spans="1:11">
      <c r="A1714" s="67">
        <v>1699</v>
      </c>
      <c r="B1714" s="69">
        <f t="shared" si="246"/>
        <v>1073.3776692816211</v>
      </c>
      <c r="C1714" s="68">
        <f t="shared" si="247"/>
        <v>141.58333333333334</v>
      </c>
      <c r="D1714" s="72">
        <f t="shared" si="248"/>
        <v>1073.7974551385055</v>
      </c>
      <c r="E1714" s="69">
        <f t="shared" si="249"/>
        <v>1073.7974551385055</v>
      </c>
      <c r="F1714" s="70">
        <f t="shared" si="250"/>
        <v>173.2265481263419</v>
      </c>
      <c r="G1714" s="70" cm="1">
        <f t="array" ref="G1714">_xll.DCE_EC312_SpecificHeat_Ca(B1714)</f>
        <v>650</v>
      </c>
      <c r="H1714" s="69">
        <f t="shared" si="251"/>
        <v>8.8409760394384862E-2</v>
      </c>
      <c r="I1714" s="69">
        <f t="shared" si="252"/>
        <v>1073.4660790420155</v>
      </c>
      <c r="J1714" s="73">
        <f t="shared" si="253"/>
        <v>141.58333333333334</v>
      </c>
      <c r="K1714" s="74">
        <f t="shared" si="254"/>
        <v>1073.4660790420155</v>
      </c>
    </row>
    <row r="1715" spans="1:11">
      <c r="A1715" s="67">
        <v>1700</v>
      </c>
      <c r="B1715" s="69">
        <f t="shared" si="246"/>
        <v>1073.4660790420155</v>
      </c>
      <c r="C1715" s="68">
        <f t="shared" si="247"/>
        <v>141.66666666666666</v>
      </c>
      <c r="D1715" s="72">
        <f t="shared" si="248"/>
        <v>1073.8855395597707</v>
      </c>
      <c r="E1715" s="69">
        <f t="shared" si="249"/>
        <v>1073.8855395597707</v>
      </c>
      <c r="F1715" s="70">
        <f t="shared" si="250"/>
        <v>173.12426609692275</v>
      </c>
      <c r="G1715" s="70" cm="1">
        <f t="array" ref="G1715">_xll.DCE_EC312_SpecificHeat_Ca(B1715)</f>
        <v>650</v>
      </c>
      <c r="H1715" s="69">
        <f t="shared" si="251"/>
        <v>8.8357558640026729E-2</v>
      </c>
      <c r="I1715" s="69">
        <f t="shared" si="252"/>
        <v>1073.5544366006554</v>
      </c>
      <c r="J1715" s="73">
        <f t="shared" si="253"/>
        <v>141.66666666666666</v>
      </c>
      <c r="K1715" s="74">
        <f t="shared" si="254"/>
        <v>1073.5544366006554</v>
      </c>
    </row>
    <row r="1716" spans="1:11">
      <c r="A1716" s="67">
        <v>1701</v>
      </c>
      <c r="B1716" s="69">
        <f t="shared" si="246"/>
        <v>1073.5544366006554</v>
      </c>
      <c r="C1716" s="68">
        <f t="shared" si="247"/>
        <v>141.75</v>
      </c>
      <c r="D1716" s="72">
        <f t="shared" si="248"/>
        <v>1073.9735722275539</v>
      </c>
      <c r="E1716" s="69">
        <f t="shared" si="249"/>
        <v>1073.9735722275539</v>
      </c>
      <c r="F1716" s="70">
        <f t="shared" si="250"/>
        <v>173.0221048910401</v>
      </c>
      <c r="G1716" s="70" cm="1">
        <f t="array" ref="G1716">_xll.DCE_EC312_SpecificHeat_Ca(B1716)</f>
        <v>650</v>
      </c>
      <c r="H1716" s="69">
        <f t="shared" si="251"/>
        <v>8.8305418550465517E-2</v>
      </c>
      <c r="I1716" s="69">
        <f t="shared" si="252"/>
        <v>1073.6427420192058</v>
      </c>
      <c r="J1716" s="73">
        <f t="shared" si="253"/>
        <v>141.75</v>
      </c>
      <c r="K1716" s="74">
        <f t="shared" si="254"/>
        <v>1073.6427420192058</v>
      </c>
    </row>
    <row r="1717" spans="1:11">
      <c r="A1717" s="67">
        <v>1702</v>
      </c>
      <c r="B1717" s="69">
        <f t="shared" si="246"/>
        <v>1073.6427420192058</v>
      </c>
      <c r="C1717" s="68">
        <f t="shared" si="247"/>
        <v>141.83333333333334</v>
      </c>
      <c r="D1717" s="72">
        <f t="shared" si="248"/>
        <v>1074.0615532026343</v>
      </c>
      <c r="E1717" s="69">
        <f t="shared" si="249"/>
        <v>1074.0615532026343</v>
      </c>
      <c r="F1717" s="70">
        <f t="shared" si="250"/>
        <v>172.92006429451817</v>
      </c>
      <c r="G1717" s="70" cm="1">
        <f t="array" ref="G1717">_xll.DCE_EC312_SpecificHeat_Ca(B1717)</f>
        <v>650</v>
      </c>
      <c r="H1717" s="69">
        <f t="shared" si="251"/>
        <v>8.8253340016392193E-2</v>
      </c>
      <c r="I1717" s="69">
        <f t="shared" si="252"/>
        <v>1073.7309953592221</v>
      </c>
      <c r="J1717" s="73">
        <f t="shared" si="253"/>
        <v>141.83333333333334</v>
      </c>
      <c r="K1717" s="74">
        <f t="shared" si="254"/>
        <v>1073.7309953592221</v>
      </c>
    </row>
    <row r="1718" spans="1:11">
      <c r="A1718" s="67">
        <v>1703</v>
      </c>
      <c r="B1718" s="69">
        <f t="shared" si="246"/>
        <v>1073.7309953592221</v>
      </c>
      <c r="C1718" s="68">
        <f t="shared" si="247"/>
        <v>141.91666666666666</v>
      </c>
      <c r="D1718" s="72">
        <f t="shared" si="248"/>
        <v>1074.1494825456839</v>
      </c>
      <c r="E1718" s="69">
        <f t="shared" si="249"/>
        <v>1074.1494825456839</v>
      </c>
      <c r="F1718" s="70">
        <f t="shared" si="250"/>
        <v>172.81814409360055</v>
      </c>
      <c r="G1718" s="70" cm="1">
        <f t="array" ref="G1718">_xll.DCE_EC312_SpecificHeat_Ca(B1718)</f>
        <v>650</v>
      </c>
      <c r="H1718" s="69">
        <f t="shared" si="251"/>
        <v>8.8201322928711717E-2</v>
      </c>
      <c r="I1718" s="69">
        <f t="shared" si="252"/>
        <v>1073.8191966821507</v>
      </c>
      <c r="J1718" s="73">
        <f t="shared" si="253"/>
        <v>141.91666666666666</v>
      </c>
      <c r="K1718" s="74">
        <f t="shared" si="254"/>
        <v>1073.8191966821507</v>
      </c>
    </row>
    <row r="1719" spans="1:11">
      <c r="A1719" s="67">
        <v>1704</v>
      </c>
      <c r="B1719" s="69">
        <f t="shared" si="246"/>
        <v>1073.8191966821507</v>
      </c>
      <c r="C1719" s="68">
        <f t="shared" si="247"/>
        <v>142</v>
      </c>
      <c r="D1719" s="72">
        <f t="shared" si="248"/>
        <v>1074.2373603172684</v>
      </c>
      <c r="E1719" s="69">
        <f t="shared" si="249"/>
        <v>1074.2373603172684</v>
      </c>
      <c r="F1719" s="70">
        <f t="shared" si="250"/>
        <v>172.71634407543812</v>
      </c>
      <c r="G1719" s="70" cm="1">
        <f t="array" ref="G1719">_xll.DCE_EC312_SpecificHeat_Ca(B1719)</f>
        <v>650</v>
      </c>
      <c r="H1719" s="69">
        <f t="shared" si="251"/>
        <v>8.8149367178792112E-2</v>
      </c>
      <c r="I1719" s="69">
        <f t="shared" si="252"/>
        <v>1073.9073460493296</v>
      </c>
      <c r="J1719" s="73">
        <f t="shared" si="253"/>
        <v>142</v>
      </c>
      <c r="K1719" s="74">
        <f t="shared" si="254"/>
        <v>1073.9073460493296</v>
      </c>
    </row>
    <row r="1720" spans="1:11">
      <c r="A1720" s="67">
        <v>1705</v>
      </c>
      <c r="B1720" s="69">
        <f t="shared" si="246"/>
        <v>1073.9073460493296</v>
      </c>
      <c r="C1720" s="68">
        <f t="shared" si="247"/>
        <v>142.08333333333334</v>
      </c>
      <c r="D1720" s="72">
        <f t="shared" si="248"/>
        <v>1074.3251865778468</v>
      </c>
      <c r="E1720" s="69">
        <f t="shared" si="249"/>
        <v>1074.3251865778468</v>
      </c>
      <c r="F1720" s="70">
        <f t="shared" si="250"/>
        <v>172.61466402724085</v>
      </c>
      <c r="G1720" s="70" cm="1">
        <f t="array" ref="G1720">_xll.DCE_EC312_SpecificHeat_Ca(B1720)</f>
        <v>650</v>
      </c>
      <c r="H1720" s="69">
        <f t="shared" si="251"/>
        <v>8.8097472658031639E-2</v>
      </c>
      <c r="I1720" s="69">
        <f t="shared" si="252"/>
        <v>1073.9954435219877</v>
      </c>
      <c r="J1720" s="73">
        <f t="shared" si="253"/>
        <v>142.08333333333334</v>
      </c>
      <c r="K1720" s="74">
        <f t="shared" si="254"/>
        <v>1073.9954435219877</v>
      </c>
    </row>
    <row r="1721" spans="1:11">
      <c r="A1721" s="67">
        <v>1706</v>
      </c>
      <c r="B1721" s="69">
        <f t="shared" si="246"/>
        <v>1073.9954435219877</v>
      </c>
      <c r="C1721" s="68">
        <f t="shared" si="247"/>
        <v>142.16666666666666</v>
      </c>
      <c r="D1721" s="72">
        <f t="shared" si="248"/>
        <v>1074.4129613877717</v>
      </c>
      <c r="E1721" s="69">
        <f t="shared" si="249"/>
        <v>1074.4129613877717</v>
      </c>
      <c r="F1721" s="70">
        <f t="shared" si="250"/>
        <v>172.51310373702341</v>
      </c>
      <c r="G1721" s="70" cm="1">
        <f t="array" ref="G1721">_xll.DCE_EC312_SpecificHeat_Ca(B1721)</f>
        <v>650</v>
      </c>
      <c r="H1721" s="69">
        <f t="shared" si="251"/>
        <v>8.8045639258239133E-2</v>
      </c>
      <c r="I1721" s="69">
        <f t="shared" si="252"/>
        <v>1074.083489161246</v>
      </c>
      <c r="J1721" s="73">
        <f t="shared" si="253"/>
        <v>142.16666666666666</v>
      </c>
      <c r="K1721" s="74">
        <f t="shared" si="254"/>
        <v>1074.083489161246</v>
      </c>
    </row>
    <row r="1722" spans="1:11">
      <c r="A1722" s="67">
        <v>1707</v>
      </c>
      <c r="B1722" s="69">
        <f t="shared" si="246"/>
        <v>1074.083489161246</v>
      </c>
      <c r="C1722" s="68">
        <f t="shared" si="247"/>
        <v>142.25</v>
      </c>
      <c r="D1722" s="72">
        <f t="shared" si="248"/>
        <v>1074.5006848072896</v>
      </c>
      <c r="E1722" s="69">
        <f t="shared" si="249"/>
        <v>1074.5006848072896</v>
      </c>
      <c r="F1722" s="70">
        <f t="shared" si="250"/>
        <v>172.41166299309788</v>
      </c>
      <c r="G1722" s="70" cm="1">
        <f t="array" ref="G1722">_xll.DCE_EC312_SpecificHeat_Ca(B1722)</f>
        <v>650</v>
      </c>
      <c r="H1722" s="69">
        <f t="shared" si="251"/>
        <v>8.7993866871375309E-2</v>
      </c>
      <c r="I1722" s="69">
        <f t="shared" si="252"/>
        <v>1074.1714830281173</v>
      </c>
      <c r="J1722" s="73">
        <f t="shared" si="253"/>
        <v>142.25</v>
      </c>
      <c r="K1722" s="74">
        <f t="shared" si="254"/>
        <v>1074.1714830281173</v>
      </c>
    </row>
    <row r="1723" spans="1:11">
      <c r="A1723" s="67">
        <v>1708</v>
      </c>
      <c r="B1723" s="69">
        <f t="shared" si="246"/>
        <v>1074.1714830281173</v>
      </c>
      <c r="C1723" s="68">
        <f t="shared" si="247"/>
        <v>142.33333333333334</v>
      </c>
      <c r="D1723" s="72">
        <f t="shared" si="248"/>
        <v>1074.5883568965417</v>
      </c>
      <c r="E1723" s="69">
        <f t="shared" si="249"/>
        <v>1074.5883568965417</v>
      </c>
      <c r="F1723" s="70">
        <f t="shared" si="250"/>
        <v>172.31034158446468</v>
      </c>
      <c r="G1723" s="70" cm="1">
        <f t="array" ref="G1723">_xll.DCE_EC312_SpecificHeat_Ca(B1723)</f>
        <v>650</v>
      </c>
      <c r="H1723" s="69">
        <f t="shared" si="251"/>
        <v>8.7942155389752114E-2</v>
      </c>
      <c r="I1723" s="69">
        <f t="shared" si="252"/>
        <v>1074.2594251835071</v>
      </c>
      <c r="J1723" s="73">
        <f t="shared" si="253"/>
        <v>142.33333333333334</v>
      </c>
      <c r="K1723" s="74">
        <f t="shared" si="254"/>
        <v>1074.2594251835071</v>
      </c>
    </row>
    <row r="1724" spans="1:11">
      <c r="A1724" s="67">
        <v>1709</v>
      </c>
      <c r="B1724" s="69">
        <f t="shared" si="246"/>
        <v>1074.2594251835071</v>
      </c>
      <c r="C1724" s="68">
        <f t="shared" si="247"/>
        <v>142.41666666666666</v>
      </c>
      <c r="D1724" s="72">
        <f t="shared" si="248"/>
        <v>1074.675977715563</v>
      </c>
      <c r="E1724" s="69">
        <f t="shared" si="249"/>
        <v>1074.675977715563</v>
      </c>
      <c r="F1724" s="70">
        <f t="shared" si="250"/>
        <v>172.20913930035783</v>
      </c>
      <c r="G1724" s="70" cm="1">
        <f t="array" ref="G1724">_xll.DCE_EC312_SpecificHeat_Ca(B1724)</f>
        <v>650</v>
      </c>
      <c r="H1724" s="69">
        <f t="shared" si="251"/>
        <v>8.7890504705800801E-2</v>
      </c>
      <c r="I1724" s="69">
        <f t="shared" si="252"/>
        <v>1074.347315688213</v>
      </c>
      <c r="J1724" s="73">
        <f t="shared" si="253"/>
        <v>142.41666666666666</v>
      </c>
      <c r="K1724" s="74">
        <f t="shared" si="254"/>
        <v>1074.347315688213</v>
      </c>
    </row>
    <row r="1725" spans="1:11">
      <c r="A1725" s="67">
        <v>1710</v>
      </c>
      <c r="B1725" s="69">
        <f t="shared" si="246"/>
        <v>1074.347315688213</v>
      </c>
      <c r="C1725" s="68">
        <f t="shared" si="247"/>
        <v>142.5</v>
      </c>
      <c r="D1725" s="72">
        <f t="shared" si="248"/>
        <v>1074.763547324284</v>
      </c>
      <c r="E1725" s="69">
        <f t="shared" si="249"/>
        <v>1074.763547324284</v>
      </c>
      <c r="F1725" s="70">
        <f t="shared" si="250"/>
        <v>172.10805593066098</v>
      </c>
      <c r="G1725" s="70" cm="1">
        <f t="array" ref="G1725">_xll.DCE_EC312_SpecificHeat_Ca(B1725)</f>
        <v>650</v>
      </c>
      <c r="H1725" s="69">
        <f t="shared" si="251"/>
        <v>8.7838914712284111E-2</v>
      </c>
      <c r="I1725" s="69">
        <f t="shared" si="252"/>
        <v>1074.4351546029254</v>
      </c>
      <c r="J1725" s="73">
        <f t="shared" si="253"/>
        <v>142.5</v>
      </c>
      <c r="K1725" s="74">
        <f t="shared" si="254"/>
        <v>1074.4351546029254</v>
      </c>
    </row>
    <row r="1726" spans="1:11">
      <c r="A1726" s="67">
        <v>1711</v>
      </c>
      <c r="B1726" s="69">
        <f t="shared" si="246"/>
        <v>1074.4351546029254</v>
      </c>
      <c r="C1726" s="68">
        <f t="shared" si="247"/>
        <v>142.58333333333334</v>
      </c>
      <c r="D1726" s="72">
        <f t="shared" si="248"/>
        <v>1074.8510657825298</v>
      </c>
      <c r="E1726" s="69">
        <f t="shared" si="249"/>
        <v>1074.8510657825298</v>
      </c>
      <c r="F1726" s="70">
        <f t="shared" si="250"/>
        <v>172.00709126591539</v>
      </c>
      <c r="G1726" s="70" cm="1">
        <f t="array" ref="G1726">_xll.DCE_EC312_SpecificHeat_Ca(B1726)</f>
        <v>650</v>
      </c>
      <c r="H1726" s="69">
        <f t="shared" si="251"/>
        <v>8.7787385302300458E-2</v>
      </c>
      <c r="I1726" s="69">
        <f t="shared" si="252"/>
        <v>1074.5229419882278</v>
      </c>
      <c r="J1726" s="73">
        <f t="shared" si="253"/>
        <v>142.58333333333334</v>
      </c>
      <c r="K1726" s="74">
        <f t="shared" si="254"/>
        <v>1074.5229419882278</v>
      </c>
    </row>
    <row r="1727" spans="1:11">
      <c r="A1727" s="67">
        <v>1712</v>
      </c>
      <c r="B1727" s="69">
        <f t="shared" si="246"/>
        <v>1074.5229419882278</v>
      </c>
      <c r="C1727" s="68">
        <f t="shared" si="247"/>
        <v>142.66666666666666</v>
      </c>
      <c r="D1727" s="72">
        <f t="shared" si="248"/>
        <v>1074.9385331500205</v>
      </c>
      <c r="E1727" s="69">
        <f t="shared" si="249"/>
        <v>1074.9385331500205</v>
      </c>
      <c r="F1727" s="70">
        <f t="shared" si="250"/>
        <v>171.90624509686282</v>
      </c>
      <c r="G1727" s="70" cm="1">
        <f t="array" ref="G1727">_xll.DCE_EC312_SpecificHeat_Ca(B1727)</f>
        <v>650</v>
      </c>
      <c r="H1727" s="69">
        <f t="shared" si="251"/>
        <v>8.7735916369050523E-2</v>
      </c>
      <c r="I1727" s="69">
        <f t="shared" si="252"/>
        <v>1074.6106779045967</v>
      </c>
      <c r="J1727" s="73">
        <f t="shared" si="253"/>
        <v>142.66666666666666</v>
      </c>
      <c r="K1727" s="74">
        <f t="shared" si="254"/>
        <v>1074.6106779045967</v>
      </c>
    </row>
    <row r="1728" spans="1:11">
      <c r="A1728" s="67">
        <v>1713</v>
      </c>
      <c r="B1728" s="69">
        <f t="shared" si="246"/>
        <v>1074.6106779045967</v>
      </c>
      <c r="C1728" s="68">
        <f t="shared" si="247"/>
        <v>142.75</v>
      </c>
      <c r="D1728" s="72">
        <f t="shared" si="248"/>
        <v>1075.0259494863722</v>
      </c>
      <c r="E1728" s="69">
        <f t="shared" si="249"/>
        <v>1075.0259494863722</v>
      </c>
      <c r="F1728" s="70">
        <f t="shared" si="250"/>
        <v>171.80551721497216</v>
      </c>
      <c r="G1728" s="70" cm="1">
        <f t="array" ref="G1728">_xll.DCE_EC312_SpecificHeat_Ca(B1728)</f>
        <v>650</v>
      </c>
      <c r="H1728" s="69">
        <f t="shared" si="251"/>
        <v>8.7684507806106163E-2</v>
      </c>
      <c r="I1728" s="69">
        <f t="shared" si="252"/>
        <v>1074.698362412403</v>
      </c>
      <c r="J1728" s="73">
        <f t="shared" si="253"/>
        <v>142.75</v>
      </c>
      <c r="K1728" s="74">
        <f t="shared" si="254"/>
        <v>1074.698362412403</v>
      </c>
    </row>
    <row r="1729" spans="1:11">
      <c r="A1729" s="67">
        <v>1714</v>
      </c>
      <c r="B1729" s="69">
        <f t="shared" si="246"/>
        <v>1074.698362412403</v>
      </c>
      <c r="C1729" s="68">
        <f t="shared" si="247"/>
        <v>142.83333333333334</v>
      </c>
      <c r="D1729" s="72">
        <f t="shared" si="248"/>
        <v>1075.1133148510962</v>
      </c>
      <c r="E1729" s="69">
        <f t="shared" si="249"/>
        <v>1075.1133148510962</v>
      </c>
      <c r="F1729" s="70">
        <f t="shared" si="250"/>
        <v>171.7049074119596</v>
      </c>
      <c r="G1729" s="70" cm="1">
        <f t="array" ref="G1729">_xll.DCE_EC312_SpecificHeat_Ca(B1729)</f>
        <v>650</v>
      </c>
      <c r="H1729" s="69">
        <f t="shared" si="251"/>
        <v>8.7633159507165409E-2</v>
      </c>
      <c r="I1729" s="69">
        <f t="shared" si="252"/>
        <v>1074.7859955719102</v>
      </c>
      <c r="J1729" s="73">
        <f t="shared" si="253"/>
        <v>142.83333333333334</v>
      </c>
      <c r="K1729" s="74">
        <f t="shared" si="254"/>
        <v>1074.7859955719102</v>
      </c>
    </row>
    <row r="1730" spans="1:11">
      <c r="A1730" s="67">
        <v>1715</v>
      </c>
      <c r="B1730" s="69">
        <f t="shared" si="246"/>
        <v>1074.7859955719102</v>
      </c>
      <c r="C1730" s="68">
        <f t="shared" si="247"/>
        <v>142.91666666666666</v>
      </c>
      <c r="D1730" s="72">
        <f t="shared" si="248"/>
        <v>1075.2006293036004</v>
      </c>
      <c r="E1730" s="69">
        <f t="shared" si="249"/>
        <v>1075.2006293036004</v>
      </c>
      <c r="F1730" s="70">
        <f t="shared" si="250"/>
        <v>171.60441548033793</v>
      </c>
      <c r="G1730" s="70" cm="1">
        <f t="array" ref="G1730">_xll.DCE_EC312_SpecificHeat_Ca(B1730)</f>
        <v>650</v>
      </c>
      <c r="H1730" s="69">
        <f t="shared" si="251"/>
        <v>8.7581871366332872E-2</v>
      </c>
      <c r="I1730" s="69">
        <f t="shared" si="252"/>
        <v>1074.8735774432766</v>
      </c>
      <c r="J1730" s="73">
        <f t="shared" si="253"/>
        <v>142.91666666666666</v>
      </c>
      <c r="K1730" s="74">
        <f t="shared" si="254"/>
        <v>1074.8735774432766</v>
      </c>
    </row>
    <row r="1731" spans="1:11">
      <c r="A1731" s="67">
        <v>1716</v>
      </c>
      <c r="B1731" s="69">
        <f t="shared" si="246"/>
        <v>1074.8735774432766</v>
      </c>
      <c r="C1731" s="68">
        <f t="shared" si="247"/>
        <v>143</v>
      </c>
      <c r="D1731" s="72">
        <f t="shared" si="248"/>
        <v>1075.2878929031879</v>
      </c>
      <c r="E1731" s="69">
        <f t="shared" si="249"/>
        <v>1075.2878929031879</v>
      </c>
      <c r="F1731" s="70">
        <f t="shared" si="250"/>
        <v>171.50404121262909</v>
      </c>
      <c r="G1731" s="70" cm="1">
        <f t="array" ref="G1731">_xll.DCE_EC312_SpecificHeat_Ca(B1731)</f>
        <v>650</v>
      </c>
      <c r="H1731" s="69">
        <f t="shared" si="251"/>
        <v>8.7530643277717785E-2</v>
      </c>
      <c r="I1731" s="69">
        <f t="shared" si="252"/>
        <v>1074.9611080865543</v>
      </c>
      <c r="J1731" s="73">
        <f t="shared" si="253"/>
        <v>143</v>
      </c>
      <c r="K1731" s="74">
        <f t="shared" si="254"/>
        <v>1074.9611080865543</v>
      </c>
    </row>
    <row r="1732" spans="1:11">
      <c r="A1732" s="67">
        <v>1717</v>
      </c>
      <c r="B1732" s="69">
        <f t="shared" si="246"/>
        <v>1074.9611080865543</v>
      </c>
      <c r="C1732" s="68">
        <f t="shared" si="247"/>
        <v>143.08333333333334</v>
      </c>
      <c r="D1732" s="72">
        <f t="shared" si="248"/>
        <v>1075.3751057090592</v>
      </c>
      <c r="E1732" s="69">
        <f t="shared" si="249"/>
        <v>1075.3751057090592</v>
      </c>
      <c r="F1732" s="70">
        <f t="shared" si="250"/>
        <v>171.40378440252539</v>
      </c>
      <c r="G1732" s="70" cm="1">
        <f t="array" ref="G1732">_xll.DCE_EC312_SpecificHeat_Ca(B1732)</f>
        <v>650</v>
      </c>
      <c r="H1732" s="69">
        <f t="shared" si="251"/>
        <v>8.7479475136026774E-2</v>
      </c>
      <c r="I1732" s="69">
        <f t="shared" si="252"/>
        <v>1075.0485875616903</v>
      </c>
      <c r="J1732" s="73">
        <f t="shared" si="253"/>
        <v>143.08333333333334</v>
      </c>
      <c r="K1732" s="74">
        <f t="shared" si="254"/>
        <v>1075.0485875616903</v>
      </c>
    </row>
    <row r="1733" spans="1:11">
      <c r="A1733" s="67">
        <v>1718</v>
      </c>
      <c r="B1733" s="69">
        <f t="shared" si="246"/>
        <v>1075.0485875616903</v>
      </c>
      <c r="C1733" s="68">
        <f t="shared" si="247"/>
        <v>143.16666666666666</v>
      </c>
      <c r="D1733" s="72">
        <f t="shared" si="248"/>
        <v>1075.4622677803111</v>
      </c>
      <c r="E1733" s="69">
        <f t="shared" si="249"/>
        <v>1075.4622677803111</v>
      </c>
      <c r="F1733" s="70">
        <f t="shared" si="250"/>
        <v>171.3036448435345</v>
      </c>
      <c r="G1733" s="70" cm="1">
        <f t="array" ref="G1733">_xll.DCE_EC312_SpecificHeat_Ca(B1733)</f>
        <v>650</v>
      </c>
      <c r="H1733" s="69">
        <f t="shared" si="251"/>
        <v>8.7428366835872184E-2</v>
      </c>
      <c r="I1733" s="69">
        <f t="shared" si="252"/>
        <v>1075.1360159285261</v>
      </c>
      <c r="J1733" s="73">
        <f t="shared" si="253"/>
        <v>143.16666666666666</v>
      </c>
      <c r="K1733" s="74">
        <f t="shared" si="254"/>
        <v>1075.1360159285261</v>
      </c>
    </row>
    <row r="1734" spans="1:11">
      <c r="A1734" s="67">
        <v>1719</v>
      </c>
      <c r="B1734" s="69">
        <f t="shared" si="246"/>
        <v>1075.1360159285261</v>
      </c>
      <c r="C1734" s="68">
        <f t="shared" si="247"/>
        <v>143.25</v>
      </c>
      <c r="D1734" s="72">
        <f t="shared" si="248"/>
        <v>1075.5493791759372</v>
      </c>
      <c r="E1734" s="69">
        <f t="shared" si="249"/>
        <v>1075.5493791759372</v>
      </c>
      <c r="F1734" s="70">
        <f t="shared" si="250"/>
        <v>171.20362233004056</v>
      </c>
      <c r="G1734" s="70" cm="1">
        <f t="array" ref="G1734">_xll.DCE_EC312_SpecificHeat_Ca(B1734)</f>
        <v>650</v>
      </c>
      <c r="H1734" s="69">
        <f t="shared" si="251"/>
        <v>8.7377318272313709E-2</v>
      </c>
      <c r="I1734" s="69">
        <f t="shared" si="252"/>
        <v>1075.2233932467984</v>
      </c>
      <c r="J1734" s="73">
        <f t="shared" si="253"/>
        <v>143.25</v>
      </c>
      <c r="K1734" s="74">
        <f t="shared" si="254"/>
        <v>1075.2233932467984</v>
      </c>
    </row>
    <row r="1735" spans="1:11">
      <c r="A1735" s="67">
        <v>1720</v>
      </c>
      <c r="B1735" s="69">
        <f t="shared" si="246"/>
        <v>1075.2233932467984</v>
      </c>
      <c r="C1735" s="68">
        <f t="shared" si="247"/>
        <v>143.33333333333334</v>
      </c>
      <c r="D1735" s="72">
        <f t="shared" si="248"/>
        <v>1075.6364399548288</v>
      </c>
      <c r="E1735" s="69">
        <f t="shared" si="249"/>
        <v>1075.6364399548288</v>
      </c>
      <c r="F1735" s="70">
        <f t="shared" si="250"/>
        <v>171.10371665689721</v>
      </c>
      <c r="G1735" s="70" cm="1">
        <f t="array" ref="G1735">_xll.DCE_EC312_SpecificHeat_Ca(B1735)</f>
        <v>650</v>
      </c>
      <c r="H1735" s="69">
        <f t="shared" si="251"/>
        <v>8.7326329340650641E-2</v>
      </c>
      <c r="I1735" s="69">
        <f t="shared" si="252"/>
        <v>1075.310719576139</v>
      </c>
      <c r="J1735" s="73">
        <f t="shared" si="253"/>
        <v>143.33333333333334</v>
      </c>
      <c r="K1735" s="74">
        <f t="shared" si="254"/>
        <v>1075.310719576139</v>
      </c>
    </row>
    <row r="1736" spans="1:11">
      <c r="A1736" s="67">
        <v>1721</v>
      </c>
      <c r="B1736" s="69">
        <f t="shared" si="246"/>
        <v>1075.310719576139</v>
      </c>
      <c r="C1736" s="68">
        <f t="shared" si="247"/>
        <v>143.41666666666666</v>
      </c>
      <c r="D1736" s="72">
        <f t="shared" si="248"/>
        <v>1075.7234501757739</v>
      </c>
      <c r="E1736" s="69">
        <f t="shared" si="249"/>
        <v>1075.7234501757739</v>
      </c>
      <c r="F1736" s="70">
        <f t="shared" si="250"/>
        <v>171.00392761919164</v>
      </c>
      <c r="G1736" s="70" cm="1">
        <f t="array" ref="G1736">_xll.DCE_EC312_SpecificHeat_Ca(B1736)</f>
        <v>650</v>
      </c>
      <c r="H1736" s="69">
        <f t="shared" si="251"/>
        <v>8.7275399936301484E-2</v>
      </c>
      <c r="I1736" s="69">
        <f t="shared" si="252"/>
        <v>1075.3979949760753</v>
      </c>
      <c r="J1736" s="73">
        <f t="shared" si="253"/>
        <v>143.41666666666666</v>
      </c>
      <c r="K1736" s="74">
        <f t="shared" si="254"/>
        <v>1075.3979949760753</v>
      </c>
    </row>
    <row r="1737" spans="1:11">
      <c r="A1737" s="67">
        <v>1722</v>
      </c>
      <c r="B1737" s="69">
        <f t="shared" si="246"/>
        <v>1075.3979949760753</v>
      </c>
      <c r="C1737" s="68">
        <f t="shared" si="247"/>
        <v>143.5</v>
      </c>
      <c r="D1737" s="72">
        <f t="shared" si="248"/>
        <v>1075.8104098974584</v>
      </c>
      <c r="E1737" s="69">
        <f t="shared" si="249"/>
        <v>1075.8104098974584</v>
      </c>
      <c r="F1737" s="70">
        <f t="shared" si="250"/>
        <v>170.90425501262993</v>
      </c>
      <c r="G1737" s="70" cm="1">
        <f t="array" ref="G1737">_xll.DCE_EC312_SpecificHeat_Ca(B1737)</f>
        <v>650</v>
      </c>
      <c r="H1737" s="69">
        <f t="shared" si="251"/>
        <v>8.7224529955000601E-2</v>
      </c>
      <c r="I1737" s="69">
        <f t="shared" si="252"/>
        <v>1075.4852195060303</v>
      </c>
      <c r="J1737" s="73">
        <f t="shared" si="253"/>
        <v>143.5</v>
      </c>
      <c r="K1737" s="74">
        <f t="shared" si="254"/>
        <v>1075.4852195060303</v>
      </c>
    </row>
    <row r="1738" spans="1:11">
      <c r="A1738" s="67">
        <v>1723</v>
      </c>
      <c r="B1738" s="69">
        <f t="shared" si="246"/>
        <v>1075.4852195060303</v>
      </c>
      <c r="C1738" s="68">
        <f t="shared" si="247"/>
        <v>143.58333333333334</v>
      </c>
      <c r="D1738" s="72">
        <f t="shared" si="248"/>
        <v>1075.8973191784662</v>
      </c>
      <c r="E1738" s="69">
        <f t="shared" si="249"/>
        <v>1075.8973191784662</v>
      </c>
      <c r="F1738" s="70">
        <f t="shared" si="250"/>
        <v>170.80469863356208</v>
      </c>
      <c r="G1738" s="70" cm="1">
        <f t="array" ref="G1738">_xll.DCE_EC312_SpecificHeat_Ca(B1738)</f>
        <v>650</v>
      </c>
      <c r="H1738" s="69">
        <f t="shared" si="251"/>
        <v>8.7173719292810967E-2</v>
      </c>
      <c r="I1738" s="69">
        <f t="shared" si="252"/>
        <v>1075.5723932253231</v>
      </c>
      <c r="J1738" s="73">
        <f t="shared" si="253"/>
        <v>143.58333333333334</v>
      </c>
      <c r="K1738" s="74">
        <f t="shared" si="254"/>
        <v>1075.5723932253231</v>
      </c>
    </row>
    <row r="1739" spans="1:11">
      <c r="A1739" s="67">
        <v>1724</v>
      </c>
      <c r="B1739" s="69">
        <f t="shared" si="246"/>
        <v>1075.5723932253231</v>
      </c>
      <c r="C1739" s="68">
        <f t="shared" si="247"/>
        <v>143.66666666666666</v>
      </c>
      <c r="D1739" s="72">
        <f t="shared" si="248"/>
        <v>1075.9841780772795</v>
      </c>
      <c r="E1739" s="69">
        <f t="shared" si="249"/>
        <v>1075.9841780772795</v>
      </c>
      <c r="F1739" s="70">
        <f t="shared" si="250"/>
        <v>170.70525827849988</v>
      </c>
      <c r="G1739" s="70" cm="1">
        <f t="array" ref="G1739">_xll.DCE_EC312_SpecificHeat_Ca(B1739)</f>
        <v>650</v>
      </c>
      <c r="H1739" s="69">
        <f t="shared" si="251"/>
        <v>8.7122967845878196E-2</v>
      </c>
      <c r="I1739" s="69">
        <f t="shared" si="252"/>
        <v>1075.6595161931691</v>
      </c>
      <c r="J1739" s="73">
        <f t="shared" si="253"/>
        <v>143.66666666666666</v>
      </c>
      <c r="K1739" s="74">
        <f t="shared" si="254"/>
        <v>1075.6595161931691</v>
      </c>
    </row>
    <row r="1740" spans="1:11">
      <c r="A1740" s="67">
        <v>1725</v>
      </c>
      <c r="B1740" s="69">
        <f t="shared" si="246"/>
        <v>1075.6595161931691</v>
      </c>
      <c r="C1740" s="68">
        <f t="shared" si="247"/>
        <v>143.75</v>
      </c>
      <c r="D1740" s="72">
        <f t="shared" si="248"/>
        <v>1076.0709866522782</v>
      </c>
      <c r="E1740" s="69">
        <f t="shared" si="249"/>
        <v>1076.0709866522782</v>
      </c>
      <c r="F1740" s="70">
        <f t="shared" si="250"/>
        <v>170.60593374460697</v>
      </c>
      <c r="G1740" s="70" cm="1">
        <f t="array" ref="G1740">_xll.DCE_EC312_SpecificHeat_Ca(B1740)</f>
        <v>650</v>
      </c>
      <c r="H1740" s="69">
        <f t="shared" si="251"/>
        <v>8.7072275510680516E-2</v>
      </c>
      <c r="I1740" s="69">
        <f t="shared" si="252"/>
        <v>1075.7465884686799</v>
      </c>
      <c r="J1740" s="73">
        <f t="shared" si="253"/>
        <v>143.75</v>
      </c>
      <c r="K1740" s="74">
        <f t="shared" si="254"/>
        <v>1075.7465884686799</v>
      </c>
    </row>
    <row r="1741" spans="1:11">
      <c r="A1741" s="67">
        <v>1726</v>
      </c>
      <c r="B1741" s="69">
        <f t="shared" si="246"/>
        <v>1075.7465884686799</v>
      </c>
      <c r="C1741" s="68">
        <f t="shared" si="247"/>
        <v>143.83333333333334</v>
      </c>
      <c r="D1741" s="72">
        <f t="shared" si="248"/>
        <v>1076.1577449617414</v>
      </c>
      <c r="E1741" s="69">
        <f t="shared" si="249"/>
        <v>1076.1577449617414</v>
      </c>
      <c r="F1741" s="70">
        <f t="shared" si="250"/>
        <v>170.50672482961352</v>
      </c>
      <c r="G1741" s="70" cm="1">
        <f t="array" ref="G1741">_xll.DCE_EC312_SpecificHeat_Ca(B1741)</f>
        <v>650</v>
      </c>
      <c r="H1741" s="69">
        <f t="shared" si="251"/>
        <v>8.7021642183985351E-2</v>
      </c>
      <c r="I1741" s="69">
        <f t="shared" si="252"/>
        <v>1075.8336101108639</v>
      </c>
      <c r="J1741" s="73">
        <f t="shared" si="253"/>
        <v>143.83333333333334</v>
      </c>
      <c r="K1741" s="74">
        <f t="shared" si="254"/>
        <v>1075.8336101108639</v>
      </c>
    </row>
    <row r="1742" spans="1:11">
      <c r="A1742" s="67">
        <v>1727</v>
      </c>
      <c r="B1742" s="69">
        <f t="shared" si="246"/>
        <v>1075.8336101108639</v>
      </c>
      <c r="C1742" s="68">
        <f t="shared" si="247"/>
        <v>143.91666666666666</v>
      </c>
      <c r="D1742" s="72">
        <f t="shared" si="248"/>
        <v>1076.2444530638468</v>
      </c>
      <c r="E1742" s="69">
        <f t="shared" si="249"/>
        <v>1076.2444530638468</v>
      </c>
      <c r="F1742" s="70">
        <f t="shared" si="250"/>
        <v>170.40763133156634</v>
      </c>
      <c r="G1742" s="70" cm="1">
        <f t="array" ref="G1742">_xll.DCE_EC312_SpecificHeat_Ca(B1742)</f>
        <v>650</v>
      </c>
      <c r="H1742" s="69">
        <f t="shared" si="251"/>
        <v>8.6971067762721677E-2</v>
      </c>
      <c r="I1742" s="69">
        <f t="shared" si="252"/>
        <v>1075.9205811786267</v>
      </c>
      <c r="J1742" s="73">
        <f t="shared" si="253"/>
        <v>143.91666666666666</v>
      </c>
      <c r="K1742" s="74">
        <f t="shared" si="254"/>
        <v>1075.9205811786267</v>
      </c>
    </row>
    <row r="1743" spans="1:11">
      <c r="A1743" s="67">
        <v>1728</v>
      </c>
      <c r="B1743" s="69">
        <f t="shared" si="246"/>
        <v>1075.9205811786267</v>
      </c>
      <c r="C1743" s="68">
        <f t="shared" si="247"/>
        <v>144</v>
      </c>
      <c r="D1743" s="72">
        <f t="shared" si="248"/>
        <v>1076.3311110166712</v>
      </c>
      <c r="E1743" s="69">
        <f t="shared" si="249"/>
        <v>1076.3311110166712</v>
      </c>
      <c r="F1743" s="70">
        <f t="shared" si="250"/>
        <v>170.30865304903435</v>
      </c>
      <c r="G1743" s="70" cm="1">
        <f t="array" ref="G1743">_xll.DCE_EC312_SpecificHeat_Ca(B1743)</f>
        <v>650</v>
      </c>
      <c r="H1743" s="69">
        <f t="shared" si="251"/>
        <v>8.6920552144084978E-2</v>
      </c>
      <c r="I1743" s="69">
        <f t="shared" si="252"/>
        <v>1076.0075017307709</v>
      </c>
      <c r="J1743" s="73">
        <f t="shared" si="253"/>
        <v>144</v>
      </c>
      <c r="K1743" s="74">
        <f t="shared" si="254"/>
        <v>1076.0075017307709</v>
      </c>
    </row>
    <row r="1744" spans="1:11">
      <c r="A1744" s="67">
        <v>1729</v>
      </c>
      <c r="B1744" s="69">
        <f t="shared" si="246"/>
        <v>1076.0075017307709</v>
      </c>
      <c r="C1744" s="68">
        <f t="shared" si="247"/>
        <v>144.08333333333334</v>
      </c>
      <c r="D1744" s="72">
        <f t="shared" si="248"/>
        <v>1076.4177188781905</v>
      </c>
      <c r="E1744" s="69">
        <f t="shared" si="249"/>
        <v>1076.4177188781905</v>
      </c>
      <c r="F1744" s="70">
        <f t="shared" si="250"/>
        <v>170.20978978093621</v>
      </c>
      <c r="G1744" s="70" cm="1">
        <f t="array" ref="G1744">_xll.DCE_EC312_SpecificHeat_Ca(B1744)</f>
        <v>650</v>
      </c>
      <c r="H1744" s="69">
        <f t="shared" si="251"/>
        <v>8.6870095225449251E-2</v>
      </c>
      <c r="I1744" s="69">
        <f t="shared" si="252"/>
        <v>1076.0943718259964</v>
      </c>
      <c r="J1744" s="73">
        <f t="shared" si="253"/>
        <v>144.08333333333334</v>
      </c>
      <c r="K1744" s="74">
        <f t="shared" si="254"/>
        <v>1076.0943718259964</v>
      </c>
    </row>
    <row r="1745" spans="1:11">
      <c r="A1745" s="67">
        <v>1730</v>
      </c>
      <c r="B1745" s="69">
        <f t="shared" ref="B1745:B1808" si="255">IF(A1745=1,20,I1744)</f>
        <v>1076.0943718259964</v>
      </c>
      <c r="C1745" s="68">
        <f t="shared" ref="C1745:C1808" si="256">A1745*5/60</f>
        <v>144.16666666666666</v>
      </c>
      <c r="D1745" s="72">
        <f t="shared" ref="D1745:D1808" si="257">20 + 345 *LOG10(8 * C1745 + 1)</f>
        <v>1076.5042767062805</v>
      </c>
      <c r="E1745" s="69">
        <f t="shared" ref="E1745:E1808" si="258">D1745</f>
        <v>1076.5042767062805</v>
      </c>
      <c r="F1745" s="70">
        <f t="shared" ref="F1745:F1808" si="259">25 * (D1745 - B1745)+1 * 0.7 * 1 * 0.0000000567 * ((E1745 + 273) ^ 4 - (B1745 + 273) ^ 4)</f>
        <v>170.11104132694288</v>
      </c>
      <c r="G1745" s="70" cm="1">
        <f t="array" ref="G1745">_xll.DCE_EC312_SpecificHeat_Ca(B1745)</f>
        <v>650</v>
      </c>
      <c r="H1745" s="69">
        <f t="shared" ref="H1745:H1808" si="260">$G$10 * $G$9 / (G1745 * 7850) * F1745 * 5</f>
        <v>8.6819696904572363E-2</v>
      </c>
      <c r="I1745" s="69">
        <f t="shared" ref="I1745:I1808" si="261">B1745+H1745</f>
        <v>1076.1811915229009</v>
      </c>
      <c r="J1745" s="73">
        <f t="shared" si="253"/>
        <v>144.16666666666666</v>
      </c>
      <c r="K1745" s="74">
        <f t="shared" si="254"/>
        <v>1076.1811915229009</v>
      </c>
    </row>
    <row r="1746" spans="1:11">
      <c r="A1746" s="67">
        <v>1731</v>
      </c>
      <c r="B1746" s="69">
        <f t="shared" si="255"/>
        <v>1076.1811915229009</v>
      </c>
      <c r="C1746" s="68">
        <f t="shared" si="256"/>
        <v>144.25</v>
      </c>
      <c r="D1746" s="72">
        <f t="shared" si="257"/>
        <v>1076.5907845587162</v>
      </c>
      <c r="E1746" s="69">
        <f t="shared" si="258"/>
        <v>1076.5907845587162</v>
      </c>
      <c r="F1746" s="70">
        <f t="shared" si="259"/>
        <v>170.012407486895</v>
      </c>
      <c r="G1746" s="70" cm="1">
        <f t="array" ref="G1746">_xll.DCE_EC312_SpecificHeat_Ca(B1746)</f>
        <v>650</v>
      </c>
      <c r="H1746" s="69">
        <f t="shared" si="260"/>
        <v>8.6769357079298864E-2</v>
      </c>
      <c r="I1746" s="69">
        <f t="shared" si="261"/>
        <v>1076.2679608799801</v>
      </c>
      <c r="J1746" s="73">
        <f t="shared" si="253"/>
        <v>144.25</v>
      </c>
      <c r="K1746" s="74">
        <f t="shared" si="254"/>
        <v>1076.2679608799801</v>
      </c>
    </row>
    <row r="1747" spans="1:11">
      <c r="A1747" s="67">
        <v>1732</v>
      </c>
      <c r="B1747" s="69">
        <f t="shared" si="255"/>
        <v>1076.2679608799801</v>
      </c>
      <c r="C1747" s="68">
        <f t="shared" si="256"/>
        <v>144.33333333333334</v>
      </c>
      <c r="D1747" s="72">
        <f t="shared" si="257"/>
        <v>1076.6772424931733</v>
      </c>
      <c r="E1747" s="69">
        <f t="shared" si="258"/>
        <v>1076.6772424931733</v>
      </c>
      <c r="F1747" s="70">
        <f t="shared" si="259"/>
        <v>169.91388806127719</v>
      </c>
      <c r="G1747" s="70" cm="1">
        <f t="array" ref="G1747">_xll.DCE_EC312_SpecificHeat_Ca(B1747)</f>
        <v>650</v>
      </c>
      <c r="H1747" s="69">
        <f t="shared" si="260"/>
        <v>8.6719075647801944E-2</v>
      </c>
      <c r="I1747" s="69">
        <f t="shared" si="261"/>
        <v>1076.3546799556279</v>
      </c>
      <c r="J1747" s="73">
        <f t="shared" si="253"/>
        <v>144.33333333333334</v>
      </c>
      <c r="K1747" s="74">
        <f t="shared" si="254"/>
        <v>1076.3546799556279</v>
      </c>
    </row>
    <row r="1748" spans="1:11">
      <c r="A1748" s="67">
        <v>1733</v>
      </c>
      <c r="B1748" s="69">
        <f t="shared" si="255"/>
        <v>1076.3546799556279</v>
      </c>
      <c r="C1748" s="68">
        <f t="shared" si="256"/>
        <v>144.41666666666666</v>
      </c>
      <c r="D1748" s="72">
        <f t="shared" si="257"/>
        <v>1076.7636505672269</v>
      </c>
      <c r="E1748" s="69">
        <f t="shared" si="258"/>
        <v>1076.7636505672269</v>
      </c>
      <c r="F1748" s="70">
        <f t="shared" si="259"/>
        <v>169.8154828509627</v>
      </c>
      <c r="G1748" s="70" cm="1">
        <f t="array" ref="G1748">_xll.DCE_EC312_SpecificHeat_Ca(B1748)</f>
        <v>650</v>
      </c>
      <c r="H1748" s="69">
        <f t="shared" si="260"/>
        <v>8.6668852508453131E-2</v>
      </c>
      <c r="I1748" s="69">
        <f t="shared" si="261"/>
        <v>1076.4413488081364</v>
      </c>
      <c r="J1748" s="73">
        <f t="shared" si="253"/>
        <v>144.41666666666666</v>
      </c>
      <c r="K1748" s="74">
        <f t="shared" si="254"/>
        <v>1076.4413488081364</v>
      </c>
    </row>
    <row r="1749" spans="1:11">
      <c r="A1749" s="67">
        <v>1734</v>
      </c>
      <c r="B1749" s="69">
        <f t="shared" si="255"/>
        <v>1076.4413488081364</v>
      </c>
      <c r="C1749" s="68">
        <f t="shared" si="256"/>
        <v>144.5</v>
      </c>
      <c r="D1749" s="72">
        <f t="shared" si="257"/>
        <v>1076.8500088383537</v>
      </c>
      <c r="E1749" s="69">
        <f t="shared" si="258"/>
        <v>1076.8500088383537</v>
      </c>
      <c r="F1749" s="70">
        <f t="shared" si="259"/>
        <v>169.71719165736374</v>
      </c>
      <c r="G1749" s="70" cm="1">
        <f t="array" ref="G1749">_xll.DCE_EC312_SpecificHeat_Ca(B1749)</f>
        <v>650</v>
      </c>
      <c r="H1749" s="69">
        <f t="shared" si="260"/>
        <v>8.6618687559899016E-2</v>
      </c>
      <c r="I1749" s="69">
        <f t="shared" si="261"/>
        <v>1076.5279674956962</v>
      </c>
      <c r="J1749" s="73">
        <f t="shared" si="253"/>
        <v>144.5</v>
      </c>
      <c r="K1749" s="74">
        <f t="shared" si="254"/>
        <v>1076.5279674956962</v>
      </c>
    </row>
    <row r="1750" spans="1:11">
      <c r="A1750" s="67">
        <v>1735</v>
      </c>
      <c r="B1750" s="69">
        <f t="shared" si="255"/>
        <v>1076.5279674956962</v>
      </c>
      <c r="C1750" s="68">
        <f t="shared" si="256"/>
        <v>144.58333333333334</v>
      </c>
      <c r="D1750" s="72">
        <f t="shared" si="257"/>
        <v>1076.9363173639294</v>
      </c>
      <c r="E1750" s="69">
        <f t="shared" si="258"/>
        <v>1076.9363173639294</v>
      </c>
      <c r="F1750" s="70">
        <f t="shared" si="259"/>
        <v>169.61901428216154</v>
      </c>
      <c r="G1750" s="70" cm="1">
        <f t="array" ref="G1750">_xll.DCE_EC312_SpecificHeat_Ca(B1750)</f>
        <v>650</v>
      </c>
      <c r="H1750" s="69">
        <f t="shared" si="260"/>
        <v>8.6568580700923548E-2</v>
      </c>
      <c r="I1750" s="69">
        <f t="shared" si="261"/>
        <v>1076.6145360763971</v>
      </c>
      <c r="J1750" s="73">
        <f t="shared" si="253"/>
        <v>144.58333333333334</v>
      </c>
      <c r="K1750" s="74">
        <f t="shared" si="254"/>
        <v>1076.6145360763971</v>
      </c>
    </row>
    <row r="1751" spans="1:11">
      <c r="A1751" s="67">
        <v>1736</v>
      </c>
      <c r="B1751" s="69">
        <f t="shared" si="255"/>
        <v>1076.6145360763971</v>
      </c>
      <c r="C1751" s="68">
        <f t="shared" si="256"/>
        <v>144.66666666666666</v>
      </c>
      <c r="D1751" s="72">
        <f t="shared" si="257"/>
        <v>1077.0225762012321</v>
      </c>
      <c r="E1751" s="69">
        <f t="shared" si="258"/>
        <v>1077.0225762012321</v>
      </c>
      <c r="F1751" s="70">
        <f t="shared" si="259"/>
        <v>169.52095052760143</v>
      </c>
      <c r="G1751" s="70" cm="1">
        <f t="array" ref="G1751">_xll.DCE_EC312_SpecificHeat_Ca(B1751)</f>
        <v>650</v>
      </c>
      <c r="H1751" s="69">
        <f t="shared" si="260"/>
        <v>8.6518531830598475E-2</v>
      </c>
      <c r="I1751" s="69">
        <f t="shared" si="261"/>
        <v>1076.7010546082277</v>
      </c>
      <c r="J1751" s="73">
        <f t="shared" si="253"/>
        <v>144.66666666666666</v>
      </c>
      <c r="K1751" s="74">
        <f t="shared" si="254"/>
        <v>1076.7010546082277</v>
      </c>
    </row>
    <row r="1752" spans="1:11">
      <c r="A1752" s="67">
        <v>1737</v>
      </c>
      <c r="B1752" s="69">
        <f t="shared" si="255"/>
        <v>1076.7010546082277</v>
      </c>
      <c r="C1752" s="68">
        <f t="shared" si="256"/>
        <v>144.75</v>
      </c>
      <c r="D1752" s="72">
        <f t="shared" si="257"/>
        <v>1077.1087854074406</v>
      </c>
      <c r="E1752" s="69">
        <f t="shared" si="258"/>
        <v>1077.1087854074406</v>
      </c>
      <c r="F1752" s="70">
        <f t="shared" si="259"/>
        <v>169.42300019663881</v>
      </c>
      <c r="G1752" s="70" cm="1">
        <f t="array" ref="G1752">_xll.DCE_EC312_SpecificHeat_Ca(B1752)</f>
        <v>650</v>
      </c>
      <c r="H1752" s="69">
        <f t="shared" si="260"/>
        <v>8.6468540848358061E-2</v>
      </c>
      <c r="I1752" s="69">
        <f t="shared" si="261"/>
        <v>1076.7875231490759</v>
      </c>
      <c r="J1752" s="73">
        <f t="shared" si="253"/>
        <v>144.75</v>
      </c>
      <c r="K1752" s="74">
        <f t="shared" si="254"/>
        <v>1076.7875231490759</v>
      </c>
    </row>
    <row r="1753" spans="1:11">
      <c r="A1753" s="67">
        <v>1738</v>
      </c>
      <c r="B1753" s="69">
        <f t="shared" si="255"/>
        <v>1076.7875231490759</v>
      </c>
      <c r="C1753" s="68">
        <f t="shared" si="256"/>
        <v>144.83333333333334</v>
      </c>
      <c r="D1753" s="72">
        <f t="shared" si="257"/>
        <v>1077.1949450396346</v>
      </c>
      <c r="E1753" s="69">
        <f t="shared" si="258"/>
        <v>1077.1949450396346</v>
      </c>
      <c r="F1753" s="70">
        <f t="shared" si="259"/>
        <v>169.3251630922438</v>
      </c>
      <c r="G1753" s="70" cm="1">
        <f t="array" ref="G1753">_xll.DCE_EC312_SpecificHeat_Ca(B1753)</f>
        <v>650</v>
      </c>
      <c r="H1753" s="69">
        <f t="shared" si="260"/>
        <v>8.6418607653643953E-2</v>
      </c>
      <c r="I1753" s="69">
        <f t="shared" si="261"/>
        <v>1076.8739417567297</v>
      </c>
      <c r="J1753" s="73">
        <f t="shared" si="253"/>
        <v>144.83333333333334</v>
      </c>
      <c r="K1753" s="74">
        <f t="shared" si="254"/>
        <v>1076.8739417567297</v>
      </c>
    </row>
    <row r="1754" spans="1:11">
      <c r="A1754" s="67">
        <v>1739</v>
      </c>
      <c r="B1754" s="69">
        <f t="shared" si="255"/>
        <v>1076.8739417567297</v>
      </c>
      <c r="C1754" s="68">
        <f t="shared" si="256"/>
        <v>144.91666666666666</v>
      </c>
      <c r="D1754" s="72">
        <f t="shared" si="257"/>
        <v>1077.2810551547959</v>
      </c>
      <c r="E1754" s="69">
        <f t="shared" si="258"/>
        <v>1077.2810551547959</v>
      </c>
      <c r="F1754" s="70">
        <f t="shared" si="259"/>
        <v>169.22743901816037</v>
      </c>
      <c r="G1754" s="70" cm="1">
        <f t="array" ref="G1754">_xll.DCE_EC312_SpecificHeat_Ca(B1754)</f>
        <v>650</v>
      </c>
      <c r="H1754" s="69">
        <f t="shared" si="260"/>
        <v>8.636873214629287E-2</v>
      </c>
      <c r="I1754" s="69">
        <f t="shared" si="261"/>
        <v>1076.9603104888758</v>
      </c>
      <c r="J1754" s="73">
        <f t="shared" si="253"/>
        <v>144.91666666666666</v>
      </c>
      <c r="K1754" s="74">
        <f t="shared" si="254"/>
        <v>1076.9603104888758</v>
      </c>
    </row>
    <row r="1755" spans="1:11">
      <c r="A1755" s="67">
        <v>1740</v>
      </c>
      <c r="B1755" s="69">
        <f t="shared" si="255"/>
        <v>1076.9603104888758</v>
      </c>
      <c r="C1755" s="68">
        <f t="shared" si="256"/>
        <v>145</v>
      </c>
      <c r="D1755" s="72">
        <f t="shared" si="257"/>
        <v>1077.367115809808</v>
      </c>
      <c r="E1755" s="69">
        <f t="shared" si="258"/>
        <v>1077.367115809808</v>
      </c>
      <c r="F1755" s="70">
        <f t="shared" si="259"/>
        <v>169.12982777848578</v>
      </c>
      <c r="G1755" s="70" cm="1">
        <f t="array" ref="G1755">_xll.DCE_EC312_SpecificHeat_Ca(B1755)</f>
        <v>650</v>
      </c>
      <c r="H1755" s="69">
        <f t="shared" si="260"/>
        <v>8.631891422632175E-2</v>
      </c>
      <c r="I1755" s="69">
        <f t="shared" si="261"/>
        <v>1077.0466294031021</v>
      </c>
      <c r="J1755" s="73">
        <f t="shared" si="253"/>
        <v>145</v>
      </c>
      <c r="K1755" s="74">
        <f t="shared" si="254"/>
        <v>1077.0466294031021</v>
      </c>
    </row>
    <row r="1756" spans="1:11">
      <c r="A1756" s="67">
        <v>1741</v>
      </c>
      <c r="B1756" s="69">
        <f t="shared" si="255"/>
        <v>1077.0466294031021</v>
      </c>
      <c r="C1756" s="68">
        <f t="shared" si="256"/>
        <v>145.08333333333334</v>
      </c>
      <c r="D1756" s="72">
        <f t="shared" si="257"/>
        <v>1077.4531270614561</v>
      </c>
      <c r="E1756" s="69">
        <f t="shared" si="258"/>
        <v>1077.4531270614561</v>
      </c>
      <c r="F1756" s="70">
        <f t="shared" si="259"/>
        <v>169.03232917777771</v>
      </c>
      <c r="G1756" s="70" cm="1">
        <f t="array" ref="G1756">_xll.DCE_EC312_SpecificHeat_Ca(B1756)</f>
        <v>650</v>
      </c>
      <c r="H1756" s="69">
        <f t="shared" si="260"/>
        <v>8.6269153793982603E-2</v>
      </c>
      <c r="I1756" s="69">
        <f t="shared" si="261"/>
        <v>1077.1328985568962</v>
      </c>
      <c r="J1756" s="73">
        <f t="shared" si="253"/>
        <v>145.08333333333334</v>
      </c>
      <c r="K1756" s="74">
        <f t="shared" si="254"/>
        <v>1077.1328985568962</v>
      </c>
    </row>
    <row r="1757" spans="1:11">
      <c r="A1757" s="67">
        <v>1742</v>
      </c>
      <c r="B1757" s="69">
        <f t="shared" si="255"/>
        <v>1077.1328985568962</v>
      </c>
      <c r="C1757" s="68">
        <f t="shared" si="256"/>
        <v>145.16666666666666</v>
      </c>
      <c r="D1757" s="72">
        <f t="shared" si="257"/>
        <v>1077.5390889664284</v>
      </c>
      <c r="E1757" s="69">
        <f t="shared" si="258"/>
        <v>1077.5390889664284</v>
      </c>
      <c r="F1757" s="70">
        <f t="shared" si="259"/>
        <v>168.93494302092208</v>
      </c>
      <c r="G1757" s="70" cm="1">
        <f t="array" ref="G1757">_xll.DCE_EC312_SpecificHeat_Ca(B1757)</f>
        <v>650</v>
      </c>
      <c r="H1757" s="69">
        <f t="shared" si="260"/>
        <v>8.6219450749694837E-2</v>
      </c>
      <c r="I1757" s="69">
        <f t="shared" si="261"/>
        <v>1077.2191180076459</v>
      </c>
      <c r="J1757" s="73">
        <f t="shared" si="253"/>
        <v>145.16666666666666</v>
      </c>
      <c r="K1757" s="74">
        <f t="shared" si="254"/>
        <v>1077.2191180076459</v>
      </c>
    </row>
    <row r="1758" spans="1:11">
      <c r="A1758" s="67">
        <v>1743</v>
      </c>
      <c r="B1758" s="69">
        <f t="shared" si="255"/>
        <v>1077.2191180076459</v>
      </c>
      <c r="C1758" s="68">
        <f t="shared" si="256"/>
        <v>145.25</v>
      </c>
      <c r="D1758" s="72">
        <f t="shared" si="257"/>
        <v>1077.6250015813148</v>
      </c>
      <c r="E1758" s="69">
        <f t="shared" si="258"/>
        <v>1077.6250015813148</v>
      </c>
      <c r="F1758" s="70">
        <f t="shared" si="259"/>
        <v>168.83766911352049</v>
      </c>
      <c r="G1758" s="70" cm="1">
        <f t="array" ref="G1758">_xll.DCE_EC312_SpecificHeat_Ca(B1758)</f>
        <v>650</v>
      </c>
      <c r="H1758" s="69">
        <f t="shared" si="260"/>
        <v>8.6169804994243288E-2</v>
      </c>
      <c r="I1758" s="69">
        <f t="shared" si="261"/>
        <v>1077.30528781264</v>
      </c>
      <c r="J1758" s="73">
        <f t="shared" si="253"/>
        <v>145.25</v>
      </c>
      <c r="K1758" s="74">
        <f t="shared" si="254"/>
        <v>1077.30528781264</v>
      </c>
    </row>
    <row r="1759" spans="1:11">
      <c r="A1759" s="67">
        <v>1744</v>
      </c>
      <c r="B1759" s="69">
        <f t="shared" si="255"/>
        <v>1077.30528781264</v>
      </c>
      <c r="C1759" s="68">
        <f t="shared" si="256"/>
        <v>145.33333333333334</v>
      </c>
      <c r="D1759" s="72">
        <f t="shared" si="257"/>
        <v>1077.7108649626082</v>
      </c>
      <c r="E1759" s="69">
        <f t="shared" si="258"/>
        <v>1077.7108649626082</v>
      </c>
      <c r="F1759" s="70">
        <f t="shared" si="259"/>
        <v>168.7405072614275</v>
      </c>
      <c r="G1759" s="70" cm="1">
        <f t="array" ref="G1759">_xll.DCE_EC312_SpecificHeat_Ca(B1759)</f>
        <v>650</v>
      </c>
      <c r="H1759" s="69">
        <f t="shared" si="260"/>
        <v>8.6120216428541715E-2</v>
      </c>
      <c r="I1759" s="69">
        <f t="shared" si="261"/>
        <v>1077.3914080290685</v>
      </c>
      <c r="J1759" s="73">
        <f t="shared" si="253"/>
        <v>145.33333333333334</v>
      </c>
      <c r="K1759" s="74">
        <f t="shared" si="254"/>
        <v>1077.3914080290685</v>
      </c>
    </row>
    <row r="1760" spans="1:11">
      <c r="A1760" s="67">
        <v>1745</v>
      </c>
      <c r="B1760" s="69">
        <f t="shared" si="255"/>
        <v>1077.3914080290685</v>
      </c>
      <c r="C1760" s="68">
        <f t="shared" si="256"/>
        <v>145.41666666666666</v>
      </c>
      <c r="D1760" s="72">
        <f t="shared" si="257"/>
        <v>1077.7966791667045</v>
      </c>
      <c r="E1760" s="69">
        <f t="shared" si="258"/>
        <v>1077.7966791667045</v>
      </c>
      <c r="F1760" s="70">
        <f t="shared" si="259"/>
        <v>168.64345727087834</v>
      </c>
      <c r="G1760" s="70" cm="1">
        <f t="array" ref="G1760">_xll.DCE_EC312_SpecificHeat_Ca(B1760)</f>
        <v>650</v>
      </c>
      <c r="H1760" s="69">
        <f t="shared" si="260"/>
        <v>8.6070684953698323E-2</v>
      </c>
      <c r="I1760" s="69">
        <f t="shared" si="261"/>
        <v>1077.4774787140223</v>
      </c>
      <c r="J1760" s="73">
        <f t="shared" si="253"/>
        <v>145.41666666666666</v>
      </c>
      <c r="K1760" s="74">
        <f t="shared" si="254"/>
        <v>1077.4774787140223</v>
      </c>
    </row>
    <row r="1761" spans="1:11">
      <c r="A1761" s="67">
        <v>1746</v>
      </c>
      <c r="B1761" s="69">
        <f t="shared" si="255"/>
        <v>1077.4774787140223</v>
      </c>
      <c r="C1761" s="68">
        <f t="shared" si="256"/>
        <v>145.5</v>
      </c>
      <c r="D1761" s="72">
        <f t="shared" si="257"/>
        <v>1077.8824442499031</v>
      </c>
      <c r="E1761" s="69">
        <f t="shared" si="258"/>
        <v>1077.8824442499031</v>
      </c>
      <c r="F1761" s="70">
        <f t="shared" si="259"/>
        <v>168.5465189489266</v>
      </c>
      <c r="G1761" s="70" cm="1">
        <f t="array" ref="G1761">_xll.DCE_EC312_SpecificHeat_Ca(B1761)</f>
        <v>650</v>
      </c>
      <c r="H1761" s="69">
        <f t="shared" si="260"/>
        <v>8.6021210471238896E-2</v>
      </c>
      <c r="I1761" s="69">
        <f t="shared" si="261"/>
        <v>1077.5634999244935</v>
      </c>
      <c r="J1761" s="73">
        <f t="shared" si="253"/>
        <v>145.5</v>
      </c>
      <c r="K1761" s="74">
        <f t="shared" si="254"/>
        <v>1077.5634999244935</v>
      </c>
    </row>
    <row r="1762" spans="1:11">
      <c r="A1762" s="67">
        <v>1747</v>
      </c>
      <c r="B1762" s="69">
        <f t="shared" si="255"/>
        <v>1077.5634999244935</v>
      </c>
      <c r="C1762" s="68">
        <f t="shared" si="256"/>
        <v>145.58333333333334</v>
      </c>
      <c r="D1762" s="72">
        <f t="shared" si="257"/>
        <v>1077.9681602684059</v>
      </c>
      <c r="E1762" s="69">
        <f t="shared" si="258"/>
        <v>1077.9681602684059</v>
      </c>
      <c r="F1762" s="70">
        <f t="shared" si="259"/>
        <v>168.44969210249917</v>
      </c>
      <c r="G1762" s="70" cm="1">
        <f t="array" ref="G1762">_xll.DCE_EC312_SpecificHeat_Ca(B1762)</f>
        <v>650</v>
      </c>
      <c r="H1762" s="69">
        <f t="shared" si="260"/>
        <v>8.597179288262452E-2</v>
      </c>
      <c r="I1762" s="69">
        <f t="shared" si="261"/>
        <v>1077.6494717173762</v>
      </c>
      <c r="J1762" s="73">
        <f t="shared" si="253"/>
        <v>145.58333333333334</v>
      </c>
      <c r="K1762" s="74">
        <f t="shared" si="254"/>
        <v>1077.6494717173762</v>
      </c>
    </row>
    <row r="1763" spans="1:11">
      <c r="A1763" s="67">
        <v>1748</v>
      </c>
      <c r="B1763" s="69">
        <f t="shared" si="255"/>
        <v>1077.6494717173762</v>
      </c>
      <c r="C1763" s="68">
        <f t="shared" si="256"/>
        <v>145.66666666666666</v>
      </c>
      <c r="D1763" s="72">
        <f t="shared" si="257"/>
        <v>1078.0538272783192</v>
      </c>
      <c r="E1763" s="69">
        <f t="shared" si="258"/>
        <v>1078.0538272783192</v>
      </c>
      <c r="F1763" s="70">
        <f t="shared" si="259"/>
        <v>168.35297653948265</v>
      </c>
      <c r="G1763" s="70" cm="1">
        <f t="array" ref="G1763">_xll.DCE_EC312_SpecificHeat_Ca(B1763)</f>
        <v>650</v>
      </c>
      <c r="H1763" s="69">
        <f t="shared" si="260"/>
        <v>8.5922432089806211E-2</v>
      </c>
      <c r="I1763" s="69">
        <f t="shared" si="261"/>
        <v>1077.7353941494659</v>
      </c>
      <c r="J1763" s="73">
        <f t="shared" si="253"/>
        <v>145.66666666666666</v>
      </c>
      <c r="K1763" s="74">
        <f t="shared" si="254"/>
        <v>1077.7353941494659</v>
      </c>
    </row>
    <row r="1764" spans="1:11">
      <c r="A1764" s="67">
        <v>1749</v>
      </c>
      <c r="B1764" s="69">
        <f t="shared" si="255"/>
        <v>1077.7353941494659</v>
      </c>
      <c r="C1764" s="68">
        <f t="shared" si="256"/>
        <v>145.75</v>
      </c>
      <c r="D1764" s="72">
        <f t="shared" si="257"/>
        <v>1078.1394453356527</v>
      </c>
      <c r="E1764" s="69">
        <f t="shared" si="258"/>
        <v>1078.1394453356527</v>
      </c>
      <c r="F1764" s="70">
        <f t="shared" si="259"/>
        <v>168.25637206790043</v>
      </c>
      <c r="G1764" s="70" cm="1">
        <f t="array" ref="G1764">_xll.DCE_EC312_SpecificHeat_Ca(B1764)</f>
        <v>650</v>
      </c>
      <c r="H1764" s="69">
        <f t="shared" si="260"/>
        <v>8.5873127994804663E-2</v>
      </c>
      <c r="I1764" s="69">
        <f t="shared" si="261"/>
        <v>1077.8212672774607</v>
      </c>
      <c r="J1764" s="73">
        <f t="shared" si="253"/>
        <v>145.75</v>
      </c>
      <c r="K1764" s="74">
        <f t="shared" si="254"/>
        <v>1077.8212672774607</v>
      </c>
    </row>
    <row r="1765" spans="1:11">
      <c r="A1765" s="67">
        <v>1750</v>
      </c>
      <c r="B1765" s="69">
        <f t="shared" si="255"/>
        <v>1077.8212672774607</v>
      </c>
      <c r="C1765" s="68">
        <f t="shared" si="256"/>
        <v>145.83333333333334</v>
      </c>
      <c r="D1765" s="72">
        <f t="shared" si="257"/>
        <v>1078.2250144963205</v>
      </c>
      <c r="E1765" s="69">
        <f t="shared" si="258"/>
        <v>1078.2250144963205</v>
      </c>
      <c r="F1765" s="70">
        <f t="shared" si="259"/>
        <v>168.15987849651091</v>
      </c>
      <c r="G1765" s="70" cm="1">
        <f t="array" ref="G1765">_xll.DCE_EC312_SpecificHeat_Ca(B1765)</f>
        <v>650</v>
      </c>
      <c r="H1765" s="69">
        <f t="shared" si="260"/>
        <v>8.5823880500015798E-2</v>
      </c>
      <c r="I1765" s="69">
        <f t="shared" si="261"/>
        <v>1077.9070911579608</v>
      </c>
      <c r="J1765" s="73">
        <f t="shared" si="253"/>
        <v>145.83333333333334</v>
      </c>
      <c r="K1765" s="74">
        <f t="shared" si="254"/>
        <v>1077.9070911579608</v>
      </c>
    </row>
    <row r="1766" spans="1:11">
      <c r="A1766" s="67">
        <v>1751</v>
      </c>
      <c r="B1766" s="69">
        <f t="shared" si="255"/>
        <v>1077.9070911579608</v>
      </c>
      <c r="C1766" s="68">
        <f t="shared" si="256"/>
        <v>145.91666666666666</v>
      </c>
      <c r="D1766" s="72">
        <f t="shared" si="257"/>
        <v>1078.3105348161403</v>
      </c>
      <c r="E1766" s="69">
        <f t="shared" si="258"/>
        <v>1078.3105348161403</v>
      </c>
      <c r="F1766" s="70">
        <f t="shared" si="259"/>
        <v>168.06349563398467</v>
      </c>
      <c r="G1766" s="70" cm="1">
        <f t="array" ref="G1766">_xll.DCE_EC312_SpecificHeat_Ca(B1766)</f>
        <v>650</v>
      </c>
      <c r="H1766" s="69">
        <f t="shared" si="260"/>
        <v>8.5774689507790644E-2</v>
      </c>
      <c r="I1766" s="69">
        <f t="shared" si="261"/>
        <v>1077.9928658474687</v>
      </c>
      <c r="J1766" s="73">
        <f t="shared" si="253"/>
        <v>145.91666666666666</v>
      </c>
      <c r="K1766" s="74">
        <f t="shared" si="254"/>
        <v>1077.9928658474687</v>
      </c>
    </row>
    <row r="1767" spans="1:11">
      <c r="A1767" s="67">
        <v>1752</v>
      </c>
      <c r="B1767" s="69">
        <f t="shared" si="255"/>
        <v>1077.9928658474687</v>
      </c>
      <c r="C1767" s="68">
        <f t="shared" si="256"/>
        <v>146</v>
      </c>
      <c r="D1767" s="72">
        <f t="shared" si="257"/>
        <v>1078.3960063508348</v>
      </c>
      <c r="E1767" s="69">
        <f t="shared" si="258"/>
        <v>1078.3960063508348</v>
      </c>
      <c r="F1767" s="70">
        <f t="shared" si="259"/>
        <v>167.96722328997711</v>
      </c>
      <c r="G1767" s="70" cm="1">
        <f t="array" ref="G1767">_xll.DCE_EC312_SpecificHeat_Ca(B1767)</f>
        <v>650</v>
      </c>
      <c r="H1767" s="69">
        <f t="shared" si="260"/>
        <v>8.5725554920982938E-2</v>
      </c>
      <c r="I1767" s="69">
        <f t="shared" si="261"/>
        <v>1078.0785914023897</v>
      </c>
      <c r="J1767" s="73">
        <f t="shared" ref="J1767:J1830" si="262">C1767</f>
        <v>146</v>
      </c>
      <c r="K1767" s="74">
        <f t="shared" ref="K1767:K1830" si="263">I1767</f>
        <v>1078.0785914023897</v>
      </c>
    </row>
    <row r="1768" spans="1:11">
      <c r="A1768" s="67">
        <v>1753</v>
      </c>
      <c r="B1768" s="69">
        <f t="shared" si="255"/>
        <v>1078.0785914023897</v>
      </c>
      <c r="C1768" s="68">
        <f t="shared" si="256"/>
        <v>146.08333333333334</v>
      </c>
      <c r="D1768" s="72">
        <f t="shared" si="257"/>
        <v>1078.4814291560317</v>
      </c>
      <c r="E1768" s="69">
        <f t="shared" si="258"/>
        <v>1078.4814291560317</v>
      </c>
      <c r="F1768" s="70">
        <f t="shared" si="259"/>
        <v>167.87106127446032</v>
      </c>
      <c r="G1768" s="70" cm="1">
        <f t="array" ref="G1768">_xll.DCE_EC312_SpecificHeat_Ca(B1768)</f>
        <v>650</v>
      </c>
      <c r="H1768" s="69">
        <f t="shared" si="260"/>
        <v>8.5676476642607968E-2</v>
      </c>
      <c r="I1768" s="69">
        <f t="shared" si="261"/>
        <v>1078.1642678790324</v>
      </c>
      <c r="J1768" s="73">
        <f t="shared" si="262"/>
        <v>146.08333333333334</v>
      </c>
      <c r="K1768" s="74">
        <f t="shared" si="263"/>
        <v>1078.1642678790324</v>
      </c>
    </row>
    <row r="1769" spans="1:11">
      <c r="A1769" s="67">
        <v>1754</v>
      </c>
      <c r="B1769" s="69">
        <f t="shared" si="255"/>
        <v>1078.1642678790324</v>
      </c>
      <c r="C1769" s="68">
        <f t="shared" si="256"/>
        <v>146.16666666666666</v>
      </c>
      <c r="D1769" s="72">
        <f t="shared" si="257"/>
        <v>1078.5668032872625</v>
      </c>
      <c r="E1769" s="69">
        <f t="shared" si="258"/>
        <v>1078.5668032872625</v>
      </c>
      <c r="F1769" s="70">
        <f t="shared" si="259"/>
        <v>167.77500939744857</v>
      </c>
      <c r="G1769" s="70" cm="1">
        <f t="array" ref="G1769">_xll.DCE_EC312_SpecificHeat_Ca(B1769)</f>
        <v>650</v>
      </c>
      <c r="H1769" s="69">
        <f t="shared" si="260"/>
        <v>8.5627454575702575E-2</v>
      </c>
      <c r="I1769" s="69">
        <f t="shared" si="261"/>
        <v>1078.249895333608</v>
      </c>
      <c r="J1769" s="73">
        <f t="shared" si="262"/>
        <v>146.16666666666666</v>
      </c>
      <c r="K1769" s="74">
        <f t="shared" si="263"/>
        <v>1078.249895333608</v>
      </c>
    </row>
    <row r="1770" spans="1:11">
      <c r="A1770" s="67">
        <v>1755</v>
      </c>
      <c r="B1770" s="69">
        <f t="shared" si="255"/>
        <v>1078.249895333608</v>
      </c>
      <c r="C1770" s="68">
        <f t="shared" si="256"/>
        <v>146.25</v>
      </c>
      <c r="D1770" s="72">
        <f t="shared" si="257"/>
        <v>1078.6521287999651</v>
      </c>
      <c r="E1770" s="69">
        <f t="shared" si="258"/>
        <v>1078.6521287999651</v>
      </c>
      <c r="F1770" s="70">
        <f t="shared" si="259"/>
        <v>167.67906747007419</v>
      </c>
      <c r="G1770" s="70" cm="1">
        <f t="array" ref="G1770">_xll.DCE_EC312_SpecificHeat_Ca(B1770)</f>
        <v>650</v>
      </c>
      <c r="H1770" s="69">
        <f t="shared" si="260"/>
        <v>8.5578488623874238E-2</v>
      </c>
      <c r="I1770" s="69">
        <f t="shared" si="261"/>
        <v>1078.335473822232</v>
      </c>
      <c r="J1770" s="73">
        <f t="shared" si="262"/>
        <v>146.25</v>
      </c>
      <c r="K1770" s="74">
        <f t="shared" si="263"/>
        <v>1078.335473822232</v>
      </c>
    </row>
    <row r="1771" spans="1:11">
      <c r="A1771" s="67">
        <v>1756</v>
      </c>
      <c r="B1771" s="69">
        <f t="shared" si="255"/>
        <v>1078.335473822232</v>
      </c>
      <c r="C1771" s="68">
        <f t="shared" si="256"/>
        <v>146.33333333333334</v>
      </c>
      <c r="D1771" s="72">
        <f t="shared" si="257"/>
        <v>1078.7374057494821</v>
      </c>
      <c r="E1771" s="69">
        <f t="shared" si="258"/>
        <v>1078.7374057494821</v>
      </c>
      <c r="F1771" s="70">
        <f t="shared" si="259"/>
        <v>167.58323530334525</v>
      </c>
      <c r="G1771" s="70" cm="1">
        <f t="array" ref="G1771">_xll.DCE_EC312_SpecificHeat_Ca(B1771)</f>
        <v>650</v>
      </c>
      <c r="H1771" s="69">
        <f t="shared" si="260"/>
        <v>8.5529578690666991E-2</v>
      </c>
      <c r="I1771" s="69">
        <f t="shared" si="261"/>
        <v>1078.4210034009227</v>
      </c>
      <c r="J1771" s="73">
        <f t="shared" si="262"/>
        <v>146.33333333333334</v>
      </c>
      <c r="K1771" s="74">
        <f t="shared" si="263"/>
        <v>1078.4210034009227</v>
      </c>
    </row>
    <row r="1772" spans="1:11">
      <c r="A1772" s="67">
        <v>1757</v>
      </c>
      <c r="B1772" s="69">
        <f t="shared" si="255"/>
        <v>1078.4210034009227</v>
      </c>
      <c r="C1772" s="68">
        <f t="shared" si="256"/>
        <v>146.41666666666666</v>
      </c>
      <c r="D1772" s="72">
        <f t="shared" si="257"/>
        <v>1078.8226341910615</v>
      </c>
      <c r="E1772" s="69">
        <f t="shared" si="258"/>
        <v>1078.8226341910615</v>
      </c>
      <c r="F1772" s="70">
        <f t="shared" si="259"/>
        <v>167.48751270879174</v>
      </c>
      <c r="G1772" s="70" cm="1">
        <f t="array" ref="G1772">_xll.DCE_EC312_SpecificHeat_Ca(B1772)</f>
        <v>650</v>
      </c>
      <c r="H1772" s="69">
        <f t="shared" si="260"/>
        <v>8.5480724679891262E-2</v>
      </c>
      <c r="I1772" s="69">
        <f t="shared" si="261"/>
        <v>1078.5064841256026</v>
      </c>
      <c r="J1772" s="73">
        <f t="shared" si="262"/>
        <v>146.41666666666666</v>
      </c>
      <c r="K1772" s="74">
        <f t="shared" si="263"/>
        <v>1078.5064841256026</v>
      </c>
    </row>
    <row r="1773" spans="1:11">
      <c r="A1773" s="67">
        <v>1758</v>
      </c>
      <c r="B1773" s="69">
        <f t="shared" si="255"/>
        <v>1078.5064841256026</v>
      </c>
      <c r="C1773" s="68">
        <f t="shared" si="256"/>
        <v>146.5</v>
      </c>
      <c r="D1773" s="72">
        <f t="shared" si="257"/>
        <v>1078.9078141798577</v>
      </c>
      <c r="E1773" s="69">
        <f t="shared" si="258"/>
        <v>1078.9078141798577</v>
      </c>
      <c r="F1773" s="70">
        <f t="shared" si="259"/>
        <v>167.39189949867082</v>
      </c>
      <c r="G1773" s="70" cm="1">
        <f t="array" ref="G1773">_xll.DCE_EC312_SpecificHeat_Ca(B1773)</f>
        <v>650</v>
      </c>
      <c r="H1773" s="69">
        <f t="shared" si="260"/>
        <v>8.5431926495728616E-2</v>
      </c>
      <c r="I1773" s="69">
        <f t="shared" si="261"/>
        <v>1078.5919160520982</v>
      </c>
      <c r="J1773" s="73">
        <f t="shared" si="262"/>
        <v>146.5</v>
      </c>
      <c r="K1773" s="74">
        <f t="shared" si="263"/>
        <v>1078.5919160520982</v>
      </c>
    </row>
    <row r="1774" spans="1:11">
      <c r="A1774" s="67">
        <v>1759</v>
      </c>
      <c r="B1774" s="69">
        <f t="shared" si="255"/>
        <v>1078.5919160520982</v>
      </c>
      <c r="C1774" s="68">
        <f t="shared" si="256"/>
        <v>146.58333333333334</v>
      </c>
      <c r="D1774" s="72">
        <f t="shared" si="257"/>
        <v>1078.99294577093</v>
      </c>
      <c r="E1774" s="69">
        <f t="shared" si="258"/>
        <v>1078.99294577093</v>
      </c>
      <c r="F1774" s="70">
        <f t="shared" si="259"/>
        <v>167.29639548517343</v>
      </c>
      <c r="G1774" s="70" cm="1">
        <f t="array" ref="G1774">_xll.DCE_EC312_SpecificHeat_Ca(B1774)</f>
        <v>650</v>
      </c>
      <c r="H1774" s="69">
        <f t="shared" si="260"/>
        <v>8.5383184042326796E-2</v>
      </c>
      <c r="I1774" s="69">
        <f t="shared" si="261"/>
        <v>1078.6772992361405</v>
      </c>
      <c r="J1774" s="73">
        <f t="shared" si="262"/>
        <v>146.58333333333334</v>
      </c>
      <c r="K1774" s="74">
        <f t="shared" si="263"/>
        <v>1078.6772992361405</v>
      </c>
    </row>
    <row r="1775" spans="1:11">
      <c r="A1775" s="67">
        <v>1760</v>
      </c>
      <c r="B1775" s="69">
        <f t="shared" si="255"/>
        <v>1078.6772992361405</v>
      </c>
      <c r="C1775" s="68">
        <f t="shared" si="256"/>
        <v>146.66666666666666</v>
      </c>
      <c r="D1775" s="72">
        <f t="shared" si="257"/>
        <v>1079.0780290192452</v>
      </c>
      <c r="E1775" s="69">
        <f t="shared" si="258"/>
        <v>1079.0780290192452</v>
      </c>
      <c r="F1775" s="70">
        <f t="shared" si="259"/>
        <v>167.20100048148672</v>
      </c>
      <c r="G1775" s="70" cm="1">
        <f t="array" ref="G1775">_xll.DCE_EC312_SpecificHeat_Ca(B1775)</f>
        <v>650</v>
      </c>
      <c r="H1775" s="69">
        <f t="shared" si="260"/>
        <v>8.5334497224341999E-2</v>
      </c>
      <c r="I1775" s="69">
        <f t="shared" si="261"/>
        <v>1078.7626337333647</v>
      </c>
      <c r="J1775" s="73">
        <f t="shared" si="262"/>
        <v>146.66666666666666</v>
      </c>
      <c r="K1775" s="74">
        <f t="shared" si="263"/>
        <v>1078.7626337333647</v>
      </c>
    </row>
    <row r="1776" spans="1:11">
      <c r="A1776" s="67">
        <v>1761</v>
      </c>
      <c r="B1776" s="69">
        <f t="shared" si="255"/>
        <v>1078.7626337333647</v>
      </c>
      <c r="C1776" s="68">
        <f t="shared" si="256"/>
        <v>146.75</v>
      </c>
      <c r="D1776" s="72">
        <f t="shared" si="257"/>
        <v>1079.1630639796754</v>
      </c>
      <c r="E1776" s="69">
        <f t="shared" si="258"/>
        <v>1079.1630639796754</v>
      </c>
      <c r="F1776" s="70">
        <f t="shared" si="259"/>
        <v>167.10571430067915</v>
      </c>
      <c r="G1776" s="70" cm="1">
        <f t="array" ref="G1776">_xll.DCE_EC312_SpecificHeat_Ca(B1776)</f>
        <v>650</v>
      </c>
      <c r="H1776" s="69">
        <f t="shared" si="260"/>
        <v>8.5285865946369818E-2</v>
      </c>
      <c r="I1776" s="69">
        <f t="shared" si="261"/>
        <v>1078.8479195993111</v>
      </c>
      <c r="J1776" s="73">
        <f t="shared" si="262"/>
        <v>146.75</v>
      </c>
      <c r="K1776" s="74">
        <f t="shared" si="263"/>
        <v>1078.8479195993111</v>
      </c>
    </row>
    <row r="1777" spans="1:11">
      <c r="A1777" s="67">
        <v>1762</v>
      </c>
      <c r="B1777" s="69">
        <f t="shared" si="255"/>
        <v>1078.8479195993111</v>
      </c>
      <c r="C1777" s="68">
        <f t="shared" si="256"/>
        <v>146.83333333333334</v>
      </c>
      <c r="D1777" s="72">
        <f t="shared" si="257"/>
        <v>1079.2480507070004</v>
      </c>
      <c r="E1777" s="69">
        <f t="shared" si="258"/>
        <v>1079.2480507070004</v>
      </c>
      <c r="F1777" s="70">
        <f t="shared" si="259"/>
        <v>167.01053675678463</v>
      </c>
      <c r="G1777" s="70" cm="1">
        <f t="array" ref="G1777">_xll.DCE_EC312_SpecificHeat_Ca(B1777)</f>
        <v>650</v>
      </c>
      <c r="H1777" s="69">
        <f t="shared" si="260"/>
        <v>8.5237290113498607E-2</v>
      </c>
      <c r="I1777" s="69">
        <f t="shared" si="261"/>
        <v>1078.9331568894247</v>
      </c>
      <c r="J1777" s="73">
        <f t="shared" si="262"/>
        <v>146.83333333333334</v>
      </c>
      <c r="K1777" s="74">
        <f t="shared" si="263"/>
        <v>1078.9331568894247</v>
      </c>
    </row>
    <row r="1778" spans="1:11">
      <c r="A1778" s="67">
        <v>1763</v>
      </c>
      <c r="B1778" s="69">
        <f t="shared" si="255"/>
        <v>1078.9331568894247</v>
      </c>
      <c r="C1778" s="68">
        <f t="shared" si="256"/>
        <v>146.91666666666666</v>
      </c>
      <c r="D1778" s="72">
        <f t="shared" si="257"/>
        <v>1079.3329892559059</v>
      </c>
      <c r="E1778" s="69">
        <f t="shared" si="258"/>
        <v>1079.3329892559059</v>
      </c>
      <c r="F1778" s="70">
        <f t="shared" si="259"/>
        <v>166.91546766378224</v>
      </c>
      <c r="G1778" s="70" cm="1">
        <f t="array" ref="G1778">_xll.DCE_EC312_SpecificHeat_Ca(B1778)</f>
        <v>650</v>
      </c>
      <c r="H1778" s="69">
        <f t="shared" si="260"/>
        <v>8.5188769630788752E-2</v>
      </c>
      <c r="I1778" s="69">
        <f t="shared" si="261"/>
        <v>1079.0183456590555</v>
      </c>
      <c r="J1778" s="73">
        <f t="shared" si="262"/>
        <v>146.91666666666666</v>
      </c>
      <c r="K1778" s="74">
        <f t="shared" si="263"/>
        <v>1079.0183456590555</v>
      </c>
    </row>
    <row r="1779" spans="1:11">
      <c r="A1779" s="67">
        <v>1764</v>
      </c>
      <c r="B1779" s="69">
        <f t="shared" si="255"/>
        <v>1079.0183456590555</v>
      </c>
      <c r="C1779" s="68">
        <f t="shared" si="256"/>
        <v>147</v>
      </c>
      <c r="D1779" s="72">
        <f t="shared" si="257"/>
        <v>1079.4178796809849</v>
      </c>
      <c r="E1779" s="69">
        <f t="shared" si="258"/>
        <v>1079.4178796809849</v>
      </c>
      <c r="F1779" s="70">
        <f t="shared" si="259"/>
        <v>166.82050683633372</v>
      </c>
      <c r="G1779" s="70" cm="1">
        <f t="array" ref="G1779">_xll.DCE_EC312_SpecificHeat_Ca(B1779)</f>
        <v>650</v>
      </c>
      <c r="H1779" s="69">
        <f t="shared" si="260"/>
        <v>8.5140304403649017E-2</v>
      </c>
      <c r="I1779" s="69">
        <f t="shared" si="261"/>
        <v>1079.1034859634592</v>
      </c>
      <c r="J1779" s="73">
        <f t="shared" si="262"/>
        <v>147</v>
      </c>
      <c r="K1779" s="74">
        <f t="shared" si="263"/>
        <v>1079.1034859634592</v>
      </c>
    </row>
    <row r="1780" spans="1:11">
      <c r="A1780" s="67">
        <v>1765</v>
      </c>
      <c r="B1780" s="69">
        <f t="shared" si="255"/>
        <v>1079.1034859634592</v>
      </c>
      <c r="C1780" s="68">
        <f t="shared" si="256"/>
        <v>147.08333333333334</v>
      </c>
      <c r="D1780" s="72">
        <f t="shared" si="257"/>
        <v>1079.5027220367383</v>
      </c>
      <c r="E1780" s="69">
        <f t="shared" si="258"/>
        <v>1079.5027220367383</v>
      </c>
      <c r="F1780" s="70">
        <f t="shared" si="259"/>
        <v>166.72565408963655</v>
      </c>
      <c r="G1780" s="70" cm="1">
        <f t="array" ref="G1780">_xll.DCE_EC312_SpecificHeat_Ca(B1780)</f>
        <v>650</v>
      </c>
      <c r="H1780" s="69">
        <f t="shared" si="260"/>
        <v>8.5091894337761598E-2</v>
      </c>
      <c r="I1780" s="69">
        <f t="shared" si="261"/>
        <v>1079.1885778577969</v>
      </c>
      <c r="J1780" s="73">
        <f t="shared" si="262"/>
        <v>147.08333333333334</v>
      </c>
      <c r="K1780" s="74">
        <f t="shared" si="263"/>
        <v>1079.1885778577969</v>
      </c>
    </row>
    <row r="1781" spans="1:11">
      <c r="A1781" s="67">
        <v>1766</v>
      </c>
      <c r="B1781" s="69">
        <f t="shared" si="255"/>
        <v>1079.1885778577969</v>
      </c>
      <c r="C1781" s="68">
        <f t="shared" si="256"/>
        <v>147.16666666666666</v>
      </c>
      <c r="D1781" s="72">
        <f t="shared" si="257"/>
        <v>1079.5875163775731</v>
      </c>
      <c r="E1781" s="69">
        <f t="shared" si="258"/>
        <v>1079.5875163775731</v>
      </c>
      <c r="F1781" s="70">
        <f t="shared" si="259"/>
        <v>166.63090923887208</v>
      </c>
      <c r="G1781" s="70" cm="1">
        <f t="array" ref="G1781">_xll.DCE_EC312_SpecificHeat_Ca(B1781)</f>
        <v>650</v>
      </c>
      <c r="H1781" s="69">
        <f t="shared" si="260"/>
        <v>8.5043539338800475E-2</v>
      </c>
      <c r="I1781" s="69">
        <f t="shared" si="261"/>
        <v>1079.2736213971357</v>
      </c>
      <c r="J1781" s="73">
        <f t="shared" si="262"/>
        <v>147.16666666666666</v>
      </c>
      <c r="K1781" s="74">
        <f t="shared" si="263"/>
        <v>1079.2736213971357</v>
      </c>
    </row>
    <row r="1782" spans="1:11">
      <c r="A1782" s="67">
        <v>1767</v>
      </c>
      <c r="B1782" s="69">
        <f t="shared" si="255"/>
        <v>1079.2736213971357</v>
      </c>
      <c r="C1782" s="68">
        <f t="shared" si="256"/>
        <v>147.25</v>
      </c>
      <c r="D1782" s="72">
        <f t="shared" si="257"/>
        <v>1079.6722627578058</v>
      </c>
      <c r="E1782" s="69">
        <f t="shared" si="258"/>
        <v>1079.6722627578058</v>
      </c>
      <c r="F1782" s="70">
        <f t="shared" si="259"/>
        <v>166.5362721001928</v>
      </c>
      <c r="G1782" s="70" cm="1">
        <f t="array" ref="G1782">_xll.DCE_EC312_SpecificHeat_Ca(B1782)</f>
        <v>650</v>
      </c>
      <c r="H1782" s="69">
        <f t="shared" si="260"/>
        <v>8.4995239312935247E-2</v>
      </c>
      <c r="I1782" s="69">
        <f t="shared" si="261"/>
        <v>1079.3586166364487</v>
      </c>
      <c r="J1782" s="73">
        <f t="shared" si="262"/>
        <v>147.25</v>
      </c>
      <c r="K1782" s="74">
        <f t="shared" si="263"/>
        <v>1079.3586166364487</v>
      </c>
    </row>
    <row r="1783" spans="1:11">
      <c r="A1783" s="67">
        <v>1768</v>
      </c>
      <c r="B1783" s="69">
        <f t="shared" si="255"/>
        <v>1079.3586166364487</v>
      </c>
      <c r="C1783" s="68">
        <f t="shared" si="256"/>
        <v>147.33333333333334</v>
      </c>
      <c r="D1783" s="72">
        <f t="shared" si="257"/>
        <v>1079.7569612316593</v>
      </c>
      <c r="E1783" s="69">
        <f t="shared" si="258"/>
        <v>1079.7569612316593</v>
      </c>
      <c r="F1783" s="70">
        <f t="shared" si="259"/>
        <v>166.44174248967136</v>
      </c>
      <c r="G1783" s="70" cm="1">
        <f t="array" ref="G1783">_xll.DCE_EC312_SpecificHeat_Ca(B1783)</f>
        <v>650</v>
      </c>
      <c r="H1783" s="69">
        <f t="shared" si="260"/>
        <v>8.4946994166294809E-2</v>
      </c>
      <c r="I1783" s="69">
        <f t="shared" si="261"/>
        <v>1079.443563630615</v>
      </c>
      <c r="J1783" s="73">
        <f t="shared" si="262"/>
        <v>147.33333333333334</v>
      </c>
      <c r="K1783" s="74">
        <f t="shared" si="263"/>
        <v>1079.443563630615</v>
      </c>
    </row>
    <row r="1784" spans="1:11">
      <c r="A1784" s="67">
        <v>1769</v>
      </c>
      <c r="B1784" s="69">
        <f t="shared" si="255"/>
        <v>1079.443563630615</v>
      </c>
      <c r="C1784" s="68">
        <f t="shared" si="256"/>
        <v>147.41666666666666</v>
      </c>
      <c r="D1784" s="72">
        <f t="shared" si="257"/>
        <v>1079.8416118532648</v>
      </c>
      <c r="E1784" s="69">
        <f t="shared" si="258"/>
        <v>1079.8416118532648</v>
      </c>
      <c r="F1784" s="70">
        <f t="shared" si="259"/>
        <v>166.34732022405731</v>
      </c>
      <c r="G1784" s="70" cm="1">
        <f t="array" ref="G1784">_xll.DCE_EC312_SpecificHeat_Ca(B1784)</f>
        <v>650</v>
      </c>
      <c r="H1784" s="69">
        <f t="shared" si="260"/>
        <v>8.4898803805353446E-2</v>
      </c>
      <c r="I1784" s="69">
        <f t="shared" si="261"/>
        <v>1079.5284624344204</v>
      </c>
      <c r="J1784" s="73">
        <f t="shared" si="262"/>
        <v>147.41666666666666</v>
      </c>
      <c r="K1784" s="74">
        <f t="shared" si="263"/>
        <v>1079.5284624344204</v>
      </c>
    </row>
    <row r="1785" spans="1:11">
      <c r="A1785" s="67">
        <v>1770</v>
      </c>
      <c r="B1785" s="69">
        <f t="shared" si="255"/>
        <v>1079.5284624344204</v>
      </c>
      <c r="C1785" s="68">
        <f t="shared" si="256"/>
        <v>147.5</v>
      </c>
      <c r="D1785" s="72">
        <f t="shared" si="257"/>
        <v>1079.9262146766625</v>
      </c>
      <c r="E1785" s="69">
        <f t="shared" si="258"/>
        <v>1079.9262146766625</v>
      </c>
      <c r="F1785" s="70">
        <f t="shared" si="259"/>
        <v>166.25300512050597</v>
      </c>
      <c r="G1785" s="70" cm="1">
        <f t="array" ref="G1785">_xll.DCE_EC312_SpecificHeat_Ca(B1785)</f>
        <v>650</v>
      </c>
      <c r="H1785" s="69">
        <f t="shared" si="260"/>
        <v>8.4850668136792623E-2</v>
      </c>
      <c r="I1785" s="69">
        <f t="shared" si="261"/>
        <v>1079.6133131025572</v>
      </c>
      <c r="J1785" s="73">
        <f t="shared" si="262"/>
        <v>147.5</v>
      </c>
      <c r="K1785" s="74">
        <f t="shared" si="263"/>
        <v>1079.6133131025572</v>
      </c>
    </row>
    <row r="1786" spans="1:11">
      <c r="A1786" s="67">
        <v>1771</v>
      </c>
      <c r="B1786" s="69">
        <f t="shared" si="255"/>
        <v>1079.6133131025572</v>
      </c>
      <c r="C1786" s="68">
        <f t="shared" si="256"/>
        <v>147.58333333333334</v>
      </c>
      <c r="D1786" s="72">
        <f t="shared" si="257"/>
        <v>1080.0107697558008</v>
      </c>
      <c r="E1786" s="69">
        <f t="shared" si="258"/>
        <v>1080.0107697558008</v>
      </c>
      <c r="F1786" s="70">
        <f t="shared" si="259"/>
        <v>166.15879699659433</v>
      </c>
      <c r="G1786" s="70" cm="1">
        <f t="array" ref="G1786">_xll.DCE_EC312_SpecificHeat_Ca(B1786)</f>
        <v>650</v>
      </c>
      <c r="H1786" s="69">
        <f t="shared" si="260"/>
        <v>8.4802587067508969E-2</v>
      </c>
      <c r="I1786" s="69">
        <f t="shared" si="261"/>
        <v>1079.6981156896247</v>
      </c>
      <c r="J1786" s="73">
        <f t="shared" si="262"/>
        <v>147.58333333333334</v>
      </c>
      <c r="K1786" s="74">
        <f t="shared" si="263"/>
        <v>1079.6981156896247</v>
      </c>
    </row>
    <row r="1787" spans="1:11">
      <c r="A1787" s="67">
        <v>1772</v>
      </c>
      <c r="B1787" s="69">
        <f t="shared" si="255"/>
        <v>1079.6981156896247</v>
      </c>
      <c r="C1787" s="68">
        <f t="shared" si="256"/>
        <v>147.66666666666666</v>
      </c>
      <c r="D1787" s="72">
        <f t="shared" si="257"/>
        <v>1080.0952771445368</v>
      </c>
      <c r="E1787" s="69">
        <f t="shared" si="258"/>
        <v>1080.0952771445368</v>
      </c>
      <c r="F1787" s="70">
        <f t="shared" si="259"/>
        <v>166.06469567046014</v>
      </c>
      <c r="G1787" s="70" cm="1">
        <f t="array" ref="G1787">_xll.DCE_EC312_SpecificHeat_Ca(B1787)</f>
        <v>650</v>
      </c>
      <c r="H1787" s="69">
        <f t="shared" si="260"/>
        <v>8.4754560504685272E-2</v>
      </c>
      <c r="I1787" s="69">
        <f t="shared" si="261"/>
        <v>1079.7828702501295</v>
      </c>
      <c r="J1787" s="73">
        <f t="shared" si="262"/>
        <v>147.66666666666666</v>
      </c>
      <c r="K1787" s="74">
        <f t="shared" si="263"/>
        <v>1079.7828702501295</v>
      </c>
    </row>
    <row r="1788" spans="1:11">
      <c r="A1788" s="67">
        <v>1773</v>
      </c>
      <c r="B1788" s="69">
        <f t="shared" si="255"/>
        <v>1079.7828702501295</v>
      </c>
      <c r="C1788" s="68">
        <f t="shared" si="256"/>
        <v>147.75</v>
      </c>
      <c r="D1788" s="72">
        <f t="shared" si="257"/>
        <v>1080.1797368966361</v>
      </c>
      <c r="E1788" s="69">
        <f t="shared" si="258"/>
        <v>1080.1797368966361</v>
      </c>
      <c r="F1788" s="70">
        <f t="shared" si="259"/>
        <v>165.9707009601282</v>
      </c>
      <c r="G1788" s="70" cm="1">
        <f t="array" ref="G1788">_xll.DCE_EC312_SpecificHeat_Ca(B1788)</f>
        <v>650</v>
      </c>
      <c r="H1788" s="69">
        <f t="shared" si="260"/>
        <v>8.4706588355446796E-2</v>
      </c>
      <c r="I1788" s="69">
        <f t="shared" si="261"/>
        <v>1079.8675768384849</v>
      </c>
      <c r="J1788" s="73">
        <f t="shared" si="262"/>
        <v>147.75</v>
      </c>
      <c r="K1788" s="74">
        <f t="shared" si="263"/>
        <v>1079.8675768384849</v>
      </c>
    </row>
    <row r="1789" spans="1:11">
      <c r="A1789" s="67">
        <v>1774</v>
      </c>
      <c r="B1789" s="69">
        <f t="shared" si="255"/>
        <v>1079.8675768384849</v>
      </c>
      <c r="C1789" s="68">
        <f t="shared" si="256"/>
        <v>147.83333333333334</v>
      </c>
      <c r="D1789" s="72">
        <f t="shared" si="257"/>
        <v>1080.2641490657738</v>
      </c>
      <c r="E1789" s="69">
        <f t="shared" si="258"/>
        <v>1080.2641490657738</v>
      </c>
      <c r="F1789" s="70">
        <f t="shared" si="259"/>
        <v>165.87681268452482</v>
      </c>
      <c r="G1789" s="70" cm="1">
        <f t="array" ref="G1789">_xll.DCE_EC312_SpecificHeat_Ca(B1789)</f>
        <v>650</v>
      </c>
      <c r="H1789" s="69">
        <f t="shared" si="260"/>
        <v>8.4658670527378743E-2</v>
      </c>
      <c r="I1789" s="69">
        <f t="shared" si="261"/>
        <v>1079.9522355090123</v>
      </c>
      <c r="J1789" s="73">
        <f t="shared" si="262"/>
        <v>147.83333333333334</v>
      </c>
      <c r="K1789" s="74">
        <f t="shared" si="263"/>
        <v>1079.9522355090123</v>
      </c>
    </row>
    <row r="1790" spans="1:11">
      <c r="A1790" s="67">
        <v>1775</v>
      </c>
      <c r="B1790" s="69">
        <f t="shared" si="255"/>
        <v>1079.9522355090123</v>
      </c>
      <c r="C1790" s="68">
        <f t="shared" si="256"/>
        <v>147.91666666666666</v>
      </c>
      <c r="D1790" s="72">
        <f t="shared" si="257"/>
        <v>1080.3485137055345</v>
      </c>
      <c r="E1790" s="69">
        <f t="shared" si="258"/>
        <v>1080.3485137055345</v>
      </c>
      <c r="F1790" s="70">
        <f t="shared" si="259"/>
        <v>165.78303066274611</v>
      </c>
      <c r="G1790" s="70" cm="1">
        <f t="array" ref="G1790">_xll.DCE_EC312_SpecificHeat_Ca(B1790)</f>
        <v>650</v>
      </c>
      <c r="H1790" s="69">
        <f t="shared" si="260"/>
        <v>8.4610806928153134E-2</v>
      </c>
      <c r="I1790" s="69">
        <f t="shared" si="261"/>
        <v>1080.0368463159405</v>
      </c>
      <c r="J1790" s="73">
        <f t="shared" si="262"/>
        <v>147.91666666666666</v>
      </c>
      <c r="K1790" s="74">
        <f t="shared" si="263"/>
        <v>1080.0368463159405</v>
      </c>
    </row>
    <row r="1791" spans="1:11">
      <c r="A1791" s="67">
        <v>1776</v>
      </c>
      <c r="B1791" s="69">
        <f t="shared" si="255"/>
        <v>1080.0368463159405</v>
      </c>
      <c r="C1791" s="68">
        <f t="shared" si="256"/>
        <v>148</v>
      </c>
      <c r="D1791" s="72">
        <f t="shared" si="257"/>
        <v>1080.4328308694123</v>
      </c>
      <c r="E1791" s="69">
        <f t="shared" si="258"/>
        <v>1080.4328308694123</v>
      </c>
      <c r="F1791" s="70">
        <f t="shared" si="259"/>
        <v>165.68935471470655</v>
      </c>
      <c r="G1791" s="70" cm="1">
        <f t="array" ref="G1791">_xll.DCE_EC312_SpecificHeat_Ca(B1791)</f>
        <v>650</v>
      </c>
      <c r="H1791" s="69">
        <f t="shared" si="260"/>
        <v>8.4562997465859546E-2</v>
      </c>
      <c r="I1791" s="69">
        <f t="shared" si="261"/>
        <v>1080.1214093134063</v>
      </c>
      <c r="J1791" s="73">
        <f t="shared" si="262"/>
        <v>148</v>
      </c>
      <c r="K1791" s="74">
        <f t="shared" si="263"/>
        <v>1080.1214093134063</v>
      </c>
    </row>
    <row r="1792" spans="1:11">
      <c r="A1792" s="67">
        <v>1777</v>
      </c>
      <c r="B1792" s="69">
        <f t="shared" si="255"/>
        <v>1080.1214093134063</v>
      </c>
      <c r="C1792" s="68">
        <f t="shared" si="256"/>
        <v>148.08333333333334</v>
      </c>
      <c r="D1792" s="72">
        <f t="shared" si="257"/>
        <v>1080.5171006108108</v>
      </c>
      <c r="E1792" s="69">
        <f t="shared" si="258"/>
        <v>1080.5171006108108</v>
      </c>
      <c r="F1792" s="70">
        <f t="shared" si="259"/>
        <v>165.59578466018831</v>
      </c>
      <c r="G1792" s="70" cm="1">
        <f t="array" ref="G1792">_xll.DCE_EC312_SpecificHeat_Ca(B1792)</f>
        <v>650</v>
      </c>
      <c r="H1792" s="69">
        <f t="shared" si="260"/>
        <v>8.4515242048520095E-2</v>
      </c>
      <c r="I1792" s="69">
        <f t="shared" si="261"/>
        <v>1080.2059245554549</v>
      </c>
      <c r="J1792" s="73">
        <f t="shared" si="262"/>
        <v>148.08333333333334</v>
      </c>
      <c r="K1792" s="74">
        <f t="shared" si="263"/>
        <v>1080.2059245554549</v>
      </c>
    </row>
    <row r="1793" spans="1:11">
      <c r="A1793" s="67">
        <v>1778</v>
      </c>
      <c r="B1793" s="69">
        <f t="shared" si="255"/>
        <v>1080.2059245554549</v>
      </c>
      <c r="C1793" s="68">
        <f t="shared" si="256"/>
        <v>148.16666666666666</v>
      </c>
      <c r="D1793" s="72">
        <f t="shared" si="257"/>
        <v>1080.6013229830432</v>
      </c>
      <c r="E1793" s="69">
        <f t="shared" si="258"/>
        <v>1080.6013229830432</v>
      </c>
      <c r="F1793" s="70">
        <f t="shared" si="259"/>
        <v>165.50232031942593</v>
      </c>
      <c r="G1793" s="70" cm="1">
        <f t="array" ref="G1793">_xll.DCE_EC312_SpecificHeat_Ca(B1793)</f>
        <v>650</v>
      </c>
      <c r="H1793" s="69">
        <f t="shared" si="260"/>
        <v>8.446754058438774E-2</v>
      </c>
      <c r="I1793" s="69">
        <f t="shared" si="261"/>
        <v>1080.2903920960393</v>
      </c>
      <c r="J1793" s="73">
        <f t="shared" si="262"/>
        <v>148.16666666666666</v>
      </c>
      <c r="K1793" s="74">
        <f t="shared" si="263"/>
        <v>1080.2903920960393</v>
      </c>
    </row>
    <row r="1794" spans="1:11">
      <c r="A1794" s="67">
        <v>1779</v>
      </c>
      <c r="B1794" s="69">
        <f t="shared" si="255"/>
        <v>1080.2903920960393</v>
      </c>
      <c r="C1794" s="68">
        <f t="shared" si="256"/>
        <v>148.25</v>
      </c>
      <c r="D1794" s="72">
        <f t="shared" si="257"/>
        <v>1080.6854980393339</v>
      </c>
      <c r="E1794" s="69">
        <f t="shared" si="258"/>
        <v>1080.6854980393339</v>
      </c>
      <c r="F1794" s="70">
        <f t="shared" si="259"/>
        <v>165.40896151355562</v>
      </c>
      <c r="G1794" s="70" cm="1">
        <f t="array" ref="G1794">_xll.DCE_EC312_SpecificHeat_Ca(B1794)</f>
        <v>650</v>
      </c>
      <c r="H1794" s="69">
        <f t="shared" si="260"/>
        <v>8.4419892982175615E-2</v>
      </c>
      <c r="I1794" s="69">
        <f t="shared" si="261"/>
        <v>1080.3748119890215</v>
      </c>
      <c r="J1794" s="73">
        <f t="shared" si="262"/>
        <v>148.25</v>
      </c>
      <c r="K1794" s="74">
        <f t="shared" si="263"/>
        <v>1080.3748119890215</v>
      </c>
    </row>
    <row r="1795" spans="1:11">
      <c r="A1795" s="67">
        <v>1780</v>
      </c>
      <c r="B1795" s="69">
        <f t="shared" si="255"/>
        <v>1080.3748119890215</v>
      </c>
      <c r="C1795" s="68">
        <f t="shared" si="256"/>
        <v>148.33333333333334</v>
      </c>
      <c r="D1795" s="72">
        <f t="shared" si="257"/>
        <v>1080.7696258328167</v>
      </c>
      <c r="E1795" s="69">
        <f t="shared" si="258"/>
        <v>1080.7696258328167</v>
      </c>
      <c r="F1795" s="70">
        <f t="shared" si="259"/>
        <v>165.3157080637807</v>
      </c>
      <c r="G1795" s="70" cm="1">
        <f t="array" ref="G1795">_xll.DCE_EC312_SpecificHeat_Ca(B1795)</f>
        <v>650</v>
      </c>
      <c r="H1795" s="69">
        <f t="shared" si="260"/>
        <v>8.4372299150631186E-2</v>
      </c>
      <c r="I1795" s="69">
        <f t="shared" si="261"/>
        <v>1080.4591842881721</v>
      </c>
      <c r="J1795" s="73">
        <f t="shared" si="262"/>
        <v>148.33333333333334</v>
      </c>
      <c r="K1795" s="74">
        <f t="shared" si="263"/>
        <v>1080.4591842881721</v>
      </c>
    </row>
    <row r="1796" spans="1:11">
      <c r="A1796" s="67">
        <v>1781</v>
      </c>
      <c r="B1796" s="69">
        <f t="shared" si="255"/>
        <v>1080.4591842881721</v>
      </c>
      <c r="C1796" s="68">
        <f t="shared" si="256"/>
        <v>148.41666666666666</v>
      </c>
      <c r="D1796" s="72">
        <f t="shared" si="257"/>
        <v>1080.8537064165366</v>
      </c>
      <c r="E1796" s="69">
        <f t="shared" si="258"/>
        <v>1080.8537064165366</v>
      </c>
      <c r="F1796" s="70">
        <f t="shared" si="259"/>
        <v>165.22255979170447</v>
      </c>
      <c r="G1796" s="70" cm="1">
        <f t="array" ref="G1796">_xll.DCE_EC312_SpecificHeat_Ca(B1796)</f>
        <v>650</v>
      </c>
      <c r="H1796" s="69">
        <f t="shared" si="260"/>
        <v>8.4324758998705951E-2</v>
      </c>
      <c r="I1796" s="69">
        <f t="shared" si="261"/>
        <v>1080.5435090471708</v>
      </c>
      <c r="J1796" s="73">
        <f t="shared" si="262"/>
        <v>148.41666666666666</v>
      </c>
      <c r="K1796" s="74">
        <f t="shared" si="263"/>
        <v>1080.5435090471708</v>
      </c>
    </row>
    <row r="1797" spans="1:11">
      <c r="A1797" s="67">
        <v>1782</v>
      </c>
      <c r="B1797" s="69">
        <f t="shared" si="255"/>
        <v>1080.5435090471708</v>
      </c>
      <c r="C1797" s="68">
        <f t="shared" si="256"/>
        <v>148.5</v>
      </c>
      <c r="D1797" s="72">
        <f t="shared" si="257"/>
        <v>1080.9377398434485</v>
      </c>
      <c r="E1797" s="69">
        <f t="shared" si="258"/>
        <v>1080.9377398434485</v>
      </c>
      <c r="F1797" s="70">
        <f t="shared" si="259"/>
        <v>165.12951651912744</v>
      </c>
      <c r="G1797" s="70" cm="1">
        <f t="array" ref="G1797">_xll.DCE_EC312_SpecificHeat_Ca(B1797)</f>
        <v>650</v>
      </c>
      <c r="H1797" s="69">
        <f t="shared" si="260"/>
        <v>8.4277272435452105E-2</v>
      </c>
      <c r="I1797" s="69">
        <f t="shared" si="261"/>
        <v>1080.6277863196062</v>
      </c>
      <c r="J1797" s="73">
        <f t="shared" si="262"/>
        <v>148.5</v>
      </c>
      <c r="K1797" s="74">
        <f t="shared" si="263"/>
        <v>1080.6277863196062</v>
      </c>
    </row>
    <row r="1798" spans="1:11">
      <c r="A1798" s="67">
        <v>1783</v>
      </c>
      <c r="B1798" s="69">
        <f t="shared" si="255"/>
        <v>1080.6277863196062</v>
      </c>
      <c r="C1798" s="68">
        <f t="shared" si="256"/>
        <v>148.58333333333334</v>
      </c>
      <c r="D1798" s="72">
        <f t="shared" si="257"/>
        <v>1081.0217261664193</v>
      </c>
      <c r="E1798" s="69">
        <f t="shared" si="258"/>
        <v>1081.0217261664193</v>
      </c>
      <c r="F1798" s="70">
        <f t="shared" si="259"/>
        <v>165.03657806876302</v>
      </c>
      <c r="G1798" s="70" cm="1">
        <f t="array" ref="G1798">_xll.DCE_EC312_SpecificHeat_Ca(B1798)</f>
        <v>650</v>
      </c>
      <c r="H1798" s="69">
        <f t="shared" si="260"/>
        <v>8.4229839370387805E-2</v>
      </c>
      <c r="I1798" s="69">
        <f t="shared" si="261"/>
        <v>1080.7120161589767</v>
      </c>
      <c r="J1798" s="73">
        <f t="shared" si="262"/>
        <v>148.58333333333334</v>
      </c>
      <c r="K1798" s="74">
        <f t="shared" si="263"/>
        <v>1080.7120161589767</v>
      </c>
    </row>
    <row r="1799" spans="1:11">
      <c r="A1799" s="67">
        <v>1784</v>
      </c>
      <c r="B1799" s="69">
        <f t="shared" si="255"/>
        <v>1080.7120161589767</v>
      </c>
      <c r="C1799" s="68">
        <f t="shared" si="256"/>
        <v>148.66666666666666</v>
      </c>
      <c r="D1799" s="72">
        <f t="shared" si="257"/>
        <v>1081.1056654382262</v>
      </c>
      <c r="E1799" s="69">
        <f t="shared" si="258"/>
        <v>1081.1056654382262</v>
      </c>
      <c r="F1799" s="70">
        <f t="shared" si="259"/>
        <v>164.94374426332226</v>
      </c>
      <c r="G1799" s="70" cm="1">
        <f t="array" ref="G1799">_xll.DCE_EC312_SpecificHeat_Ca(B1799)</f>
        <v>650</v>
      </c>
      <c r="H1799" s="69">
        <f t="shared" si="260"/>
        <v>8.41824597130299E-2</v>
      </c>
      <c r="I1799" s="69">
        <f t="shared" si="261"/>
        <v>1080.7961986186897</v>
      </c>
      <c r="J1799" s="73">
        <f t="shared" si="262"/>
        <v>148.66666666666666</v>
      </c>
      <c r="K1799" s="74">
        <f t="shared" si="263"/>
        <v>1080.7961986186897</v>
      </c>
    </row>
    <row r="1800" spans="1:11">
      <c r="A1800" s="67">
        <v>1785</v>
      </c>
      <c r="B1800" s="69">
        <f t="shared" si="255"/>
        <v>1080.7961986186897</v>
      </c>
      <c r="C1800" s="68">
        <f t="shared" si="256"/>
        <v>148.75</v>
      </c>
      <c r="D1800" s="72">
        <f t="shared" si="257"/>
        <v>1081.1895577115581</v>
      </c>
      <c r="E1800" s="69">
        <f t="shared" si="258"/>
        <v>1081.1895577115581</v>
      </c>
      <c r="F1800" s="70">
        <f t="shared" si="259"/>
        <v>164.85101492609635</v>
      </c>
      <c r="G1800" s="70" cm="1">
        <f t="array" ref="G1800">_xll.DCE_EC312_SpecificHeat_Ca(B1800)</f>
        <v>650</v>
      </c>
      <c r="H1800" s="69">
        <f t="shared" si="260"/>
        <v>8.4135133373191437E-2</v>
      </c>
      <c r="I1800" s="69">
        <f t="shared" si="261"/>
        <v>1080.8803337520628</v>
      </c>
      <c r="J1800" s="73">
        <f t="shared" si="262"/>
        <v>148.75</v>
      </c>
      <c r="K1800" s="74">
        <f t="shared" si="263"/>
        <v>1080.8803337520628</v>
      </c>
    </row>
    <row r="1801" spans="1:11">
      <c r="A1801" s="67">
        <v>1786</v>
      </c>
      <c r="B1801" s="69">
        <f t="shared" si="255"/>
        <v>1080.8803337520628</v>
      </c>
      <c r="C1801" s="68">
        <f t="shared" si="256"/>
        <v>148.83333333333334</v>
      </c>
      <c r="D1801" s="72">
        <f t="shared" si="257"/>
        <v>1081.2734030390159</v>
      </c>
      <c r="E1801" s="69">
        <f t="shared" si="258"/>
        <v>1081.2734030390159</v>
      </c>
      <c r="F1801" s="70">
        <f t="shared" si="259"/>
        <v>164.75838988083461</v>
      </c>
      <c r="G1801" s="70" cm="1">
        <f t="array" ref="G1801">_xll.DCE_EC312_SpecificHeat_Ca(B1801)</f>
        <v>650</v>
      </c>
      <c r="H1801" s="69">
        <f t="shared" si="260"/>
        <v>8.4087860260919203E-2</v>
      </c>
      <c r="I1801" s="69">
        <f t="shared" si="261"/>
        <v>1080.9644216123238</v>
      </c>
      <c r="J1801" s="73">
        <f t="shared" si="262"/>
        <v>148.83333333333334</v>
      </c>
      <c r="K1801" s="74">
        <f t="shared" si="263"/>
        <v>1080.9644216123238</v>
      </c>
    </row>
    <row r="1802" spans="1:11">
      <c r="A1802" s="67">
        <v>1787</v>
      </c>
      <c r="B1802" s="69">
        <f t="shared" si="255"/>
        <v>1080.9644216123238</v>
      </c>
      <c r="C1802" s="68">
        <f t="shared" si="256"/>
        <v>148.91666666666666</v>
      </c>
      <c r="D1802" s="72">
        <f t="shared" si="257"/>
        <v>1081.357201473111</v>
      </c>
      <c r="E1802" s="69">
        <f t="shared" si="258"/>
        <v>1081.357201473111</v>
      </c>
      <c r="F1802" s="70">
        <f t="shared" si="259"/>
        <v>164.66586895123956</v>
      </c>
      <c r="G1802" s="70" cm="1">
        <f t="array" ref="G1802">_xll.DCE_EC312_SpecificHeat_Ca(B1802)</f>
        <v>650</v>
      </c>
      <c r="H1802" s="69">
        <f t="shared" si="260"/>
        <v>8.4040640286236118E-2</v>
      </c>
      <c r="I1802" s="69">
        <f t="shared" si="261"/>
        <v>1081.0484622526101</v>
      </c>
      <c r="J1802" s="73">
        <f t="shared" si="262"/>
        <v>148.91666666666666</v>
      </c>
      <c r="K1802" s="74">
        <f t="shared" si="263"/>
        <v>1081.0484622526101</v>
      </c>
    </row>
    <row r="1803" spans="1:11">
      <c r="A1803" s="67">
        <v>1788</v>
      </c>
      <c r="B1803" s="69">
        <f t="shared" si="255"/>
        <v>1081.0484622526101</v>
      </c>
      <c r="C1803" s="68">
        <f t="shared" si="256"/>
        <v>149</v>
      </c>
      <c r="D1803" s="72">
        <f t="shared" si="257"/>
        <v>1081.4409530662681</v>
      </c>
      <c r="E1803" s="69">
        <f t="shared" si="258"/>
        <v>1081.4409530662681</v>
      </c>
      <c r="F1803" s="70">
        <f t="shared" si="259"/>
        <v>164.57345196206802</v>
      </c>
      <c r="G1803" s="70" cm="1">
        <f t="array" ref="G1803">_xll.DCE_EC312_SpecificHeat_Ca(B1803)</f>
        <v>650</v>
      </c>
      <c r="H1803" s="69">
        <f t="shared" si="260"/>
        <v>8.3993473359703197E-2</v>
      </c>
      <c r="I1803" s="69">
        <f t="shared" si="261"/>
        <v>1081.1324557259697</v>
      </c>
      <c r="J1803" s="73">
        <f t="shared" si="262"/>
        <v>149</v>
      </c>
      <c r="K1803" s="74">
        <f t="shared" si="263"/>
        <v>1081.1324557259697</v>
      </c>
    </row>
    <row r="1804" spans="1:11">
      <c r="A1804" s="67">
        <v>1789</v>
      </c>
      <c r="B1804" s="69">
        <f t="shared" si="255"/>
        <v>1081.1324557259697</v>
      </c>
      <c r="C1804" s="68">
        <f t="shared" si="256"/>
        <v>149.08333333333334</v>
      </c>
      <c r="D1804" s="72">
        <f t="shared" si="257"/>
        <v>1081.5246578708229</v>
      </c>
      <c r="E1804" s="69">
        <f t="shared" si="258"/>
        <v>1081.5246578708229</v>
      </c>
      <c r="F1804" s="70">
        <f t="shared" si="259"/>
        <v>164.4811387378362</v>
      </c>
      <c r="G1804" s="70" cm="1">
        <f t="array" ref="G1804">_xll.DCE_EC312_SpecificHeat_Ca(B1804)</f>
        <v>650</v>
      </c>
      <c r="H1804" s="69">
        <f t="shared" si="260"/>
        <v>8.3946359391758651E-2</v>
      </c>
      <c r="I1804" s="69">
        <f t="shared" si="261"/>
        <v>1081.2164020853616</v>
      </c>
      <c r="J1804" s="73">
        <f t="shared" si="262"/>
        <v>149.08333333333334</v>
      </c>
      <c r="K1804" s="74">
        <f t="shared" si="263"/>
        <v>1081.2164020853616</v>
      </c>
    </row>
    <row r="1805" spans="1:11">
      <c r="A1805" s="67">
        <v>1790</v>
      </c>
      <c r="B1805" s="69">
        <f t="shared" si="255"/>
        <v>1081.2164020853616</v>
      </c>
      <c r="C1805" s="68">
        <f t="shared" si="256"/>
        <v>149.16666666666666</v>
      </c>
      <c r="D1805" s="72">
        <f t="shared" si="257"/>
        <v>1081.6083159390246</v>
      </c>
      <c r="E1805" s="69">
        <f t="shared" si="258"/>
        <v>1081.6083159390246</v>
      </c>
      <c r="F1805" s="70">
        <f t="shared" si="259"/>
        <v>164.38892910403942</v>
      </c>
      <c r="G1805" s="70" cm="1">
        <f t="array" ref="G1805">_xll.DCE_EC312_SpecificHeat_Ca(B1805)</f>
        <v>650</v>
      </c>
      <c r="H1805" s="69">
        <f t="shared" si="260"/>
        <v>8.3899298293340391E-2</v>
      </c>
      <c r="I1805" s="69">
        <f t="shared" si="261"/>
        <v>1081.3003013836549</v>
      </c>
      <c r="J1805" s="73">
        <f t="shared" si="262"/>
        <v>149.16666666666666</v>
      </c>
      <c r="K1805" s="74">
        <f t="shared" si="263"/>
        <v>1081.3003013836549</v>
      </c>
    </row>
    <row r="1806" spans="1:11">
      <c r="A1806" s="67">
        <v>1791</v>
      </c>
      <c r="B1806" s="69">
        <f t="shared" si="255"/>
        <v>1081.3003013836549</v>
      </c>
      <c r="C1806" s="68">
        <f t="shared" si="256"/>
        <v>149.25</v>
      </c>
      <c r="D1806" s="72">
        <f t="shared" si="257"/>
        <v>1081.691927323034</v>
      </c>
      <c r="E1806" s="69">
        <f t="shared" si="258"/>
        <v>1081.691927323034</v>
      </c>
      <c r="F1806" s="70">
        <f t="shared" si="259"/>
        <v>164.29682288618201</v>
      </c>
      <c r="G1806" s="70" cm="1">
        <f t="array" ref="G1806">_xll.DCE_EC312_SpecificHeat_Ca(B1806)</f>
        <v>650</v>
      </c>
      <c r="H1806" s="69">
        <f t="shared" si="260"/>
        <v>8.3852289975390959E-2</v>
      </c>
      <c r="I1806" s="69">
        <f t="shared" si="261"/>
        <v>1081.3841536736302</v>
      </c>
      <c r="J1806" s="73">
        <f t="shared" si="262"/>
        <v>149.25</v>
      </c>
      <c r="K1806" s="74">
        <f t="shared" si="263"/>
        <v>1081.3841536736302</v>
      </c>
    </row>
    <row r="1807" spans="1:11">
      <c r="A1807" s="67">
        <v>1792</v>
      </c>
      <c r="B1807" s="69">
        <f t="shared" si="255"/>
        <v>1081.3841536736302</v>
      </c>
      <c r="C1807" s="68">
        <f t="shared" si="256"/>
        <v>149.33333333333334</v>
      </c>
      <c r="D1807" s="72">
        <f t="shared" si="257"/>
        <v>1081.7754920749248</v>
      </c>
      <c r="E1807" s="69">
        <f t="shared" si="258"/>
        <v>1081.7754920749248</v>
      </c>
      <c r="F1807" s="70">
        <f t="shared" si="259"/>
        <v>164.20481991027887</v>
      </c>
      <c r="G1807" s="70" cm="1">
        <f t="array" ref="G1807">_xll.DCE_EC312_SpecificHeat_Ca(B1807)</f>
        <v>650</v>
      </c>
      <c r="H1807" s="69">
        <f t="shared" si="260"/>
        <v>8.3805334349113442E-2</v>
      </c>
      <c r="I1807" s="69">
        <f t="shared" si="261"/>
        <v>1081.4679590079793</v>
      </c>
      <c r="J1807" s="73">
        <f t="shared" si="262"/>
        <v>149.33333333333334</v>
      </c>
      <c r="K1807" s="74">
        <f t="shared" si="263"/>
        <v>1081.4679590079793</v>
      </c>
    </row>
    <row r="1808" spans="1:11">
      <c r="A1808" s="67">
        <v>1793</v>
      </c>
      <c r="B1808" s="69">
        <f t="shared" si="255"/>
        <v>1081.4679590079793</v>
      </c>
      <c r="C1808" s="68">
        <f t="shared" si="256"/>
        <v>149.41666666666666</v>
      </c>
      <c r="D1808" s="72">
        <f t="shared" si="257"/>
        <v>1081.8590102466842</v>
      </c>
      <c r="E1808" s="69">
        <f t="shared" si="258"/>
        <v>1081.8590102466842</v>
      </c>
      <c r="F1808" s="70">
        <f t="shared" si="259"/>
        <v>164.1129200027587</v>
      </c>
      <c r="G1808" s="70" cm="1">
        <f t="array" ref="G1808">_xll.DCE_EC312_SpecificHeat_Ca(B1808)</f>
        <v>650</v>
      </c>
      <c r="H1808" s="69">
        <f t="shared" si="260"/>
        <v>8.3758431325922089E-2</v>
      </c>
      <c r="I1808" s="69">
        <f t="shared" si="261"/>
        <v>1081.5517174393053</v>
      </c>
      <c r="J1808" s="73">
        <f t="shared" si="262"/>
        <v>149.41666666666666</v>
      </c>
      <c r="K1808" s="74">
        <f t="shared" si="263"/>
        <v>1081.5517174393053</v>
      </c>
    </row>
    <row r="1809" spans="1:11">
      <c r="A1809" s="67">
        <v>1794</v>
      </c>
      <c r="B1809" s="69">
        <f t="shared" ref="B1809:B1872" si="264">IF(A1809=1,20,I1808)</f>
        <v>1081.5517174393053</v>
      </c>
      <c r="C1809" s="68">
        <f t="shared" ref="C1809:C1872" si="265">A1809*5/60</f>
        <v>149.5</v>
      </c>
      <c r="D1809" s="72">
        <f t="shared" ref="D1809:D1872" si="266">20 + 345 *LOG10(8 * C1809 + 1)</f>
        <v>1081.9424818902116</v>
      </c>
      <c r="E1809" s="69">
        <f t="shared" ref="E1809:E1872" si="267">D1809</f>
        <v>1081.9424818902116</v>
      </c>
      <c r="F1809" s="70">
        <f t="shared" ref="F1809:F1872" si="268">25 * (D1809 - B1809)+1 * 0.7 * 1 * 0.0000000567 * ((E1809 + 273) ^ 4 - (B1809 + 273) ^ 4)</f>
        <v>164.02112299027795</v>
      </c>
      <c r="G1809" s="70" cm="1">
        <f t="array" ref="G1809">_xll.DCE_EC312_SpecificHeat_Ca(B1809)</f>
        <v>650</v>
      </c>
      <c r="H1809" s="69">
        <f t="shared" ref="H1809:H1872" si="269">$G$10 * $G$9 / (G1809 * 7850) * F1809 * 5</f>
        <v>8.3711580817347475E-2</v>
      </c>
      <c r="I1809" s="69">
        <f t="shared" ref="I1809:I1872" si="270">B1809+H1809</f>
        <v>1081.6354290201227</v>
      </c>
      <c r="J1809" s="73">
        <f t="shared" si="262"/>
        <v>149.5</v>
      </c>
      <c r="K1809" s="74">
        <f t="shared" si="263"/>
        <v>1081.6354290201227</v>
      </c>
    </row>
    <row r="1810" spans="1:11">
      <c r="A1810" s="67">
        <v>1795</v>
      </c>
      <c r="B1810" s="69">
        <f t="shared" si="264"/>
        <v>1081.6354290201227</v>
      </c>
      <c r="C1810" s="68">
        <f t="shared" si="265"/>
        <v>149.58333333333334</v>
      </c>
      <c r="D1810" s="72">
        <f t="shared" si="266"/>
        <v>1082.0259070573204</v>
      </c>
      <c r="E1810" s="69">
        <f t="shared" si="267"/>
        <v>1082.0259070573204</v>
      </c>
      <c r="F1810" s="70">
        <f t="shared" si="268"/>
        <v>163.92942869999575</v>
      </c>
      <c r="G1810" s="70" cm="1">
        <f t="array" ref="G1810">_xll.DCE_EC312_SpecificHeat_Ca(B1810)</f>
        <v>650</v>
      </c>
      <c r="H1810" s="69">
        <f t="shared" si="269"/>
        <v>8.3664782735176663E-2</v>
      </c>
      <c r="I1810" s="69">
        <f t="shared" si="270"/>
        <v>1081.719093802858</v>
      </c>
      <c r="J1810" s="73">
        <f t="shared" si="262"/>
        <v>149.58333333333334</v>
      </c>
      <c r="K1810" s="74">
        <f t="shared" si="263"/>
        <v>1081.719093802858</v>
      </c>
    </row>
    <row r="1811" spans="1:11">
      <c r="A1811" s="67">
        <v>1796</v>
      </c>
      <c r="B1811" s="69">
        <f t="shared" si="264"/>
        <v>1081.719093802858</v>
      </c>
      <c r="C1811" s="68">
        <f t="shared" si="265"/>
        <v>149.66666666666666</v>
      </c>
      <c r="D1811" s="72">
        <f t="shared" si="266"/>
        <v>1082.1092857997376</v>
      </c>
      <c r="E1811" s="69">
        <f t="shared" si="267"/>
        <v>1082.1092857997376</v>
      </c>
      <c r="F1811" s="70">
        <f t="shared" si="268"/>
        <v>163.83783695975623</v>
      </c>
      <c r="G1811" s="70" cm="1">
        <f t="array" ref="G1811">_xll.DCE_EC312_SpecificHeat_Ca(B1811)</f>
        <v>650</v>
      </c>
      <c r="H1811" s="69">
        <f t="shared" si="269"/>
        <v>8.3618036991546352E-2</v>
      </c>
      <c r="I1811" s="69">
        <f t="shared" si="270"/>
        <v>1081.8027118398495</v>
      </c>
      <c r="J1811" s="73">
        <f t="shared" si="262"/>
        <v>149.66666666666666</v>
      </c>
      <c r="K1811" s="74">
        <f t="shared" si="263"/>
        <v>1081.8027118398495</v>
      </c>
    </row>
    <row r="1812" spans="1:11">
      <c r="A1812" s="67">
        <v>1797</v>
      </c>
      <c r="B1812" s="69">
        <f t="shared" si="264"/>
        <v>1081.8027118398495</v>
      </c>
      <c r="C1812" s="68">
        <f t="shared" si="265"/>
        <v>149.75</v>
      </c>
      <c r="D1812" s="72">
        <f t="shared" si="266"/>
        <v>1082.1926181691028</v>
      </c>
      <c r="E1812" s="69">
        <f t="shared" si="267"/>
        <v>1082.1926181691028</v>
      </c>
      <c r="F1812" s="70">
        <f t="shared" si="268"/>
        <v>163.74634759716864</v>
      </c>
      <c r="G1812" s="70" cm="1">
        <f t="array" ref="G1812">_xll.DCE_EC312_SpecificHeat_Ca(B1812)</f>
        <v>650</v>
      </c>
      <c r="H1812" s="69">
        <f t="shared" si="269"/>
        <v>8.3571343498473311E-2</v>
      </c>
      <c r="I1812" s="69">
        <f t="shared" si="270"/>
        <v>1081.886283183348</v>
      </c>
      <c r="J1812" s="73">
        <f t="shared" si="262"/>
        <v>149.75</v>
      </c>
      <c r="K1812" s="74">
        <f t="shared" si="263"/>
        <v>1081.886283183348</v>
      </c>
    </row>
    <row r="1813" spans="1:11">
      <c r="A1813" s="67">
        <v>1798</v>
      </c>
      <c r="B1813" s="69">
        <f t="shared" si="264"/>
        <v>1081.886283183348</v>
      </c>
      <c r="C1813" s="68">
        <f t="shared" si="265"/>
        <v>149.83333333333334</v>
      </c>
      <c r="D1813" s="72">
        <f t="shared" si="266"/>
        <v>1082.2759042169707</v>
      </c>
      <c r="E1813" s="69">
        <f t="shared" si="267"/>
        <v>1082.2759042169707</v>
      </c>
      <c r="F1813" s="70">
        <f t="shared" si="268"/>
        <v>163.65496044060239</v>
      </c>
      <c r="G1813" s="70" cm="1">
        <f t="array" ref="G1813">_xll.DCE_EC312_SpecificHeat_Ca(B1813)</f>
        <v>650</v>
      </c>
      <c r="H1813" s="69">
        <f t="shared" si="269"/>
        <v>8.352470216836233E-2</v>
      </c>
      <c r="I1813" s="69">
        <f t="shared" si="270"/>
        <v>1081.9698078855165</v>
      </c>
      <c r="J1813" s="73">
        <f t="shared" si="262"/>
        <v>149.83333333333334</v>
      </c>
      <c r="K1813" s="74">
        <f t="shared" si="263"/>
        <v>1081.9698078855165</v>
      </c>
    </row>
    <row r="1814" spans="1:11">
      <c r="A1814" s="67">
        <v>1799</v>
      </c>
      <c r="B1814" s="69">
        <f t="shared" si="264"/>
        <v>1081.9698078855165</v>
      </c>
      <c r="C1814" s="68">
        <f t="shared" si="265"/>
        <v>149.91666666666666</v>
      </c>
      <c r="D1814" s="72">
        <f t="shared" si="266"/>
        <v>1082.35914399481</v>
      </c>
      <c r="E1814" s="69">
        <f t="shared" si="267"/>
        <v>1082.35914399481</v>
      </c>
      <c r="F1814" s="70">
        <f t="shared" si="268"/>
        <v>163.56367531902072</v>
      </c>
      <c r="G1814" s="70" cm="1">
        <f t="array" ref="G1814">_xll.DCE_EC312_SpecificHeat_Ca(B1814)</f>
        <v>650</v>
      </c>
      <c r="H1814" s="69">
        <f t="shared" si="269"/>
        <v>8.3478112913921237E-2</v>
      </c>
      <c r="I1814" s="69">
        <f t="shared" si="270"/>
        <v>1082.0532859984305</v>
      </c>
      <c r="J1814" s="73">
        <f t="shared" si="262"/>
        <v>149.91666666666666</v>
      </c>
      <c r="K1814" s="74">
        <f t="shared" si="263"/>
        <v>1082.0532859984305</v>
      </c>
    </row>
    <row r="1815" spans="1:11">
      <c r="A1815" s="67">
        <v>1800</v>
      </c>
      <c r="B1815" s="69">
        <f t="shared" si="264"/>
        <v>1082.0532859984305</v>
      </c>
      <c r="C1815" s="68">
        <f t="shared" si="265"/>
        <v>150</v>
      </c>
      <c r="D1815" s="72">
        <f t="shared" si="266"/>
        <v>1082.4423375540025</v>
      </c>
      <c r="E1815" s="69">
        <f t="shared" si="267"/>
        <v>1082.4423375540025</v>
      </c>
      <c r="F1815" s="70">
        <f t="shared" si="268"/>
        <v>163.47249206116567</v>
      </c>
      <c r="G1815" s="70" cm="1">
        <f t="array" ref="G1815">_xll.DCE_EC312_SpecificHeat_Ca(B1815)</f>
        <v>650</v>
      </c>
      <c r="H1815" s="69">
        <f t="shared" si="269"/>
        <v>8.3431575647745018E-2</v>
      </c>
      <c r="I1815" s="69">
        <f t="shared" si="270"/>
        <v>1082.1367175740781</v>
      </c>
      <c r="J1815" s="73">
        <f t="shared" si="262"/>
        <v>150</v>
      </c>
      <c r="K1815" s="74">
        <f t="shared" si="263"/>
        <v>1082.1367175740781</v>
      </c>
    </row>
    <row r="1816" spans="1:11">
      <c r="A1816" s="67">
        <v>1801</v>
      </c>
      <c r="B1816" s="69">
        <f t="shared" si="264"/>
        <v>1082.1367175740781</v>
      </c>
      <c r="C1816" s="68">
        <f t="shared" si="265"/>
        <v>150.08333333333334</v>
      </c>
      <c r="D1816" s="72">
        <f t="shared" si="266"/>
        <v>1082.5254849458461</v>
      </c>
      <c r="E1816" s="69">
        <f t="shared" si="267"/>
        <v>1082.5254849458461</v>
      </c>
      <c r="F1816" s="70">
        <f t="shared" si="268"/>
        <v>163.38141049694983</v>
      </c>
      <c r="G1816" s="70" cm="1">
        <f t="array" ref="G1816">_xll.DCE_EC312_SpecificHeat_Ca(B1816)</f>
        <v>650</v>
      </c>
      <c r="H1816" s="69">
        <f t="shared" si="269"/>
        <v>8.3385090283026014E-2</v>
      </c>
      <c r="I1816" s="69">
        <f t="shared" si="270"/>
        <v>1082.2201026643611</v>
      </c>
      <c r="J1816" s="73">
        <f t="shared" si="262"/>
        <v>150.08333333333334</v>
      </c>
      <c r="K1816" s="74">
        <f t="shared" si="263"/>
        <v>1082.2201026643611</v>
      </c>
    </row>
    <row r="1817" spans="1:11">
      <c r="A1817" s="67">
        <v>1802</v>
      </c>
      <c r="B1817" s="69">
        <f t="shared" si="264"/>
        <v>1082.2201026643611</v>
      </c>
      <c r="C1817" s="68">
        <f t="shared" si="265"/>
        <v>150.16666666666666</v>
      </c>
      <c r="D1817" s="72">
        <f t="shared" si="266"/>
        <v>1082.6085862215518</v>
      </c>
      <c r="E1817" s="69">
        <f t="shared" si="267"/>
        <v>1082.6085862215518</v>
      </c>
      <c r="F1817" s="70">
        <f t="shared" si="268"/>
        <v>163.29043045587312</v>
      </c>
      <c r="G1817" s="70" cm="1">
        <f t="array" ref="G1817">_xll.DCE_EC312_SpecificHeat_Ca(B1817)</f>
        <v>650</v>
      </c>
      <c r="H1817" s="69">
        <f t="shared" si="269"/>
        <v>8.3338656732745972E-2</v>
      </c>
      <c r="I1817" s="69">
        <f t="shared" si="270"/>
        <v>1082.3034413210939</v>
      </c>
      <c r="J1817" s="73">
        <f t="shared" si="262"/>
        <v>150.16666666666666</v>
      </c>
      <c r="K1817" s="74">
        <f t="shared" si="263"/>
        <v>1082.3034413210939</v>
      </c>
    </row>
    <row r="1818" spans="1:11">
      <c r="A1818" s="67">
        <v>1803</v>
      </c>
      <c r="B1818" s="69">
        <f t="shared" si="264"/>
        <v>1082.3034413210939</v>
      </c>
      <c r="C1818" s="68">
        <f t="shared" si="265"/>
        <v>150.25</v>
      </c>
      <c r="D1818" s="72">
        <f t="shared" si="266"/>
        <v>1082.6916414322463</v>
      </c>
      <c r="E1818" s="69">
        <f t="shared" si="267"/>
        <v>1082.6916414322463</v>
      </c>
      <c r="F1818" s="70">
        <f t="shared" si="268"/>
        <v>163.1995517680794</v>
      </c>
      <c r="G1818" s="70" cm="1">
        <f t="array" ref="G1818">_xll.DCE_EC312_SpecificHeat_Ca(B1818)</f>
        <v>650</v>
      </c>
      <c r="H1818" s="69">
        <f t="shared" si="269"/>
        <v>8.3292274910215292E-2</v>
      </c>
      <c r="I1818" s="69">
        <f t="shared" si="270"/>
        <v>1082.3867335960042</v>
      </c>
      <c r="J1818" s="73">
        <f t="shared" si="262"/>
        <v>150.25</v>
      </c>
      <c r="K1818" s="74">
        <f t="shared" si="263"/>
        <v>1082.3867335960042</v>
      </c>
    </row>
    <row r="1819" spans="1:11">
      <c r="A1819" s="67">
        <v>1804</v>
      </c>
      <c r="B1819" s="69">
        <f t="shared" si="264"/>
        <v>1082.3867335960042</v>
      </c>
      <c r="C1819" s="68">
        <f t="shared" si="265"/>
        <v>150.33333333333334</v>
      </c>
      <c r="D1819" s="72">
        <f t="shared" si="266"/>
        <v>1082.7746506289716</v>
      </c>
      <c r="E1819" s="69">
        <f t="shared" si="267"/>
        <v>1082.7746506289716</v>
      </c>
      <c r="F1819" s="70">
        <f t="shared" si="268"/>
        <v>163.10877426451145</v>
      </c>
      <c r="G1819" s="70" cm="1">
        <f t="array" ref="G1819">_xll.DCE_EC312_SpecificHeat_Ca(B1819)</f>
        <v>650</v>
      </c>
      <c r="H1819" s="69">
        <f t="shared" si="269"/>
        <v>8.3245944729152102E-2</v>
      </c>
      <c r="I1819" s="69">
        <f t="shared" si="270"/>
        <v>1082.4699795407334</v>
      </c>
      <c r="J1819" s="73">
        <f t="shared" si="262"/>
        <v>150.33333333333334</v>
      </c>
      <c r="K1819" s="74">
        <f t="shared" si="263"/>
        <v>1082.4699795407334</v>
      </c>
    </row>
    <row r="1820" spans="1:11">
      <c r="A1820" s="67">
        <v>1805</v>
      </c>
      <c r="B1820" s="69">
        <f t="shared" si="264"/>
        <v>1082.4699795407334</v>
      </c>
      <c r="C1820" s="68">
        <f t="shared" si="265"/>
        <v>150.41666666666666</v>
      </c>
      <c r="D1820" s="72">
        <f t="shared" si="266"/>
        <v>1082.857613862684</v>
      </c>
      <c r="E1820" s="69">
        <f t="shared" si="267"/>
        <v>1082.857613862684</v>
      </c>
      <c r="F1820" s="70">
        <f t="shared" si="268"/>
        <v>163.01809777602656</v>
      </c>
      <c r="G1820" s="70" cm="1">
        <f t="array" ref="G1820">_xll.DCE_EC312_SpecificHeat_Ca(B1820)</f>
        <v>650</v>
      </c>
      <c r="H1820" s="69">
        <f t="shared" si="269"/>
        <v>8.3199666103230943E-2</v>
      </c>
      <c r="I1820" s="69">
        <f t="shared" si="270"/>
        <v>1082.5531792068366</v>
      </c>
      <c r="J1820" s="73">
        <f t="shared" si="262"/>
        <v>150.41666666666666</v>
      </c>
      <c r="K1820" s="74">
        <f t="shared" si="263"/>
        <v>1082.5531792068366</v>
      </c>
    </row>
    <row r="1821" spans="1:11">
      <c r="A1821" s="67">
        <v>1806</v>
      </c>
      <c r="B1821" s="69">
        <f t="shared" si="264"/>
        <v>1082.5531792068366</v>
      </c>
      <c r="C1821" s="68">
        <f t="shared" si="265"/>
        <v>150.5</v>
      </c>
      <c r="D1821" s="72">
        <f t="shared" si="266"/>
        <v>1082.9405311842561</v>
      </c>
      <c r="E1821" s="69">
        <f t="shared" si="267"/>
        <v>1082.9405311842561</v>
      </c>
      <c r="F1821" s="70">
        <f t="shared" si="268"/>
        <v>162.92752213408718</v>
      </c>
      <c r="G1821" s="70" cm="1">
        <f t="array" ref="G1821">_xll.DCE_EC312_SpecificHeat_Ca(B1821)</f>
        <v>650</v>
      </c>
      <c r="H1821" s="69">
        <f t="shared" si="269"/>
        <v>8.3153438946435163E-2</v>
      </c>
      <c r="I1821" s="69">
        <f t="shared" si="270"/>
        <v>1082.6363326457831</v>
      </c>
      <c r="J1821" s="73">
        <f t="shared" si="262"/>
        <v>150.5</v>
      </c>
      <c r="K1821" s="74">
        <f t="shared" si="263"/>
        <v>1082.6363326457831</v>
      </c>
    </row>
    <row r="1822" spans="1:11">
      <c r="A1822" s="67">
        <v>1807</v>
      </c>
      <c r="B1822" s="69">
        <f t="shared" si="264"/>
        <v>1082.6363326457831</v>
      </c>
      <c r="C1822" s="68">
        <f t="shared" si="265"/>
        <v>150.58333333333334</v>
      </c>
      <c r="D1822" s="72">
        <f t="shared" si="266"/>
        <v>1083.0234026444753</v>
      </c>
      <c r="E1822" s="69">
        <f t="shared" si="267"/>
        <v>1083.0234026444753</v>
      </c>
      <c r="F1822" s="70">
        <f t="shared" si="268"/>
        <v>162.8370471701534</v>
      </c>
      <c r="G1822" s="70" cm="1">
        <f t="array" ref="G1822">_xll.DCE_EC312_SpecificHeat_Ca(B1822)</f>
        <v>650</v>
      </c>
      <c r="H1822" s="69">
        <f t="shared" si="269"/>
        <v>8.3107263172746915E-2</v>
      </c>
      <c r="I1822" s="69">
        <f t="shared" si="270"/>
        <v>1082.7194399089558</v>
      </c>
      <c r="J1822" s="73">
        <f t="shared" si="262"/>
        <v>150.58333333333334</v>
      </c>
      <c r="K1822" s="74">
        <f t="shared" si="263"/>
        <v>1082.7194399089558</v>
      </c>
    </row>
    <row r="1823" spans="1:11">
      <c r="A1823" s="67">
        <v>1808</v>
      </c>
      <c r="B1823" s="69">
        <f t="shared" si="264"/>
        <v>1082.7194399089558</v>
      </c>
      <c r="C1823" s="68">
        <f t="shared" si="265"/>
        <v>150.66666666666666</v>
      </c>
      <c r="D1823" s="72">
        <f t="shared" si="266"/>
        <v>1083.1062282940452</v>
      </c>
      <c r="E1823" s="69">
        <f t="shared" si="267"/>
        <v>1083.1062282940452</v>
      </c>
      <c r="F1823" s="70">
        <f t="shared" si="268"/>
        <v>162.74667271664504</v>
      </c>
      <c r="G1823" s="70" cm="1">
        <f t="array" ref="G1823">_xll.DCE_EC312_SpecificHeat_Ca(B1823)</f>
        <v>650</v>
      </c>
      <c r="H1823" s="69">
        <f t="shared" si="269"/>
        <v>8.3061138696638226E-2</v>
      </c>
      <c r="I1823" s="69">
        <f t="shared" si="270"/>
        <v>1082.8025010476524</v>
      </c>
      <c r="J1823" s="73">
        <f t="shared" si="262"/>
        <v>150.66666666666666</v>
      </c>
      <c r="K1823" s="74">
        <f t="shared" si="263"/>
        <v>1082.8025010476524</v>
      </c>
    </row>
    <row r="1824" spans="1:11">
      <c r="A1824" s="67">
        <v>1809</v>
      </c>
      <c r="B1824" s="69">
        <f t="shared" si="264"/>
        <v>1082.8025010476524</v>
      </c>
      <c r="C1824" s="68">
        <f t="shared" si="265"/>
        <v>150.75</v>
      </c>
      <c r="D1824" s="72">
        <f t="shared" si="266"/>
        <v>1083.1890081835854</v>
      </c>
      <c r="E1824" s="69">
        <f t="shared" si="267"/>
        <v>1083.1890081835854</v>
      </c>
      <c r="F1824" s="70">
        <f t="shared" si="268"/>
        <v>162.65639860586896</v>
      </c>
      <c r="G1824" s="70" cm="1">
        <f t="array" ref="G1824">_xll.DCE_EC312_SpecificHeat_Ca(B1824)</f>
        <v>650</v>
      </c>
      <c r="H1824" s="69">
        <f t="shared" si="269"/>
        <v>8.3015065432523349E-2</v>
      </c>
      <c r="I1824" s="69">
        <f t="shared" si="270"/>
        <v>1082.885516113085</v>
      </c>
      <c r="J1824" s="73">
        <f t="shared" si="262"/>
        <v>150.75</v>
      </c>
      <c r="K1824" s="74">
        <f t="shared" si="263"/>
        <v>1082.885516113085</v>
      </c>
    </row>
    <row r="1825" spans="1:11">
      <c r="A1825" s="67">
        <v>1810</v>
      </c>
      <c r="B1825" s="69">
        <f t="shared" si="264"/>
        <v>1082.885516113085</v>
      </c>
      <c r="C1825" s="68">
        <f t="shared" si="265"/>
        <v>150.83333333333334</v>
      </c>
      <c r="D1825" s="72">
        <f t="shared" si="266"/>
        <v>1083.2717423636316</v>
      </c>
      <c r="E1825" s="69">
        <f t="shared" si="267"/>
        <v>1083.2717423636316</v>
      </c>
      <c r="F1825" s="70">
        <f t="shared" si="268"/>
        <v>162.5662246707202</v>
      </c>
      <c r="G1825" s="70" cm="1">
        <f t="array" ref="G1825">_xll.DCE_EC312_SpecificHeat_Ca(B1825)</f>
        <v>650</v>
      </c>
      <c r="H1825" s="69">
        <f t="shared" si="269"/>
        <v>8.2969043295116882E-2</v>
      </c>
      <c r="I1825" s="69">
        <f t="shared" si="270"/>
        <v>1082.9684851563802</v>
      </c>
      <c r="J1825" s="73">
        <f t="shared" si="262"/>
        <v>150.83333333333334</v>
      </c>
      <c r="K1825" s="74">
        <f t="shared" si="263"/>
        <v>1082.9684851563802</v>
      </c>
    </row>
    <row r="1826" spans="1:11">
      <c r="A1826" s="67">
        <v>1811</v>
      </c>
      <c r="B1826" s="69">
        <f t="shared" si="264"/>
        <v>1082.9684851563802</v>
      </c>
      <c r="C1826" s="68">
        <f t="shared" si="265"/>
        <v>150.91666666666666</v>
      </c>
      <c r="D1826" s="72">
        <f t="shared" si="266"/>
        <v>1083.3544308846358</v>
      </c>
      <c r="E1826" s="69">
        <f t="shared" si="267"/>
        <v>1083.3544308846358</v>
      </c>
      <c r="F1826" s="70">
        <f t="shared" si="268"/>
        <v>162.4761507445906</v>
      </c>
      <c r="G1826" s="70" cm="1">
        <f t="array" ref="G1826">_xll.DCE_EC312_SpecificHeat_Ca(B1826)</f>
        <v>650</v>
      </c>
      <c r="H1826" s="69">
        <f t="shared" si="269"/>
        <v>8.2923072199386841E-2</v>
      </c>
      <c r="I1826" s="69">
        <f t="shared" si="270"/>
        <v>1083.0514082285797</v>
      </c>
      <c r="J1826" s="73">
        <f t="shared" si="262"/>
        <v>150.91666666666666</v>
      </c>
      <c r="K1826" s="74">
        <f t="shared" si="263"/>
        <v>1083.0514082285797</v>
      </c>
    </row>
    <row r="1827" spans="1:11">
      <c r="A1827" s="67">
        <v>1812</v>
      </c>
      <c r="B1827" s="69">
        <f t="shared" si="264"/>
        <v>1083.0514082285797</v>
      </c>
      <c r="C1827" s="68">
        <f t="shared" si="265"/>
        <v>151</v>
      </c>
      <c r="D1827" s="72">
        <f t="shared" si="266"/>
        <v>1083.4370737969662</v>
      </c>
      <c r="E1827" s="69">
        <f t="shared" si="267"/>
        <v>1083.4370737969662</v>
      </c>
      <c r="F1827" s="70">
        <f t="shared" si="268"/>
        <v>162.38617666071468</v>
      </c>
      <c r="G1827" s="70" cm="1">
        <f t="array" ref="G1827">_xll.DCE_EC312_SpecificHeat_Ca(B1827)</f>
        <v>650</v>
      </c>
      <c r="H1827" s="69">
        <f t="shared" si="269"/>
        <v>8.2877152060221046E-2</v>
      </c>
      <c r="I1827" s="69">
        <f t="shared" si="270"/>
        <v>1083.13428538064</v>
      </c>
      <c r="J1827" s="73">
        <f t="shared" si="262"/>
        <v>151</v>
      </c>
      <c r="K1827" s="74">
        <f t="shared" si="263"/>
        <v>1083.13428538064</v>
      </c>
    </row>
    <row r="1828" spans="1:11">
      <c r="A1828" s="67">
        <v>1813</v>
      </c>
      <c r="B1828" s="69">
        <f t="shared" si="264"/>
        <v>1083.13428538064</v>
      </c>
      <c r="C1828" s="68">
        <f t="shared" si="265"/>
        <v>151.08333333333334</v>
      </c>
      <c r="D1828" s="72">
        <f t="shared" si="266"/>
        <v>1083.5196711509084</v>
      </c>
      <c r="E1828" s="69">
        <f t="shared" si="267"/>
        <v>1083.5196711509084</v>
      </c>
      <c r="F1828" s="70">
        <f t="shared" si="268"/>
        <v>162.29630225348618</v>
      </c>
      <c r="G1828" s="70" cm="1">
        <f t="array" ref="G1828">_xll.DCE_EC312_SpecificHeat_Ca(B1828)</f>
        <v>650</v>
      </c>
      <c r="H1828" s="69">
        <f t="shared" si="269"/>
        <v>8.283128279309887E-2</v>
      </c>
      <c r="I1828" s="69">
        <f t="shared" si="270"/>
        <v>1083.217116663433</v>
      </c>
      <c r="J1828" s="73">
        <f t="shared" si="262"/>
        <v>151.08333333333334</v>
      </c>
      <c r="K1828" s="74">
        <f t="shared" si="263"/>
        <v>1083.217116663433</v>
      </c>
    </row>
    <row r="1829" spans="1:11">
      <c r="A1829" s="67">
        <v>1814</v>
      </c>
      <c r="B1829" s="69">
        <f t="shared" si="264"/>
        <v>1083.217116663433</v>
      </c>
      <c r="C1829" s="68">
        <f t="shared" si="265"/>
        <v>151.16666666666666</v>
      </c>
      <c r="D1829" s="72">
        <f t="shared" si="266"/>
        <v>1083.6022229966643</v>
      </c>
      <c r="E1829" s="69">
        <f t="shared" si="267"/>
        <v>1083.6022229966643</v>
      </c>
      <c r="F1829" s="70">
        <f t="shared" si="268"/>
        <v>162.20652735714137</v>
      </c>
      <c r="G1829" s="70" cm="1">
        <f t="array" ref="G1829">_xll.DCE_EC312_SpecificHeat_Ca(B1829)</f>
        <v>650</v>
      </c>
      <c r="H1829" s="69">
        <f t="shared" si="269"/>
        <v>8.2785464313419377E-2</v>
      </c>
      <c r="I1829" s="69">
        <f t="shared" si="270"/>
        <v>1083.2999021277465</v>
      </c>
      <c r="J1829" s="73">
        <f t="shared" si="262"/>
        <v>151.16666666666666</v>
      </c>
      <c r="K1829" s="74">
        <f t="shared" si="263"/>
        <v>1083.2999021277465</v>
      </c>
    </row>
    <row r="1830" spans="1:11">
      <c r="A1830" s="67">
        <v>1815</v>
      </c>
      <c r="B1830" s="69">
        <f t="shared" si="264"/>
        <v>1083.2999021277465</v>
      </c>
      <c r="C1830" s="68">
        <f t="shared" si="265"/>
        <v>151.25</v>
      </c>
      <c r="D1830" s="72">
        <f t="shared" si="266"/>
        <v>1083.684729384353</v>
      </c>
      <c r="E1830" s="69">
        <f t="shared" si="267"/>
        <v>1083.684729384353</v>
      </c>
      <c r="F1830" s="70">
        <f t="shared" si="268"/>
        <v>162.11685180620265</v>
      </c>
      <c r="G1830" s="70" cm="1">
        <f t="array" ref="G1830">_xll.DCE_EC312_SpecificHeat_Ca(B1830)</f>
        <v>650</v>
      </c>
      <c r="H1830" s="69">
        <f t="shared" si="269"/>
        <v>8.2739696536727636E-2</v>
      </c>
      <c r="I1830" s="69">
        <f t="shared" si="270"/>
        <v>1083.3826418242832</v>
      </c>
      <c r="J1830" s="73">
        <f t="shared" si="262"/>
        <v>151.25</v>
      </c>
      <c r="K1830" s="74">
        <f t="shared" si="263"/>
        <v>1083.3826418242832</v>
      </c>
    </row>
    <row r="1831" spans="1:11">
      <c r="A1831" s="67">
        <v>1816</v>
      </c>
      <c r="B1831" s="69">
        <f t="shared" si="264"/>
        <v>1083.3826418242832</v>
      </c>
      <c r="C1831" s="68">
        <f t="shared" si="265"/>
        <v>151.33333333333334</v>
      </c>
      <c r="D1831" s="72">
        <f t="shared" si="266"/>
        <v>1083.767190364011</v>
      </c>
      <c r="E1831" s="69">
        <f t="shared" si="267"/>
        <v>1083.767190364011</v>
      </c>
      <c r="F1831" s="70">
        <f t="shared" si="268"/>
        <v>162.02727543591382</v>
      </c>
      <c r="G1831" s="70" cm="1">
        <f t="array" ref="G1831">_xll.DCE_EC312_SpecificHeat_Ca(B1831)</f>
        <v>650</v>
      </c>
      <c r="H1831" s="69">
        <f t="shared" si="269"/>
        <v>8.269397937893691E-2</v>
      </c>
      <c r="I1831" s="69">
        <f t="shared" si="270"/>
        <v>1083.4653358036621</v>
      </c>
      <c r="J1831" s="73">
        <f t="shared" ref="J1831:J1894" si="271">C1831</f>
        <v>151.33333333333334</v>
      </c>
      <c r="K1831" s="74">
        <f t="shared" ref="K1831:K1894" si="272">I1831</f>
        <v>1083.4653358036621</v>
      </c>
    </row>
    <row r="1832" spans="1:11">
      <c r="A1832" s="67">
        <v>1817</v>
      </c>
      <c r="B1832" s="69">
        <f t="shared" si="264"/>
        <v>1083.4653358036621</v>
      </c>
      <c r="C1832" s="68">
        <f t="shared" si="265"/>
        <v>151.41666666666666</v>
      </c>
      <c r="D1832" s="72">
        <f t="shared" si="266"/>
        <v>1083.8496059855922</v>
      </c>
      <c r="E1832" s="69">
        <f t="shared" si="267"/>
        <v>1083.8496059855922</v>
      </c>
      <c r="F1832" s="70">
        <f t="shared" si="268"/>
        <v>161.93779808164402</v>
      </c>
      <c r="G1832" s="70" cm="1">
        <f t="array" ref="G1832">_xll.DCE_EC312_SpecificHeat_Ca(B1832)</f>
        <v>650</v>
      </c>
      <c r="H1832" s="69">
        <f t="shared" si="269"/>
        <v>8.2648312756024439E-2</v>
      </c>
      <c r="I1832" s="69">
        <f t="shared" si="270"/>
        <v>1083.5479841164181</v>
      </c>
      <c r="J1832" s="73">
        <f t="shared" si="271"/>
        <v>151.41666666666666</v>
      </c>
      <c r="K1832" s="74">
        <f t="shared" si="272"/>
        <v>1083.5479841164181</v>
      </c>
    </row>
    <row r="1833" spans="1:11">
      <c r="A1833" s="67">
        <v>1818</v>
      </c>
      <c r="B1833" s="69">
        <f t="shared" si="264"/>
        <v>1083.5479841164181</v>
      </c>
      <c r="C1833" s="68">
        <f t="shared" si="265"/>
        <v>151.5</v>
      </c>
      <c r="D1833" s="72">
        <f t="shared" si="266"/>
        <v>1083.9319762989678</v>
      </c>
      <c r="E1833" s="69">
        <f t="shared" si="267"/>
        <v>1083.9319762989678</v>
      </c>
      <c r="F1833" s="70">
        <f t="shared" si="268"/>
        <v>161.84841957920347</v>
      </c>
      <c r="G1833" s="70" cm="1">
        <f t="array" ref="G1833">_xll.DCE_EC312_SpecificHeat_Ca(B1833)</f>
        <v>650</v>
      </c>
      <c r="H1833" s="69">
        <f t="shared" si="269"/>
        <v>8.2602696584192531E-2</v>
      </c>
      <c r="I1833" s="69">
        <f t="shared" si="270"/>
        <v>1083.6305868130023</v>
      </c>
      <c r="J1833" s="73">
        <f t="shared" si="271"/>
        <v>151.5</v>
      </c>
      <c r="K1833" s="74">
        <f t="shared" si="272"/>
        <v>1083.6305868130023</v>
      </c>
    </row>
    <row r="1834" spans="1:11">
      <c r="A1834" s="67">
        <v>1819</v>
      </c>
      <c r="B1834" s="69">
        <f t="shared" si="264"/>
        <v>1083.6305868130023</v>
      </c>
      <c r="C1834" s="68">
        <f t="shared" si="265"/>
        <v>151.58333333333334</v>
      </c>
      <c r="D1834" s="72">
        <f t="shared" si="266"/>
        <v>1084.0143013539271</v>
      </c>
      <c r="E1834" s="69">
        <f t="shared" si="267"/>
        <v>1084.0143013539271</v>
      </c>
      <c r="F1834" s="70">
        <f t="shared" si="268"/>
        <v>161.75913976466106</v>
      </c>
      <c r="G1834" s="70" cm="1">
        <f t="array" ref="G1834">_xll.DCE_EC312_SpecificHeat_Ca(B1834)</f>
        <v>650</v>
      </c>
      <c r="H1834" s="69">
        <f t="shared" si="269"/>
        <v>8.2557130779775584E-2</v>
      </c>
      <c r="I1834" s="69">
        <f t="shared" si="270"/>
        <v>1083.7131439437821</v>
      </c>
      <c r="J1834" s="73">
        <f t="shared" si="271"/>
        <v>151.58333333333334</v>
      </c>
      <c r="K1834" s="74">
        <f t="shared" si="272"/>
        <v>1083.7131439437821</v>
      </c>
    </row>
    <row r="1835" spans="1:11">
      <c r="A1835" s="67">
        <v>1820</v>
      </c>
      <c r="B1835" s="69">
        <f t="shared" si="264"/>
        <v>1083.7131439437821</v>
      </c>
      <c r="C1835" s="68">
        <f t="shared" si="265"/>
        <v>151.66666666666666</v>
      </c>
      <c r="D1835" s="72">
        <f t="shared" si="266"/>
        <v>1084.0965812001773</v>
      </c>
      <c r="E1835" s="69">
        <f t="shared" si="267"/>
        <v>1084.0965812001773</v>
      </c>
      <c r="F1835" s="70">
        <f t="shared" si="268"/>
        <v>161.66995847463497</v>
      </c>
      <c r="G1835" s="70" cm="1">
        <f t="array" ref="G1835">_xll.DCE_EC312_SpecificHeat_Ca(B1835)</f>
        <v>650</v>
      </c>
      <c r="H1835" s="69">
        <f t="shared" si="269"/>
        <v>8.2511615259388257E-2</v>
      </c>
      <c r="I1835" s="69">
        <f t="shared" si="270"/>
        <v>1083.7956555590415</v>
      </c>
      <c r="J1835" s="73">
        <f t="shared" si="271"/>
        <v>151.66666666666666</v>
      </c>
      <c r="K1835" s="74">
        <f t="shared" si="272"/>
        <v>1083.7956555590415</v>
      </c>
    </row>
    <row r="1836" spans="1:11">
      <c r="A1836" s="67">
        <v>1821</v>
      </c>
      <c r="B1836" s="69">
        <f t="shared" si="264"/>
        <v>1083.7956555590415</v>
      </c>
      <c r="C1836" s="68">
        <f t="shared" si="265"/>
        <v>151.75</v>
      </c>
      <c r="D1836" s="72">
        <f t="shared" si="266"/>
        <v>1084.1788158873442</v>
      </c>
      <c r="E1836" s="69">
        <f t="shared" si="267"/>
        <v>1084.1788158873442</v>
      </c>
      <c r="F1836" s="70">
        <f t="shared" si="268"/>
        <v>161.58087554621531</v>
      </c>
      <c r="G1836" s="70" cm="1">
        <f t="array" ref="G1836">_xll.DCE_EC312_SpecificHeat_Ca(B1836)</f>
        <v>650</v>
      </c>
      <c r="H1836" s="69">
        <f t="shared" si="269"/>
        <v>8.2466149939886144E-2</v>
      </c>
      <c r="I1836" s="69">
        <f t="shared" si="270"/>
        <v>1083.8781217089813</v>
      </c>
      <c r="J1836" s="73">
        <f t="shared" si="271"/>
        <v>151.75</v>
      </c>
      <c r="K1836" s="74">
        <f t="shared" si="272"/>
        <v>1083.8781217089813</v>
      </c>
    </row>
    <row r="1837" spans="1:11">
      <c r="A1837" s="67">
        <v>1822</v>
      </c>
      <c r="B1837" s="69">
        <f t="shared" si="264"/>
        <v>1083.8781217089813</v>
      </c>
      <c r="C1837" s="68">
        <f t="shared" si="265"/>
        <v>151.83333333333334</v>
      </c>
      <c r="D1837" s="72">
        <f t="shared" si="266"/>
        <v>1084.261005464971</v>
      </c>
      <c r="E1837" s="69">
        <f t="shared" si="267"/>
        <v>1084.261005464971</v>
      </c>
      <c r="F1837" s="70">
        <f t="shared" si="268"/>
        <v>161.49189081641225</v>
      </c>
      <c r="G1837" s="70" cm="1">
        <f t="array" ref="G1837">_xll.DCE_EC312_SpecificHeat_Ca(B1837)</f>
        <v>650</v>
      </c>
      <c r="H1837" s="69">
        <f t="shared" si="269"/>
        <v>8.2420734738083992E-2</v>
      </c>
      <c r="I1837" s="69">
        <f t="shared" si="270"/>
        <v>1083.9605424437193</v>
      </c>
      <c r="J1837" s="73">
        <f t="shared" si="271"/>
        <v>151.83333333333334</v>
      </c>
      <c r="K1837" s="74">
        <f t="shared" si="272"/>
        <v>1083.9605424437193</v>
      </c>
    </row>
    <row r="1838" spans="1:11">
      <c r="A1838" s="67">
        <v>1823</v>
      </c>
      <c r="B1838" s="69">
        <f t="shared" si="264"/>
        <v>1083.9605424437193</v>
      </c>
      <c r="C1838" s="68">
        <f t="shared" si="265"/>
        <v>151.91666666666666</v>
      </c>
      <c r="D1838" s="72">
        <f t="shared" si="266"/>
        <v>1084.3431499825201</v>
      </c>
      <c r="E1838" s="69">
        <f t="shared" si="267"/>
        <v>1084.3431499825201</v>
      </c>
      <c r="F1838" s="70">
        <f t="shared" si="268"/>
        <v>161.40300412288795</v>
      </c>
      <c r="G1838" s="70" cm="1">
        <f t="array" ref="G1838">_xll.DCE_EC312_SpecificHeat_Ca(B1838)</f>
        <v>650</v>
      </c>
      <c r="H1838" s="69">
        <f t="shared" si="269"/>
        <v>8.2375369571129328E-2</v>
      </c>
      <c r="I1838" s="69">
        <f t="shared" si="270"/>
        <v>1084.0429178132904</v>
      </c>
      <c r="J1838" s="73">
        <f t="shared" si="271"/>
        <v>151.91666666666666</v>
      </c>
      <c r="K1838" s="74">
        <f t="shared" si="272"/>
        <v>1084.0429178132904</v>
      </c>
    </row>
    <row r="1839" spans="1:11">
      <c r="A1839" s="67">
        <v>1824</v>
      </c>
      <c r="B1839" s="69">
        <f t="shared" si="264"/>
        <v>1084.0429178132904</v>
      </c>
      <c r="C1839" s="68">
        <f t="shared" si="265"/>
        <v>152</v>
      </c>
      <c r="D1839" s="72">
        <f t="shared" si="266"/>
        <v>1084.4252494893724</v>
      </c>
      <c r="E1839" s="69">
        <f t="shared" si="267"/>
        <v>1084.4252494893724</v>
      </c>
      <c r="F1839" s="70">
        <f t="shared" si="268"/>
        <v>161.31421530353813</v>
      </c>
      <c r="G1839" s="70" cm="1">
        <f t="array" ref="G1839">_xll.DCE_EC312_SpecificHeat_Ca(B1839)</f>
        <v>650</v>
      </c>
      <c r="H1839" s="69">
        <f t="shared" si="269"/>
        <v>8.2330054356288873E-2</v>
      </c>
      <c r="I1839" s="69">
        <f t="shared" si="270"/>
        <v>1084.1252478676467</v>
      </c>
      <c r="J1839" s="73">
        <f t="shared" si="271"/>
        <v>152</v>
      </c>
      <c r="K1839" s="74">
        <f t="shared" si="272"/>
        <v>1084.1252478676467</v>
      </c>
    </row>
    <row r="1840" spans="1:11">
      <c r="A1840" s="67">
        <v>1825</v>
      </c>
      <c r="B1840" s="69">
        <f t="shared" si="264"/>
        <v>1084.1252478676467</v>
      </c>
      <c r="C1840" s="68">
        <f t="shared" si="265"/>
        <v>152.08333333333334</v>
      </c>
      <c r="D1840" s="72">
        <f t="shared" si="266"/>
        <v>1084.5073040348277</v>
      </c>
      <c r="E1840" s="69">
        <f t="shared" si="267"/>
        <v>1084.5073040348277</v>
      </c>
      <c r="F1840" s="70">
        <f t="shared" si="268"/>
        <v>161.22552419680221</v>
      </c>
      <c r="G1840" s="70" cm="1">
        <f t="array" ref="G1840">_xll.DCE_EC312_SpecificHeat_Ca(B1840)</f>
        <v>650</v>
      </c>
      <c r="H1840" s="69">
        <f t="shared" si="269"/>
        <v>8.2284789011106807E-2</v>
      </c>
      <c r="I1840" s="69">
        <f t="shared" si="270"/>
        <v>1084.2075326566578</v>
      </c>
      <c r="J1840" s="73">
        <f t="shared" si="271"/>
        <v>152.08333333333334</v>
      </c>
      <c r="K1840" s="74">
        <f t="shared" si="272"/>
        <v>1084.2075326566578</v>
      </c>
    </row>
    <row r="1841" spans="1:11">
      <c r="A1841" s="67">
        <v>1826</v>
      </c>
      <c r="B1841" s="69">
        <f t="shared" si="264"/>
        <v>1084.2075326566578</v>
      </c>
      <c r="C1841" s="68">
        <f t="shared" si="265"/>
        <v>152.16666666666666</v>
      </c>
      <c r="D1841" s="72">
        <f t="shared" si="266"/>
        <v>1084.5893136681048</v>
      </c>
      <c r="E1841" s="69">
        <f t="shared" si="267"/>
        <v>1084.5893136681048</v>
      </c>
      <c r="F1841" s="70">
        <f t="shared" si="268"/>
        <v>161.13693064125627</v>
      </c>
      <c r="G1841" s="70" cm="1">
        <f t="array" ref="G1841">_xll.DCE_EC312_SpecificHeat_Ca(B1841)</f>
        <v>650</v>
      </c>
      <c r="H1841" s="69">
        <f t="shared" si="269"/>
        <v>8.2239573453197101E-2</v>
      </c>
      <c r="I1841" s="69">
        <f t="shared" si="270"/>
        <v>1084.2897722301111</v>
      </c>
      <c r="J1841" s="73">
        <f t="shared" si="271"/>
        <v>152.16666666666666</v>
      </c>
      <c r="K1841" s="74">
        <f t="shared" si="272"/>
        <v>1084.2897722301111</v>
      </c>
    </row>
    <row r="1842" spans="1:11">
      <c r="A1842" s="67">
        <v>1827</v>
      </c>
      <c r="B1842" s="69">
        <f t="shared" si="264"/>
        <v>1084.2897722301111</v>
      </c>
      <c r="C1842" s="68">
        <f t="shared" si="265"/>
        <v>152.25</v>
      </c>
      <c r="D1842" s="72">
        <f t="shared" si="266"/>
        <v>1084.6712784383417</v>
      </c>
      <c r="E1842" s="69">
        <f t="shared" si="267"/>
        <v>1084.6712784383417</v>
      </c>
      <c r="F1842" s="70">
        <f t="shared" si="268"/>
        <v>161.04843447597563</v>
      </c>
      <c r="G1842" s="70" cm="1">
        <f t="array" ref="G1842">_xll.DCE_EC312_SpecificHeat_Ca(B1842)</f>
        <v>650</v>
      </c>
      <c r="H1842" s="69">
        <f t="shared" si="269"/>
        <v>8.2194407600428537E-2</v>
      </c>
      <c r="I1842" s="69">
        <f t="shared" si="270"/>
        <v>1084.3719666377115</v>
      </c>
      <c r="J1842" s="73">
        <f t="shared" si="271"/>
        <v>152.25</v>
      </c>
      <c r="K1842" s="74">
        <f t="shared" si="272"/>
        <v>1084.3719666377115</v>
      </c>
    </row>
    <row r="1843" spans="1:11">
      <c r="A1843" s="67">
        <v>1828</v>
      </c>
      <c r="B1843" s="69">
        <f t="shared" si="264"/>
        <v>1084.3719666377115</v>
      </c>
      <c r="C1843" s="68">
        <f t="shared" si="265"/>
        <v>152.33333333333334</v>
      </c>
      <c r="D1843" s="72">
        <f t="shared" si="266"/>
        <v>1084.7531983945962</v>
      </c>
      <c r="E1843" s="69">
        <f t="shared" si="267"/>
        <v>1084.7531983945962</v>
      </c>
      <c r="F1843" s="70">
        <f t="shared" si="268"/>
        <v>160.96003554059629</v>
      </c>
      <c r="G1843" s="70" cm="1">
        <f t="array" ref="G1843">_xll.DCE_EC312_SpecificHeat_Ca(B1843)</f>
        <v>650</v>
      </c>
      <c r="H1843" s="69">
        <f t="shared" si="269"/>
        <v>8.2149291370955974E-2</v>
      </c>
      <c r="I1843" s="69">
        <f t="shared" si="270"/>
        <v>1084.4541159290825</v>
      </c>
      <c r="J1843" s="73">
        <f t="shared" si="271"/>
        <v>152.33333333333334</v>
      </c>
      <c r="K1843" s="74">
        <f t="shared" si="272"/>
        <v>1084.4541159290825</v>
      </c>
    </row>
    <row r="1844" spans="1:11">
      <c r="A1844" s="67">
        <v>1829</v>
      </c>
      <c r="B1844" s="69">
        <f t="shared" si="264"/>
        <v>1084.4541159290825</v>
      </c>
      <c r="C1844" s="68">
        <f t="shared" si="265"/>
        <v>152.41666666666666</v>
      </c>
      <c r="D1844" s="72">
        <f t="shared" si="266"/>
        <v>1084.8350735858446</v>
      </c>
      <c r="E1844" s="69">
        <f t="shared" si="267"/>
        <v>1084.8350735858446</v>
      </c>
      <c r="F1844" s="70">
        <f t="shared" si="268"/>
        <v>160.87173367432231</v>
      </c>
      <c r="G1844" s="70" cm="1">
        <f t="array" ref="G1844">_xll.DCE_EC312_SpecificHeat_Ca(B1844)</f>
        <v>650</v>
      </c>
      <c r="H1844" s="69">
        <f t="shared" si="269"/>
        <v>8.2104224682713903E-2</v>
      </c>
      <c r="I1844" s="69">
        <f t="shared" si="270"/>
        <v>1084.5362201537653</v>
      </c>
      <c r="J1844" s="73">
        <f t="shared" si="271"/>
        <v>152.41666666666666</v>
      </c>
      <c r="K1844" s="74">
        <f t="shared" si="272"/>
        <v>1084.5362201537653</v>
      </c>
    </row>
    <row r="1845" spans="1:11">
      <c r="A1845" s="67">
        <v>1830</v>
      </c>
      <c r="B1845" s="69">
        <f t="shared" si="264"/>
        <v>1084.5362201537653</v>
      </c>
      <c r="C1845" s="68">
        <f t="shared" si="265"/>
        <v>152.5</v>
      </c>
      <c r="D1845" s="72">
        <f t="shared" si="266"/>
        <v>1084.9169040609845</v>
      </c>
      <c r="E1845" s="69">
        <f t="shared" si="267"/>
        <v>1084.9169040609845</v>
      </c>
      <c r="F1845" s="70">
        <f t="shared" si="268"/>
        <v>160.78352871777213</v>
      </c>
      <c r="G1845" s="70" cm="1">
        <f t="array" ref="G1845">_xll.DCE_EC312_SpecificHeat_Ca(B1845)</f>
        <v>650</v>
      </c>
      <c r="H1845" s="69">
        <f t="shared" si="269"/>
        <v>8.2059207454358643E-2</v>
      </c>
      <c r="I1845" s="69">
        <f t="shared" si="270"/>
        <v>1084.6182793612197</v>
      </c>
      <c r="J1845" s="73">
        <f t="shared" si="271"/>
        <v>152.5</v>
      </c>
      <c r="K1845" s="74">
        <f t="shared" si="272"/>
        <v>1084.6182793612197</v>
      </c>
    </row>
    <row r="1846" spans="1:11">
      <c r="A1846" s="67">
        <v>1831</v>
      </c>
      <c r="B1846" s="69">
        <f t="shared" si="264"/>
        <v>1084.6182793612197</v>
      </c>
      <c r="C1846" s="68">
        <f t="shared" si="265"/>
        <v>152.58333333333334</v>
      </c>
      <c r="D1846" s="72">
        <f t="shared" si="266"/>
        <v>1084.9986898688321</v>
      </c>
      <c r="E1846" s="69">
        <f t="shared" si="267"/>
        <v>1084.9986898688321</v>
      </c>
      <c r="F1846" s="70">
        <f t="shared" si="268"/>
        <v>160.69542051105461</v>
      </c>
      <c r="G1846" s="70" cm="1">
        <f t="array" ref="G1846">_xll.DCE_EC312_SpecificHeat_Ca(B1846)</f>
        <v>650</v>
      </c>
      <c r="H1846" s="69">
        <f t="shared" si="269"/>
        <v>8.2014239604286401E-2</v>
      </c>
      <c r="I1846" s="69">
        <f t="shared" si="270"/>
        <v>1084.7002936008239</v>
      </c>
      <c r="J1846" s="73">
        <f t="shared" si="271"/>
        <v>152.58333333333334</v>
      </c>
      <c r="K1846" s="74">
        <f t="shared" si="272"/>
        <v>1084.7002936008239</v>
      </c>
    </row>
    <row r="1847" spans="1:11">
      <c r="A1847" s="67">
        <v>1832</v>
      </c>
      <c r="B1847" s="69">
        <f t="shared" si="264"/>
        <v>1084.7002936008239</v>
      </c>
      <c r="C1847" s="68">
        <f t="shared" si="265"/>
        <v>152.66666666666666</v>
      </c>
      <c r="D1847" s="72">
        <f t="shared" si="266"/>
        <v>1085.0804310581243</v>
      </c>
      <c r="E1847" s="69">
        <f t="shared" si="267"/>
        <v>1085.0804310581243</v>
      </c>
      <c r="F1847" s="70">
        <f t="shared" si="268"/>
        <v>160.60740889517453</v>
      </c>
      <c r="G1847" s="70" cm="1">
        <f t="array" ref="G1847">_xll.DCE_EC312_SpecificHeat_Ca(B1847)</f>
        <v>650</v>
      </c>
      <c r="H1847" s="69">
        <f t="shared" si="269"/>
        <v>8.1969321051350713E-2</v>
      </c>
      <c r="I1847" s="69">
        <f t="shared" si="270"/>
        <v>1084.7822629218751</v>
      </c>
      <c r="J1847" s="73">
        <f t="shared" si="271"/>
        <v>152.66666666666666</v>
      </c>
      <c r="K1847" s="74">
        <f t="shared" si="272"/>
        <v>1084.7822629218751</v>
      </c>
    </row>
    <row r="1848" spans="1:11">
      <c r="A1848" s="67">
        <v>1833</v>
      </c>
      <c r="B1848" s="69">
        <f t="shared" si="264"/>
        <v>1084.7822629218751</v>
      </c>
      <c r="C1848" s="68">
        <f t="shared" si="265"/>
        <v>152.75</v>
      </c>
      <c r="D1848" s="72">
        <f t="shared" si="266"/>
        <v>1085.1621276775186</v>
      </c>
      <c r="E1848" s="69">
        <f t="shared" si="267"/>
        <v>1085.1621276775186</v>
      </c>
      <c r="F1848" s="70">
        <f t="shared" si="268"/>
        <v>160.51949371132579</v>
      </c>
      <c r="G1848" s="70" cm="1">
        <f t="array" ref="G1848">_xll.DCE_EC312_SpecificHeat_Ca(B1848)</f>
        <v>650</v>
      </c>
      <c r="H1848" s="69">
        <f t="shared" si="269"/>
        <v>8.1924451714501578E-2</v>
      </c>
      <c r="I1848" s="69">
        <f t="shared" si="270"/>
        <v>1084.8641873735896</v>
      </c>
      <c r="J1848" s="73">
        <f t="shared" si="271"/>
        <v>152.75</v>
      </c>
      <c r="K1848" s="74">
        <f t="shared" si="272"/>
        <v>1084.8641873735896</v>
      </c>
    </row>
    <row r="1849" spans="1:11">
      <c r="A1849" s="67">
        <v>1834</v>
      </c>
      <c r="B1849" s="69">
        <f t="shared" si="264"/>
        <v>1084.8641873735896</v>
      </c>
      <c r="C1849" s="68">
        <f t="shared" si="265"/>
        <v>152.83333333333334</v>
      </c>
      <c r="D1849" s="72">
        <f t="shared" si="266"/>
        <v>1085.2437797755917</v>
      </c>
      <c r="E1849" s="69">
        <f t="shared" si="267"/>
        <v>1085.2437797755917</v>
      </c>
      <c r="F1849" s="70">
        <f t="shared" si="268"/>
        <v>160.43167480057804</v>
      </c>
      <c r="G1849" s="70" cm="1">
        <f t="array" ref="G1849">_xll.DCE_EC312_SpecificHeat_Ca(B1849)</f>
        <v>650</v>
      </c>
      <c r="H1849" s="69">
        <f t="shared" si="269"/>
        <v>8.1879631512625575E-2</v>
      </c>
      <c r="I1849" s="69">
        <f t="shared" si="270"/>
        <v>1084.9460670051023</v>
      </c>
      <c r="J1849" s="73">
        <f t="shared" si="271"/>
        <v>152.83333333333334</v>
      </c>
      <c r="K1849" s="74">
        <f t="shared" si="272"/>
        <v>1084.9460670051023</v>
      </c>
    </row>
    <row r="1850" spans="1:11">
      <c r="A1850" s="67">
        <v>1835</v>
      </c>
      <c r="B1850" s="69">
        <f t="shared" si="264"/>
        <v>1084.9460670051023</v>
      </c>
      <c r="C1850" s="68">
        <f t="shared" si="265"/>
        <v>152.91666666666666</v>
      </c>
      <c r="D1850" s="72">
        <f t="shared" si="266"/>
        <v>1085.3253874008428</v>
      </c>
      <c r="E1850" s="69">
        <f t="shared" si="267"/>
        <v>1085.3253874008428</v>
      </c>
      <c r="F1850" s="70">
        <f t="shared" si="268"/>
        <v>160.34395200528766</v>
      </c>
      <c r="G1850" s="70" cm="1">
        <f t="array" ref="G1850">_xll.DCE_EC312_SpecificHeat_Ca(B1850)</f>
        <v>650</v>
      </c>
      <c r="H1850" s="69">
        <f t="shared" si="269"/>
        <v>8.1834860365266049E-2</v>
      </c>
      <c r="I1850" s="69">
        <f t="shared" si="270"/>
        <v>1085.0279018654676</v>
      </c>
      <c r="J1850" s="73">
        <f t="shared" si="271"/>
        <v>152.91666666666666</v>
      </c>
      <c r="K1850" s="74">
        <f t="shared" si="272"/>
        <v>1085.0279018654676</v>
      </c>
    </row>
    <row r="1851" spans="1:11">
      <c r="A1851" s="67">
        <v>1836</v>
      </c>
      <c r="B1851" s="69">
        <f t="shared" si="264"/>
        <v>1085.0279018654676</v>
      </c>
      <c r="C1851" s="68">
        <f t="shared" si="265"/>
        <v>153</v>
      </c>
      <c r="D1851" s="72">
        <f t="shared" si="266"/>
        <v>1085.4069506016901</v>
      </c>
      <c r="E1851" s="69">
        <f t="shared" si="267"/>
        <v>1085.4069506016901</v>
      </c>
      <c r="F1851" s="70">
        <f t="shared" si="268"/>
        <v>160.25632516732662</v>
      </c>
      <c r="G1851" s="70" cm="1">
        <f t="array" ref="G1851">_xll.DCE_EC312_SpecificHeat_Ca(B1851)</f>
        <v>650</v>
      </c>
      <c r="H1851" s="69">
        <f t="shared" si="269"/>
        <v>8.1790138191719042E-2</v>
      </c>
      <c r="I1851" s="69">
        <f t="shared" si="270"/>
        <v>1085.1096920036593</v>
      </c>
      <c r="J1851" s="73">
        <f t="shared" si="271"/>
        <v>153</v>
      </c>
      <c r="K1851" s="74">
        <f t="shared" si="272"/>
        <v>1085.1096920036593</v>
      </c>
    </row>
    <row r="1852" spans="1:11">
      <c r="A1852" s="67">
        <v>1837</v>
      </c>
      <c r="B1852" s="69">
        <f t="shared" si="264"/>
        <v>1085.1096920036593</v>
      </c>
      <c r="C1852" s="68">
        <f t="shared" si="265"/>
        <v>153.08333333333334</v>
      </c>
      <c r="D1852" s="72">
        <f t="shared" si="266"/>
        <v>1085.488469426474</v>
      </c>
      <c r="E1852" s="69">
        <f t="shared" si="267"/>
        <v>1085.488469426474</v>
      </c>
      <c r="F1852" s="70">
        <f t="shared" si="268"/>
        <v>160.16879412932136</v>
      </c>
      <c r="G1852" s="70" cm="1">
        <f t="array" ref="G1852">_xll.DCE_EC312_SpecificHeat_Ca(B1852)</f>
        <v>650</v>
      </c>
      <c r="H1852" s="69">
        <f t="shared" si="269"/>
        <v>8.1745464911665733E-2</v>
      </c>
      <c r="I1852" s="69">
        <f t="shared" si="270"/>
        <v>1085.1914374685709</v>
      </c>
      <c r="J1852" s="73">
        <f t="shared" si="271"/>
        <v>153.08333333333334</v>
      </c>
      <c r="K1852" s="74">
        <f t="shared" si="272"/>
        <v>1085.1914374685709</v>
      </c>
    </row>
    <row r="1853" spans="1:11">
      <c r="A1853" s="67">
        <v>1838</v>
      </c>
      <c r="B1853" s="69">
        <f t="shared" si="264"/>
        <v>1085.1914374685709</v>
      </c>
      <c r="C1853" s="68">
        <f t="shared" si="265"/>
        <v>153.16666666666666</v>
      </c>
      <c r="D1853" s="72">
        <f t="shared" si="266"/>
        <v>1085.5699439234552</v>
      </c>
      <c r="E1853" s="69">
        <f t="shared" si="267"/>
        <v>1085.5699439234552</v>
      </c>
      <c r="F1853" s="70">
        <f t="shared" si="268"/>
        <v>160.08135873417871</v>
      </c>
      <c r="G1853" s="70" cm="1">
        <f t="array" ref="G1853">_xll.DCE_EC312_SpecificHeat_Ca(B1853)</f>
        <v>650</v>
      </c>
      <c r="H1853" s="69">
        <f t="shared" si="269"/>
        <v>8.1700840444930353E-2</v>
      </c>
      <c r="I1853" s="69">
        <f t="shared" si="270"/>
        <v>1085.2731383090158</v>
      </c>
      <c r="J1853" s="73">
        <f t="shared" si="271"/>
        <v>153.16666666666666</v>
      </c>
      <c r="K1853" s="74">
        <f t="shared" si="272"/>
        <v>1085.2731383090158</v>
      </c>
    </row>
    <row r="1854" spans="1:11">
      <c r="A1854" s="67">
        <v>1839</v>
      </c>
      <c r="B1854" s="69">
        <f t="shared" si="264"/>
        <v>1085.2731383090158</v>
      </c>
      <c r="C1854" s="68">
        <f t="shared" si="265"/>
        <v>153.25</v>
      </c>
      <c r="D1854" s="72">
        <f t="shared" si="266"/>
        <v>1085.6513741408164</v>
      </c>
      <c r="E1854" s="69">
        <f t="shared" si="267"/>
        <v>1085.6513741408164</v>
      </c>
      <c r="F1854" s="70">
        <f t="shared" si="268"/>
        <v>159.99401882512228</v>
      </c>
      <c r="G1854" s="70" cm="1">
        <f t="array" ref="G1854">_xll.DCE_EC312_SpecificHeat_Ca(B1854)</f>
        <v>650</v>
      </c>
      <c r="H1854" s="69">
        <f t="shared" si="269"/>
        <v>8.1656264711498797E-2</v>
      </c>
      <c r="I1854" s="69">
        <f t="shared" si="270"/>
        <v>1085.3547945737273</v>
      </c>
      <c r="J1854" s="73">
        <f t="shared" si="271"/>
        <v>153.25</v>
      </c>
      <c r="K1854" s="74">
        <f t="shared" si="272"/>
        <v>1085.3547945737273</v>
      </c>
    </row>
    <row r="1855" spans="1:11">
      <c r="A1855" s="67">
        <v>1840</v>
      </c>
      <c r="B1855" s="69">
        <f t="shared" si="264"/>
        <v>1085.3547945737273</v>
      </c>
      <c r="C1855" s="68">
        <f t="shared" si="265"/>
        <v>153.33333333333334</v>
      </c>
      <c r="D1855" s="72">
        <f t="shared" si="266"/>
        <v>1085.7327601266616</v>
      </c>
      <c r="E1855" s="69">
        <f t="shared" si="267"/>
        <v>1085.7327601266616</v>
      </c>
      <c r="F1855" s="70">
        <f t="shared" si="268"/>
        <v>159.90677424570046</v>
      </c>
      <c r="G1855" s="70" cm="1">
        <f t="array" ref="G1855">_xll.DCE_EC312_SpecificHeat_Ca(B1855)</f>
        <v>650</v>
      </c>
      <c r="H1855" s="69">
        <f t="shared" si="269"/>
        <v>8.1611737631522782E-2</v>
      </c>
      <c r="I1855" s="69">
        <f t="shared" si="270"/>
        <v>1085.4364063113587</v>
      </c>
      <c r="J1855" s="73">
        <f t="shared" si="271"/>
        <v>153.33333333333334</v>
      </c>
      <c r="K1855" s="74">
        <f t="shared" si="272"/>
        <v>1085.4364063113587</v>
      </c>
    </row>
    <row r="1856" spans="1:11">
      <c r="A1856" s="67">
        <v>1841</v>
      </c>
      <c r="B1856" s="69">
        <f t="shared" si="264"/>
        <v>1085.4364063113587</v>
      </c>
      <c r="C1856" s="68">
        <f t="shared" si="265"/>
        <v>153.41666666666666</v>
      </c>
      <c r="D1856" s="72">
        <f t="shared" si="266"/>
        <v>1085.8141019290158</v>
      </c>
      <c r="E1856" s="69">
        <f t="shared" si="267"/>
        <v>1085.8141019290158</v>
      </c>
      <c r="F1856" s="70">
        <f t="shared" si="268"/>
        <v>159.81962483981954</v>
      </c>
      <c r="G1856" s="70" cm="1">
        <f t="array" ref="G1856">_xll.DCE_EC312_SpecificHeat_Ca(B1856)</f>
        <v>650</v>
      </c>
      <c r="H1856" s="69">
        <f t="shared" si="269"/>
        <v>8.1567259125336619E-2</v>
      </c>
      <c r="I1856" s="69">
        <f t="shared" si="270"/>
        <v>1085.5179735704842</v>
      </c>
      <c r="J1856" s="73">
        <f t="shared" si="271"/>
        <v>153.41666666666666</v>
      </c>
      <c r="K1856" s="74">
        <f t="shared" si="272"/>
        <v>1085.5179735704842</v>
      </c>
    </row>
    <row r="1857" spans="1:11">
      <c r="A1857" s="67">
        <v>1842</v>
      </c>
      <c r="B1857" s="69">
        <f t="shared" si="264"/>
        <v>1085.5179735704842</v>
      </c>
      <c r="C1857" s="68">
        <f t="shared" si="265"/>
        <v>153.5</v>
      </c>
      <c r="D1857" s="72">
        <f t="shared" si="266"/>
        <v>1085.8953995958266</v>
      </c>
      <c r="E1857" s="69">
        <f t="shared" si="267"/>
        <v>1085.8953995958266</v>
      </c>
      <c r="F1857" s="70">
        <f t="shared" si="268"/>
        <v>159.73257045144501</v>
      </c>
      <c r="G1857" s="70" cm="1">
        <f t="array" ref="G1857">_xll.DCE_EC312_SpecificHeat_Ca(B1857)</f>
        <v>650</v>
      </c>
      <c r="H1857" s="69">
        <f t="shared" si="269"/>
        <v>8.152282911330487E-2</v>
      </c>
      <c r="I1857" s="69">
        <f t="shared" si="270"/>
        <v>1085.5994963995975</v>
      </c>
      <c r="J1857" s="73">
        <f t="shared" si="271"/>
        <v>153.5</v>
      </c>
      <c r="K1857" s="74">
        <f t="shared" si="272"/>
        <v>1085.5994963995975</v>
      </c>
    </row>
    <row r="1858" spans="1:11">
      <c r="A1858" s="67">
        <v>1843</v>
      </c>
      <c r="B1858" s="69">
        <f t="shared" si="264"/>
        <v>1085.5994963995975</v>
      </c>
      <c r="C1858" s="68">
        <f t="shared" si="265"/>
        <v>153.58333333333334</v>
      </c>
      <c r="D1858" s="72">
        <f t="shared" si="266"/>
        <v>1085.9766531749638</v>
      </c>
      <c r="E1858" s="69">
        <f t="shared" si="267"/>
        <v>1085.9766531749638</v>
      </c>
      <c r="F1858" s="70">
        <f t="shared" si="268"/>
        <v>159.64561092575397</v>
      </c>
      <c r="G1858" s="70" cm="1">
        <f t="array" ref="G1858">_xll.DCE_EC312_SpecificHeat_Ca(B1858)</f>
        <v>650</v>
      </c>
      <c r="H1858" s="69">
        <f t="shared" si="269"/>
        <v>8.1478447516410452E-2</v>
      </c>
      <c r="I1858" s="69">
        <f t="shared" si="270"/>
        <v>1085.6809748471139</v>
      </c>
      <c r="J1858" s="73">
        <f t="shared" si="271"/>
        <v>153.58333333333334</v>
      </c>
      <c r="K1858" s="74">
        <f t="shared" si="272"/>
        <v>1085.6809748471139</v>
      </c>
    </row>
    <row r="1859" spans="1:11">
      <c r="A1859" s="67">
        <v>1844</v>
      </c>
      <c r="B1859" s="69">
        <f t="shared" si="264"/>
        <v>1085.6809748471139</v>
      </c>
      <c r="C1859" s="68">
        <f t="shared" si="265"/>
        <v>153.66666666666666</v>
      </c>
      <c r="D1859" s="72">
        <f t="shared" si="266"/>
        <v>1086.0578627142181</v>
      </c>
      <c r="E1859" s="69">
        <f t="shared" si="267"/>
        <v>1086.0578627142181</v>
      </c>
      <c r="F1859" s="70">
        <f t="shared" si="268"/>
        <v>159.55874610709245</v>
      </c>
      <c r="G1859" s="70" cm="1">
        <f t="array" ref="G1859">_xll.DCE_EC312_SpecificHeat_Ca(B1859)</f>
        <v>650</v>
      </c>
      <c r="H1859" s="69">
        <f t="shared" si="269"/>
        <v>8.1434114255212131E-2</v>
      </c>
      <c r="I1859" s="69">
        <f t="shared" si="270"/>
        <v>1085.7624089613691</v>
      </c>
      <c r="J1859" s="73">
        <f t="shared" si="271"/>
        <v>153.66666666666666</v>
      </c>
      <c r="K1859" s="74">
        <f t="shared" si="272"/>
        <v>1085.7624089613691</v>
      </c>
    </row>
    <row r="1860" spans="1:11">
      <c r="A1860" s="67">
        <v>1845</v>
      </c>
      <c r="B1860" s="69">
        <f t="shared" si="264"/>
        <v>1085.7624089613691</v>
      </c>
      <c r="C1860" s="68">
        <f t="shared" si="265"/>
        <v>153.75</v>
      </c>
      <c r="D1860" s="72">
        <f t="shared" si="266"/>
        <v>1086.139028261304</v>
      </c>
      <c r="E1860" s="69">
        <f t="shared" si="267"/>
        <v>1086.139028261304</v>
      </c>
      <c r="F1860" s="70">
        <f t="shared" si="268"/>
        <v>159.47197584111277</v>
      </c>
      <c r="G1860" s="70" cm="1">
        <f t="array" ref="G1860">_xll.DCE_EC312_SpecificHeat_Ca(B1860)</f>
        <v>650</v>
      </c>
      <c r="H1860" s="69">
        <f t="shared" si="269"/>
        <v>8.1389829250935394E-2</v>
      </c>
      <c r="I1860" s="69">
        <f t="shared" si="270"/>
        <v>1085.84379879062</v>
      </c>
      <c r="J1860" s="73">
        <f t="shared" si="271"/>
        <v>153.75</v>
      </c>
      <c r="K1860" s="74">
        <f t="shared" si="272"/>
        <v>1085.84379879062</v>
      </c>
    </row>
    <row r="1861" spans="1:11">
      <c r="A1861" s="67">
        <v>1846</v>
      </c>
      <c r="B1861" s="69">
        <f t="shared" si="264"/>
        <v>1085.84379879062</v>
      </c>
      <c r="C1861" s="68">
        <f t="shared" si="265"/>
        <v>153.83333333333334</v>
      </c>
      <c r="D1861" s="72">
        <f t="shared" si="266"/>
        <v>1086.2201498638578</v>
      </c>
      <c r="E1861" s="69">
        <f t="shared" si="267"/>
        <v>1086.2201498638578</v>
      </c>
      <c r="F1861" s="70">
        <f t="shared" si="268"/>
        <v>159.38529997336792</v>
      </c>
      <c r="G1861" s="70" cm="1">
        <f t="array" ref="G1861">_xll.DCE_EC312_SpecificHeat_Ca(B1861)</f>
        <v>650</v>
      </c>
      <c r="H1861" s="69">
        <f t="shared" si="269"/>
        <v>8.1345592424754989E-2</v>
      </c>
      <c r="I1861" s="69">
        <f t="shared" si="270"/>
        <v>1085.9251443830447</v>
      </c>
      <c r="J1861" s="73">
        <f t="shared" si="271"/>
        <v>153.83333333333334</v>
      </c>
      <c r="K1861" s="74">
        <f t="shared" si="272"/>
        <v>1085.9251443830447</v>
      </c>
    </row>
    <row r="1862" spans="1:11">
      <c r="A1862" s="67">
        <v>1847</v>
      </c>
      <c r="B1862" s="69">
        <f t="shared" si="264"/>
        <v>1085.9251443830447</v>
      </c>
      <c r="C1862" s="68">
        <f t="shared" si="265"/>
        <v>153.91666666666666</v>
      </c>
      <c r="D1862" s="72">
        <f t="shared" si="266"/>
        <v>1086.3012275694384</v>
      </c>
      <c r="E1862" s="69">
        <f t="shared" si="267"/>
        <v>1086.3012275694384</v>
      </c>
      <c r="F1862" s="70">
        <f t="shared" si="268"/>
        <v>159.29871834974952</v>
      </c>
      <c r="G1862" s="70" cm="1">
        <f t="array" ref="G1862">_xll.DCE_EC312_SpecificHeat_Ca(B1862)</f>
        <v>650</v>
      </c>
      <c r="H1862" s="69">
        <f t="shared" si="269"/>
        <v>8.1301403698018498E-2</v>
      </c>
      <c r="I1862" s="69">
        <f t="shared" si="270"/>
        <v>1086.0064457867427</v>
      </c>
      <c r="J1862" s="73">
        <f t="shared" si="271"/>
        <v>153.91666666666666</v>
      </c>
      <c r="K1862" s="74">
        <f t="shared" si="272"/>
        <v>1086.0064457867427</v>
      </c>
    </row>
    <row r="1863" spans="1:11">
      <c r="A1863" s="67">
        <v>1848</v>
      </c>
      <c r="B1863" s="69">
        <f t="shared" si="264"/>
        <v>1086.0064457867427</v>
      </c>
      <c r="C1863" s="68">
        <f t="shared" si="265"/>
        <v>154</v>
      </c>
      <c r="D1863" s="72">
        <f t="shared" si="266"/>
        <v>1086.3822614255273</v>
      </c>
      <c r="E1863" s="69">
        <f t="shared" si="267"/>
        <v>1086.3822614255273</v>
      </c>
      <c r="F1863" s="70">
        <f t="shared" si="268"/>
        <v>159.21223081620261</v>
      </c>
      <c r="G1863" s="70" cm="1">
        <f t="array" ref="G1863">_xll.DCE_EC312_SpecificHeat_Ca(B1863)</f>
        <v>650</v>
      </c>
      <c r="H1863" s="69">
        <f t="shared" si="269"/>
        <v>8.1257262992100801E-2</v>
      </c>
      <c r="I1863" s="69">
        <f t="shared" si="270"/>
        <v>1086.0877030497347</v>
      </c>
      <c r="J1863" s="73">
        <f t="shared" si="271"/>
        <v>154</v>
      </c>
      <c r="K1863" s="74">
        <f t="shared" si="272"/>
        <v>1086.0877030497347</v>
      </c>
    </row>
    <row r="1864" spans="1:11">
      <c r="A1864" s="67">
        <v>1849</v>
      </c>
      <c r="B1864" s="69">
        <f t="shared" si="264"/>
        <v>1086.0877030497347</v>
      </c>
      <c r="C1864" s="68">
        <f t="shared" si="265"/>
        <v>154.08333333333334</v>
      </c>
      <c r="D1864" s="72">
        <f t="shared" si="266"/>
        <v>1086.4632514795301</v>
      </c>
      <c r="E1864" s="69">
        <f t="shared" si="267"/>
        <v>1086.4632514795301</v>
      </c>
      <c r="F1864" s="70">
        <f t="shared" si="268"/>
        <v>159.12583721985072</v>
      </c>
      <c r="G1864" s="70" cm="1">
        <f t="array" ref="G1864">_xll.DCE_EC312_SpecificHeat_Ca(B1864)</f>
        <v>650</v>
      </c>
      <c r="H1864" s="69">
        <f t="shared" si="269"/>
        <v>8.1213170228978199E-2</v>
      </c>
      <c r="I1864" s="69">
        <f t="shared" si="270"/>
        <v>1086.1689162199636</v>
      </c>
      <c r="J1864" s="73">
        <f t="shared" si="271"/>
        <v>154.08333333333334</v>
      </c>
      <c r="K1864" s="74">
        <f t="shared" si="272"/>
        <v>1086.1689162199636</v>
      </c>
    </row>
    <row r="1865" spans="1:11">
      <c r="A1865" s="67">
        <v>1850</v>
      </c>
      <c r="B1865" s="69">
        <f t="shared" si="264"/>
        <v>1086.1689162199636</v>
      </c>
      <c r="C1865" s="68">
        <f t="shared" si="265"/>
        <v>154.16666666666666</v>
      </c>
      <c r="D1865" s="72">
        <f t="shared" si="266"/>
        <v>1086.5441977787741</v>
      </c>
      <c r="E1865" s="69">
        <f t="shared" si="267"/>
        <v>1086.5441977787741</v>
      </c>
      <c r="F1865" s="70">
        <f t="shared" si="268"/>
        <v>159.0395374073216</v>
      </c>
      <c r="G1865" s="70" cm="1">
        <f t="array" ref="G1865">_xll.DCE_EC312_SpecificHeat_Ca(B1865)</f>
        <v>650</v>
      </c>
      <c r="H1865" s="69">
        <f t="shared" si="269"/>
        <v>8.1169125330374015E-2</v>
      </c>
      <c r="I1865" s="69">
        <f t="shared" si="270"/>
        <v>1086.2500853452941</v>
      </c>
      <c r="J1865" s="73">
        <f t="shared" si="271"/>
        <v>154.16666666666666</v>
      </c>
      <c r="K1865" s="74">
        <f t="shared" si="272"/>
        <v>1086.2500853452941</v>
      </c>
    </row>
    <row r="1866" spans="1:11">
      <c r="A1866" s="67">
        <v>1851</v>
      </c>
      <c r="B1866" s="69">
        <f t="shared" si="264"/>
        <v>1086.2500853452941</v>
      </c>
      <c r="C1866" s="68">
        <f t="shared" si="265"/>
        <v>154.25</v>
      </c>
      <c r="D1866" s="72">
        <f t="shared" si="266"/>
        <v>1086.6251003705111</v>
      </c>
      <c r="E1866" s="69">
        <f t="shared" si="267"/>
        <v>1086.6251003705111</v>
      </c>
      <c r="F1866" s="70">
        <f t="shared" si="268"/>
        <v>158.95333122590625</v>
      </c>
      <c r="G1866" s="70" cm="1">
        <f t="array" ref="G1866">_xll.DCE_EC312_SpecificHeat_Ca(B1866)</f>
        <v>650</v>
      </c>
      <c r="H1866" s="69">
        <f t="shared" si="269"/>
        <v>8.1125128218350023E-2</v>
      </c>
      <c r="I1866" s="69">
        <f t="shared" si="270"/>
        <v>1086.3312104735126</v>
      </c>
      <c r="J1866" s="73">
        <f t="shared" si="271"/>
        <v>154.25</v>
      </c>
      <c r="K1866" s="74">
        <f t="shared" si="272"/>
        <v>1086.3312104735126</v>
      </c>
    </row>
    <row r="1867" spans="1:11">
      <c r="A1867" s="67">
        <v>1852</v>
      </c>
      <c r="B1867" s="69">
        <f t="shared" si="264"/>
        <v>1086.3312104735126</v>
      </c>
      <c r="C1867" s="68">
        <f t="shared" si="265"/>
        <v>154.33333333333334</v>
      </c>
      <c r="D1867" s="72">
        <f t="shared" si="266"/>
        <v>1086.705959301916</v>
      </c>
      <c r="E1867" s="69">
        <f t="shared" si="267"/>
        <v>1086.705959301916</v>
      </c>
      <c r="F1867" s="70">
        <f t="shared" si="268"/>
        <v>158.86721852336191</v>
      </c>
      <c r="G1867" s="70" cm="1">
        <f t="array" ref="G1867">_xll.DCE_EC312_SpecificHeat_Ca(B1867)</f>
        <v>650</v>
      </c>
      <c r="H1867" s="69">
        <f t="shared" si="269"/>
        <v>8.1081178815205962E-2</v>
      </c>
      <c r="I1867" s="69">
        <f t="shared" si="270"/>
        <v>1086.4122916523277</v>
      </c>
      <c r="J1867" s="73">
        <f t="shared" si="271"/>
        <v>154.33333333333334</v>
      </c>
      <c r="K1867" s="74">
        <f t="shared" si="272"/>
        <v>1086.4122916523277</v>
      </c>
    </row>
    <row r="1868" spans="1:11">
      <c r="A1868" s="67">
        <v>1853</v>
      </c>
      <c r="B1868" s="69">
        <f t="shared" si="264"/>
        <v>1086.4122916523277</v>
      </c>
      <c r="C1868" s="68">
        <f t="shared" si="265"/>
        <v>154.41666666666666</v>
      </c>
      <c r="D1868" s="72">
        <f t="shared" si="266"/>
        <v>1086.786774620087</v>
      </c>
      <c r="E1868" s="69">
        <f t="shared" si="267"/>
        <v>1086.786774620087</v>
      </c>
      <c r="F1868" s="70">
        <f t="shared" si="268"/>
        <v>158.78119914756533</v>
      </c>
      <c r="G1868" s="70" cm="1">
        <f t="array" ref="G1868">_xll.DCE_EC312_SpecificHeat_Ca(B1868)</f>
        <v>650</v>
      </c>
      <c r="H1868" s="69">
        <f t="shared" si="269"/>
        <v>8.1037277043302589E-2</v>
      </c>
      <c r="I1868" s="69">
        <f t="shared" si="270"/>
        <v>1086.493328929371</v>
      </c>
      <c r="J1868" s="73">
        <f t="shared" si="271"/>
        <v>154.41666666666666</v>
      </c>
      <c r="K1868" s="74">
        <f t="shared" si="272"/>
        <v>1086.493328929371</v>
      </c>
    </row>
    <row r="1869" spans="1:11">
      <c r="A1869" s="67">
        <v>1854</v>
      </c>
      <c r="B1869" s="69">
        <f t="shared" si="264"/>
        <v>1086.493328929371</v>
      </c>
      <c r="C1869" s="68">
        <f t="shared" si="265"/>
        <v>154.5</v>
      </c>
      <c r="D1869" s="72">
        <f t="shared" si="266"/>
        <v>1086.8675463720465</v>
      </c>
      <c r="E1869" s="69">
        <f t="shared" si="267"/>
        <v>1086.8675463720465</v>
      </c>
      <c r="F1869" s="70">
        <f t="shared" si="268"/>
        <v>158.69527294657678</v>
      </c>
      <c r="G1869" s="70" cm="1">
        <f t="array" ref="G1869">_xll.DCE_EC312_SpecificHeat_Ca(B1869)</f>
        <v>650</v>
      </c>
      <c r="H1869" s="69">
        <f t="shared" si="269"/>
        <v>8.0993422825094308E-2</v>
      </c>
      <c r="I1869" s="69">
        <f t="shared" si="270"/>
        <v>1086.5743223521961</v>
      </c>
      <c r="J1869" s="73">
        <f t="shared" si="271"/>
        <v>154.5</v>
      </c>
      <c r="K1869" s="74">
        <f t="shared" si="272"/>
        <v>1086.5743223521961</v>
      </c>
    </row>
    <row r="1870" spans="1:11">
      <c r="A1870" s="67">
        <v>1855</v>
      </c>
      <c r="B1870" s="69">
        <f t="shared" si="264"/>
        <v>1086.5743223521961</v>
      </c>
      <c r="C1870" s="68">
        <f t="shared" si="265"/>
        <v>154.58333333333334</v>
      </c>
      <c r="D1870" s="72">
        <f t="shared" si="266"/>
        <v>1086.9482746047413</v>
      </c>
      <c r="E1870" s="69">
        <f t="shared" si="267"/>
        <v>1086.9482746047413</v>
      </c>
      <c r="F1870" s="70">
        <f t="shared" si="268"/>
        <v>158.60943976938319</v>
      </c>
      <c r="G1870" s="70" cm="1">
        <f t="array" ref="G1870">_xll.DCE_EC312_SpecificHeat_Ca(B1870)</f>
        <v>650</v>
      </c>
      <c r="H1870" s="69">
        <f t="shared" si="269"/>
        <v>8.0949616083508508E-2</v>
      </c>
      <c r="I1870" s="69">
        <f t="shared" si="270"/>
        <v>1086.6552719682795</v>
      </c>
      <c r="J1870" s="73">
        <f t="shared" si="271"/>
        <v>154.58333333333334</v>
      </c>
      <c r="K1870" s="74">
        <f t="shared" si="272"/>
        <v>1086.6552719682795</v>
      </c>
    </row>
    <row r="1871" spans="1:11">
      <c r="A1871" s="67">
        <v>1856</v>
      </c>
      <c r="B1871" s="69">
        <f t="shared" si="264"/>
        <v>1086.6552719682795</v>
      </c>
      <c r="C1871" s="68">
        <f t="shared" si="265"/>
        <v>154.66666666666666</v>
      </c>
      <c r="D1871" s="72">
        <f t="shared" si="266"/>
        <v>1087.0289593650414</v>
      </c>
      <c r="E1871" s="69">
        <f t="shared" si="267"/>
        <v>1087.0289593650414</v>
      </c>
      <c r="F1871" s="70">
        <f t="shared" si="268"/>
        <v>158.52369946461116</v>
      </c>
      <c r="G1871" s="70" cm="1">
        <f t="array" ref="G1871">_xll.DCE_EC312_SpecificHeat_Ca(B1871)</f>
        <v>650</v>
      </c>
      <c r="H1871" s="69">
        <f t="shared" si="269"/>
        <v>8.0905856741288584E-2</v>
      </c>
      <c r="I1871" s="69">
        <f t="shared" si="270"/>
        <v>1086.7361778250208</v>
      </c>
      <c r="J1871" s="73">
        <f t="shared" si="271"/>
        <v>154.66666666666666</v>
      </c>
      <c r="K1871" s="74">
        <f t="shared" si="272"/>
        <v>1086.7361778250208</v>
      </c>
    </row>
    <row r="1872" spans="1:11">
      <c r="A1872" s="67">
        <v>1857</v>
      </c>
      <c r="B1872" s="69">
        <f t="shared" si="264"/>
        <v>1086.7361778250208</v>
      </c>
      <c r="C1872" s="68">
        <f t="shared" si="265"/>
        <v>154.75</v>
      </c>
      <c r="D1872" s="72">
        <f t="shared" si="266"/>
        <v>1087.1096006997418</v>
      </c>
      <c r="E1872" s="69">
        <f t="shared" si="267"/>
        <v>1087.1096006997418</v>
      </c>
      <c r="F1872" s="70">
        <f t="shared" si="268"/>
        <v>158.43805188153135</v>
      </c>
      <c r="G1872" s="70" cm="1">
        <f t="array" ref="G1872">_xll.DCE_EC312_SpecificHeat_Ca(B1872)</f>
        <v>650</v>
      </c>
      <c r="H1872" s="69">
        <f t="shared" si="269"/>
        <v>8.0862144721506712E-2</v>
      </c>
      <c r="I1872" s="69">
        <f t="shared" si="270"/>
        <v>1086.8170399697424</v>
      </c>
      <c r="J1872" s="73">
        <f t="shared" si="271"/>
        <v>154.75</v>
      </c>
      <c r="K1872" s="74">
        <f t="shared" si="272"/>
        <v>1086.8170399697424</v>
      </c>
    </row>
    <row r="1873" spans="1:11">
      <c r="A1873" s="67">
        <v>1858</v>
      </c>
      <c r="B1873" s="69">
        <f t="shared" ref="B1873:B1935" si="273">IF(A1873=1,20,I1872)</f>
        <v>1086.8170399697424</v>
      </c>
      <c r="C1873" s="68">
        <f t="shared" ref="C1873:C1935" si="274">A1873*5/60</f>
        <v>154.83333333333334</v>
      </c>
      <c r="D1873" s="72">
        <f t="shared" ref="D1873:D1935" si="275">20 + 345 *LOG10(8 * C1873 + 1)</f>
        <v>1087.190198655562</v>
      </c>
      <c r="E1873" s="69">
        <f t="shared" ref="E1873:E1935" si="276">D1873</f>
        <v>1087.190198655562</v>
      </c>
      <c r="F1873" s="70">
        <f t="shared" ref="F1873:F1935" si="277">25 * (D1873 - B1873)+1 * 0.7 * 1 * 0.0000000567 * ((E1873 + 273) ^ 4 - (B1873 + 273) ^ 4)</f>
        <v>158.35249686977792</v>
      </c>
      <c r="G1873" s="70" cm="1">
        <f t="array" ref="G1873">_xll.DCE_EC312_SpecificHeat_Ca(B1873)</f>
        <v>650</v>
      </c>
      <c r="H1873" s="69">
        <f t="shared" ref="H1873:H1935" si="278">$G$10 * $G$9 / (G1873 * 7850) * F1873 * 5</f>
        <v>8.0818479947420557E-2</v>
      </c>
      <c r="I1873" s="69">
        <f t="shared" ref="I1873:I1935" si="279">B1873+H1873</f>
        <v>1086.8978584496897</v>
      </c>
      <c r="J1873" s="73">
        <f t="shared" si="271"/>
        <v>154.83333333333334</v>
      </c>
      <c r="K1873" s="74">
        <f t="shared" si="272"/>
        <v>1086.8978584496897</v>
      </c>
    </row>
    <row r="1874" spans="1:11">
      <c r="A1874" s="67">
        <v>1859</v>
      </c>
      <c r="B1874" s="69">
        <f t="shared" si="273"/>
        <v>1086.8978584496897</v>
      </c>
      <c r="C1874" s="68">
        <f t="shared" si="274"/>
        <v>154.91666666666666</v>
      </c>
      <c r="D1874" s="72">
        <f t="shared" si="275"/>
        <v>1087.2707532791458</v>
      </c>
      <c r="E1874" s="69">
        <f t="shared" si="276"/>
        <v>1087.2707532791458</v>
      </c>
      <c r="F1874" s="70">
        <f t="shared" si="277"/>
        <v>158.26703427932921</v>
      </c>
      <c r="G1874" s="70" cm="1">
        <f t="array" ref="G1874">_xll.DCE_EC312_SpecificHeat_Ca(B1874)</f>
        <v>650</v>
      </c>
      <c r="H1874" s="69">
        <f t="shared" si="278"/>
        <v>8.0774862342463463E-2</v>
      </c>
      <c r="I1874" s="69">
        <f t="shared" si="279"/>
        <v>1086.9786333120321</v>
      </c>
      <c r="J1874" s="73">
        <f t="shared" si="271"/>
        <v>154.91666666666666</v>
      </c>
      <c r="K1874" s="74">
        <f t="shared" si="272"/>
        <v>1086.9786333120321</v>
      </c>
    </row>
    <row r="1875" spans="1:11">
      <c r="A1875" s="67">
        <v>1860</v>
      </c>
      <c r="B1875" s="69">
        <f t="shared" si="273"/>
        <v>1086.9786333120321</v>
      </c>
      <c r="C1875" s="68">
        <f t="shared" si="274"/>
        <v>155</v>
      </c>
      <c r="D1875" s="72">
        <f t="shared" si="275"/>
        <v>1087.3512646170618</v>
      </c>
      <c r="E1875" s="69">
        <f t="shared" si="276"/>
        <v>1087.3512646170618</v>
      </c>
      <c r="F1875" s="70">
        <f t="shared" si="277"/>
        <v>158.18166396026379</v>
      </c>
      <c r="G1875" s="70" cm="1">
        <f t="array" ref="G1875">_xll.DCE_EC312_SpecificHeat_Ca(B1875)</f>
        <v>650</v>
      </c>
      <c r="H1875" s="69">
        <f t="shared" si="278"/>
        <v>8.0731291830119942E-2</v>
      </c>
      <c r="I1875" s="69">
        <f t="shared" si="279"/>
        <v>1087.0593646038622</v>
      </c>
      <c r="J1875" s="73">
        <f t="shared" si="271"/>
        <v>155</v>
      </c>
      <c r="K1875" s="74">
        <f t="shared" si="272"/>
        <v>1087.0593646038622</v>
      </c>
    </row>
    <row r="1876" spans="1:11">
      <c r="A1876" s="67">
        <v>1861</v>
      </c>
      <c r="B1876" s="69">
        <f t="shared" si="273"/>
        <v>1087.0593646038622</v>
      </c>
      <c r="C1876" s="68">
        <f t="shared" si="274"/>
        <v>155.08333333333334</v>
      </c>
      <c r="D1876" s="72">
        <f t="shared" si="275"/>
        <v>1087.4317327158039</v>
      </c>
      <c r="E1876" s="69">
        <f t="shared" si="276"/>
        <v>1087.4317327158039</v>
      </c>
      <c r="F1876" s="70">
        <f t="shared" si="277"/>
        <v>158.09638576319597</v>
      </c>
      <c r="G1876" s="70" cm="1">
        <f t="array" ref="G1876">_xll.DCE_EC312_SpecificHeat_Ca(B1876)</f>
        <v>650</v>
      </c>
      <c r="H1876" s="69">
        <f t="shared" si="278"/>
        <v>8.0687768334147883E-2</v>
      </c>
      <c r="I1876" s="69">
        <f t="shared" si="279"/>
        <v>1087.1400523721964</v>
      </c>
      <c r="J1876" s="73">
        <f t="shared" si="271"/>
        <v>155.08333333333334</v>
      </c>
      <c r="K1876" s="74">
        <f t="shared" si="272"/>
        <v>1087.1400523721964</v>
      </c>
    </row>
    <row r="1877" spans="1:11">
      <c r="A1877" s="67">
        <v>1862</v>
      </c>
      <c r="B1877" s="69">
        <f t="shared" si="273"/>
        <v>1087.1400523721964</v>
      </c>
      <c r="C1877" s="68">
        <f t="shared" si="274"/>
        <v>155.16666666666666</v>
      </c>
      <c r="D1877" s="72">
        <f t="shared" si="275"/>
        <v>1087.5121576217912</v>
      </c>
      <c r="E1877" s="69">
        <f t="shared" si="276"/>
        <v>1087.5121576217912</v>
      </c>
      <c r="F1877" s="70">
        <f t="shared" si="277"/>
        <v>158.01119953896219</v>
      </c>
      <c r="G1877" s="70" cm="1">
        <f t="array" ref="G1877">_xll.DCE_EC312_SpecificHeat_Ca(B1877)</f>
        <v>650</v>
      </c>
      <c r="H1877" s="69">
        <f t="shared" si="278"/>
        <v>8.0644291778418573E-2</v>
      </c>
      <c r="I1877" s="69">
        <f t="shared" si="279"/>
        <v>1087.2206966639749</v>
      </c>
      <c r="J1877" s="73">
        <f t="shared" si="271"/>
        <v>155.16666666666666</v>
      </c>
      <c r="K1877" s="74">
        <f t="shared" si="272"/>
        <v>1087.2206966639749</v>
      </c>
    </row>
    <row r="1878" spans="1:11">
      <c r="A1878" s="67">
        <v>1863</v>
      </c>
      <c r="B1878" s="69">
        <f t="shared" si="273"/>
        <v>1087.2206966639749</v>
      </c>
      <c r="C1878" s="68">
        <f t="shared" si="274"/>
        <v>155.25</v>
      </c>
      <c r="D1878" s="72">
        <f t="shared" si="275"/>
        <v>1087.5925393813675</v>
      </c>
      <c r="E1878" s="69">
        <f t="shared" si="276"/>
        <v>1087.5925393813675</v>
      </c>
      <c r="F1878" s="70">
        <f t="shared" si="277"/>
        <v>157.92610513876252</v>
      </c>
      <c r="G1878" s="70" cm="1">
        <f t="array" ref="G1878">_xll.DCE_EC312_SpecificHeat_Ca(B1878)</f>
        <v>650</v>
      </c>
      <c r="H1878" s="69">
        <f t="shared" si="278"/>
        <v>8.0600862086988884E-2</v>
      </c>
      <c r="I1878" s="69">
        <f t="shared" si="279"/>
        <v>1087.3012975260619</v>
      </c>
      <c r="J1878" s="73">
        <f t="shared" si="271"/>
        <v>155.25</v>
      </c>
      <c r="K1878" s="74">
        <f t="shared" si="272"/>
        <v>1087.3012975260619</v>
      </c>
    </row>
    <row r="1879" spans="1:11">
      <c r="A1879" s="67">
        <v>1864</v>
      </c>
      <c r="B1879" s="69">
        <f t="shared" si="273"/>
        <v>1087.3012975260619</v>
      </c>
      <c r="C1879" s="68">
        <f t="shared" si="274"/>
        <v>155.33333333333334</v>
      </c>
      <c r="D1879" s="72">
        <f t="shared" si="275"/>
        <v>1087.6728780408025</v>
      </c>
      <c r="E1879" s="69">
        <f t="shared" si="276"/>
        <v>1087.6728780408025</v>
      </c>
      <c r="F1879" s="70">
        <f t="shared" si="277"/>
        <v>157.84110241414689</v>
      </c>
      <c r="G1879" s="70" cm="1">
        <f t="array" ref="G1879">_xll.DCE_EC312_SpecificHeat_Ca(B1879)</f>
        <v>650</v>
      </c>
      <c r="H1879" s="69">
        <f t="shared" si="278"/>
        <v>8.0557479184094255E-2</v>
      </c>
      <c r="I1879" s="69">
        <f t="shared" si="279"/>
        <v>1087.3818550052461</v>
      </c>
      <c r="J1879" s="73">
        <f t="shared" si="271"/>
        <v>155.33333333333334</v>
      </c>
      <c r="K1879" s="74">
        <f t="shared" si="272"/>
        <v>1087.3818550052461</v>
      </c>
    </row>
    <row r="1880" spans="1:11">
      <c r="A1880" s="67">
        <v>1865</v>
      </c>
      <c r="B1880" s="69">
        <f t="shared" si="273"/>
        <v>1087.3818550052461</v>
      </c>
      <c r="C1880" s="68">
        <f t="shared" si="274"/>
        <v>155.41666666666666</v>
      </c>
      <c r="D1880" s="72">
        <f t="shared" si="275"/>
        <v>1087.7531736462915</v>
      </c>
      <c r="E1880" s="69">
        <f t="shared" si="276"/>
        <v>1087.7531736462915</v>
      </c>
      <c r="F1880" s="70">
        <f t="shared" si="277"/>
        <v>157.75619121700936</v>
      </c>
      <c r="G1880" s="70" cm="1">
        <f t="array" ref="G1880">_xll.DCE_EC312_SpecificHeat_Ca(B1880)</f>
        <v>650</v>
      </c>
      <c r="H1880" s="69">
        <f t="shared" si="278"/>
        <v>8.0514142994145721E-2</v>
      </c>
      <c r="I1880" s="69">
        <f t="shared" si="279"/>
        <v>1087.4623691482402</v>
      </c>
      <c r="J1880" s="73">
        <f t="shared" si="271"/>
        <v>155.41666666666666</v>
      </c>
      <c r="K1880" s="74">
        <f t="shared" si="272"/>
        <v>1087.4623691482402</v>
      </c>
    </row>
    <row r="1881" spans="1:11">
      <c r="A1881" s="67">
        <v>1866</v>
      </c>
      <c r="B1881" s="69">
        <f t="shared" si="273"/>
        <v>1087.4623691482402</v>
      </c>
      <c r="C1881" s="68">
        <f t="shared" si="274"/>
        <v>155.5</v>
      </c>
      <c r="D1881" s="72">
        <f t="shared" si="275"/>
        <v>1087.8334262439555</v>
      </c>
      <c r="E1881" s="69">
        <f t="shared" si="276"/>
        <v>1087.8334262439555</v>
      </c>
      <c r="F1881" s="70">
        <f t="shared" si="277"/>
        <v>157.67137139934999</v>
      </c>
      <c r="G1881" s="70" cm="1">
        <f t="array" ref="G1881">_xll.DCE_EC312_SpecificHeat_Ca(B1881)</f>
        <v>650</v>
      </c>
      <c r="H1881" s="69">
        <f t="shared" si="278"/>
        <v>8.0470853441608495E-2</v>
      </c>
      <c r="I1881" s="69">
        <f t="shared" si="279"/>
        <v>1087.5428400016817</v>
      </c>
      <c r="J1881" s="73">
        <f t="shared" si="271"/>
        <v>155.5</v>
      </c>
      <c r="K1881" s="74">
        <f t="shared" si="272"/>
        <v>1087.5428400016817</v>
      </c>
    </row>
    <row r="1882" spans="1:11">
      <c r="A1882" s="67">
        <v>1867</v>
      </c>
      <c r="B1882" s="69">
        <f t="shared" si="273"/>
        <v>1087.5428400016817</v>
      </c>
      <c r="C1882" s="68">
        <f t="shared" si="274"/>
        <v>155.58333333333334</v>
      </c>
      <c r="D1882" s="72">
        <f t="shared" si="275"/>
        <v>1087.9136358798414</v>
      </c>
      <c r="E1882" s="69">
        <f t="shared" si="276"/>
        <v>1087.9136358798414</v>
      </c>
      <c r="F1882" s="70">
        <f t="shared" si="277"/>
        <v>157.58664281385381</v>
      </c>
      <c r="G1882" s="70" cm="1">
        <f t="array" ref="G1882">_xll.DCE_EC312_SpecificHeat_Ca(B1882)</f>
        <v>650</v>
      </c>
      <c r="H1882" s="69">
        <f t="shared" si="278"/>
        <v>8.0427610451297274E-2</v>
      </c>
      <c r="I1882" s="69">
        <f t="shared" si="279"/>
        <v>1087.6232676121331</v>
      </c>
      <c r="J1882" s="73">
        <f t="shared" si="271"/>
        <v>155.58333333333334</v>
      </c>
      <c r="K1882" s="74">
        <f t="shared" si="272"/>
        <v>1087.6232676121331</v>
      </c>
    </row>
    <row r="1883" spans="1:11">
      <c r="A1883" s="67">
        <v>1868</v>
      </c>
      <c r="B1883" s="69">
        <f t="shared" si="273"/>
        <v>1087.6232676121331</v>
      </c>
      <c r="C1883" s="68">
        <f t="shared" si="274"/>
        <v>155.66666666666666</v>
      </c>
      <c r="D1883" s="72">
        <f t="shared" si="275"/>
        <v>1087.9938025999222</v>
      </c>
      <c r="E1883" s="69">
        <f t="shared" si="276"/>
        <v>1087.9938025999222</v>
      </c>
      <c r="F1883" s="70">
        <f t="shared" si="277"/>
        <v>157.50200531304856</v>
      </c>
      <c r="G1883" s="70" cm="1">
        <f t="array" ref="G1883">_xll.DCE_EC312_SpecificHeat_Ca(B1883)</f>
        <v>650</v>
      </c>
      <c r="H1883" s="69">
        <f t="shared" si="278"/>
        <v>8.0384413947946556E-2</v>
      </c>
      <c r="I1883" s="69">
        <f t="shared" si="279"/>
        <v>1087.703652026081</v>
      </c>
      <c r="J1883" s="73">
        <f t="shared" si="271"/>
        <v>155.66666666666666</v>
      </c>
      <c r="K1883" s="74">
        <f t="shared" si="272"/>
        <v>1087.703652026081</v>
      </c>
    </row>
    <row r="1884" spans="1:11">
      <c r="A1884" s="67">
        <v>1869</v>
      </c>
      <c r="B1884" s="69">
        <f t="shared" si="273"/>
        <v>1087.703652026081</v>
      </c>
      <c r="C1884" s="68">
        <f t="shared" si="274"/>
        <v>155.75</v>
      </c>
      <c r="D1884" s="72">
        <f t="shared" si="275"/>
        <v>1088.0739264500971</v>
      </c>
      <c r="E1884" s="69">
        <f t="shared" si="276"/>
        <v>1088.0739264500971</v>
      </c>
      <c r="F1884" s="70">
        <f t="shared" si="277"/>
        <v>157.41745875017193</v>
      </c>
      <c r="G1884" s="70" cm="1">
        <f t="array" ref="G1884">_xll.DCE_EC312_SpecificHeat_Ca(B1884)</f>
        <v>650</v>
      </c>
      <c r="H1884" s="69">
        <f t="shared" si="278"/>
        <v>8.0341263856653161E-2</v>
      </c>
      <c r="I1884" s="69">
        <f t="shared" si="279"/>
        <v>1087.7839932899376</v>
      </c>
      <c r="J1884" s="73">
        <f t="shared" si="271"/>
        <v>155.75</v>
      </c>
      <c r="K1884" s="74">
        <f t="shared" si="272"/>
        <v>1087.7839932899376</v>
      </c>
    </row>
    <row r="1885" spans="1:11">
      <c r="A1885" s="67">
        <v>1870</v>
      </c>
      <c r="B1885" s="69">
        <f t="shared" si="273"/>
        <v>1087.7839932899376</v>
      </c>
      <c r="C1885" s="68">
        <f t="shared" si="274"/>
        <v>155.83333333333334</v>
      </c>
      <c r="D1885" s="72">
        <f t="shared" si="275"/>
        <v>1088.154007476192</v>
      </c>
      <c r="E1885" s="69">
        <f t="shared" si="276"/>
        <v>1088.154007476192</v>
      </c>
      <c r="F1885" s="70">
        <f t="shared" si="277"/>
        <v>157.33300297880589</v>
      </c>
      <c r="G1885" s="70" cm="1">
        <f t="array" ref="G1885">_xll.DCE_EC312_SpecificHeat_Ca(B1885)</f>
        <v>650</v>
      </c>
      <c r="H1885" s="69">
        <f t="shared" si="278"/>
        <v>8.0298160102689614E-2</v>
      </c>
      <c r="I1885" s="69">
        <f t="shared" si="279"/>
        <v>1087.8642914500404</v>
      </c>
      <c r="J1885" s="73">
        <f t="shared" si="271"/>
        <v>155.83333333333334</v>
      </c>
      <c r="K1885" s="74">
        <f t="shared" si="272"/>
        <v>1087.8642914500404</v>
      </c>
    </row>
    <row r="1886" spans="1:11">
      <c r="A1886" s="67">
        <v>1871</v>
      </c>
      <c r="B1886" s="69">
        <f t="shared" si="273"/>
        <v>1087.8642914500404</v>
      </c>
      <c r="C1886" s="68">
        <f t="shared" si="274"/>
        <v>155.91666666666666</v>
      </c>
      <c r="D1886" s="72">
        <f t="shared" si="275"/>
        <v>1088.2340457239588</v>
      </c>
      <c r="E1886" s="69">
        <f t="shared" si="276"/>
        <v>1088.2340457239588</v>
      </c>
      <c r="F1886" s="70">
        <f t="shared" si="277"/>
        <v>157.24863785237503</v>
      </c>
      <c r="G1886" s="70" cm="1">
        <f t="array" ref="G1886">_xll.DCE_EC312_SpecificHeat_Ca(B1886)</f>
        <v>650</v>
      </c>
      <c r="H1886" s="69">
        <f t="shared" si="278"/>
        <v>8.0255102611248089E-2</v>
      </c>
      <c r="I1886" s="69">
        <f t="shared" si="279"/>
        <v>1087.9445465526517</v>
      </c>
      <c r="J1886" s="73">
        <f t="shared" si="271"/>
        <v>155.91666666666666</v>
      </c>
      <c r="K1886" s="74">
        <f t="shared" si="272"/>
        <v>1087.9445465526517</v>
      </c>
    </row>
    <row r="1887" spans="1:11">
      <c r="A1887" s="67">
        <v>1872</v>
      </c>
      <c r="B1887" s="69">
        <f t="shared" si="273"/>
        <v>1087.9445465526517</v>
      </c>
      <c r="C1887" s="68">
        <f t="shared" si="274"/>
        <v>156</v>
      </c>
      <c r="D1887" s="72">
        <f t="shared" si="275"/>
        <v>1088.3140412390769</v>
      </c>
      <c r="E1887" s="69">
        <f t="shared" si="276"/>
        <v>1088.3140412390769</v>
      </c>
      <c r="F1887" s="70">
        <f t="shared" si="277"/>
        <v>157.1643632251747</v>
      </c>
      <c r="G1887" s="70" cm="1">
        <f t="array" ref="G1887">_xll.DCE_EC312_SpecificHeat_Ca(B1887)</f>
        <v>650</v>
      </c>
      <c r="H1887" s="69">
        <f t="shared" si="278"/>
        <v>8.0212091307965208E-2</v>
      </c>
      <c r="I1887" s="69">
        <f t="shared" si="279"/>
        <v>1088.0247586439596</v>
      </c>
      <c r="J1887" s="73">
        <f t="shared" si="271"/>
        <v>156</v>
      </c>
      <c r="K1887" s="74">
        <f t="shared" si="272"/>
        <v>1088.0247586439596</v>
      </c>
    </row>
    <row r="1888" spans="1:11">
      <c r="A1888" s="67">
        <v>1873</v>
      </c>
      <c r="B1888" s="69">
        <f t="shared" si="273"/>
        <v>1088.0247586439596</v>
      </c>
      <c r="C1888" s="68">
        <f t="shared" si="274"/>
        <v>156.08333333333334</v>
      </c>
      <c r="D1888" s="72">
        <f t="shared" si="275"/>
        <v>1088.3939940671514</v>
      </c>
      <c r="E1888" s="69">
        <f t="shared" si="276"/>
        <v>1088.3939940671514</v>
      </c>
      <c r="F1888" s="70">
        <f t="shared" si="277"/>
        <v>157.08017895137601</v>
      </c>
      <c r="G1888" s="70" cm="1">
        <f t="array" ref="G1888">_xll.DCE_EC312_SpecificHeat_Ca(B1888)</f>
        <v>650</v>
      </c>
      <c r="H1888" s="69">
        <f t="shared" si="278"/>
        <v>8.0169126118414188E-2</v>
      </c>
      <c r="I1888" s="69">
        <f t="shared" si="279"/>
        <v>1088.1049277700779</v>
      </c>
      <c r="J1888" s="73">
        <f t="shared" si="271"/>
        <v>156.08333333333334</v>
      </c>
      <c r="K1888" s="74">
        <f t="shared" si="272"/>
        <v>1088.1049277700779</v>
      </c>
    </row>
    <row r="1889" spans="1:11">
      <c r="A1889" s="67">
        <v>1874</v>
      </c>
      <c r="B1889" s="69">
        <f t="shared" si="273"/>
        <v>1088.1049277700779</v>
      </c>
      <c r="C1889" s="68">
        <f t="shared" si="274"/>
        <v>156.16666666666666</v>
      </c>
      <c r="D1889" s="72">
        <f t="shared" si="275"/>
        <v>1088.4739042537158</v>
      </c>
      <c r="E1889" s="69">
        <f t="shared" si="276"/>
        <v>1088.4739042537158</v>
      </c>
      <c r="F1889" s="70">
        <f t="shared" si="277"/>
        <v>156.9960848858658</v>
      </c>
      <c r="G1889" s="70" cm="1">
        <f t="array" ref="G1889">_xll.DCE_EC312_SpecificHeat_Ca(B1889)</f>
        <v>650</v>
      </c>
      <c r="H1889" s="69">
        <f t="shared" si="278"/>
        <v>8.0126206968533509E-2</v>
      </c>
      <c r="I1889" s="69">
        <f t="shared" si="279"/>
        <v>1088.1850539770464</v>
      </c>
      <c r="J1889" s="73">
        <f t="shared" si="271"/>
        <v>156.16666666666666</v>
      </c>
      <c r="K1889" s="74">
        <f t="shared" si="272"/>
        <v>1088.1850539770464</v>
      </c>
    </row>
    <row r="1890" spans="1:11">
      <c r="A1890" s="67">
        <v>1875</v>
      </c>
      <c r="B1890" s="69">
        <f t="shared" si="273"/>
        <v>1088.1850539770464</v>
      </c>
      <c r="C1890" s="68">
        <f t="shared" si="274"/>
        <v>156.25</v>
      </c>
      <c r="D1890" s="72">
        <f t="shared" si="275"/>
        <v>1088.5537718442299</v>
      </c>
      <c r="E1890" s="69">
        <f t="shared" si="276"/>
        <v>1088.5537718442299</v>
      </c>
      <c r="F1890" s="70">
        <f t="shared" si="277"/>
        <v>156.91208088350922</v>
      </c>
      <c r="G1890" s="70" cm="1">
        <f t="array" ref="G1890">_xll.DCE_EC312_SpecificHeat_Ca(B1890)</f>
        <v>650</v>
      </c>
      <c r="H1890" s="69">
        <f t="shared" si="278"/>
        <v>8.0083333784250602E-2</v>
      </c>
      <c r="I1890" s="69">
        <f t="shared" si="279"/>
        <v>1088.2651373108306</v>
      </c>
      <c r="J1890" s="73">
        <f t="shared" si="271"/>
        <v>156.25</v>
      </c>
      <c r="K1890" s="74">
        <f t="shared" si="272"/>
        <v>1088.2651373108306</v>
      </c>
    </row>
    <row r="1891" spans="1:11">
      <c r="A1891" s="67">
        <v>1876</v>
      </c>
      <c r="B1891" s="69">
        <f t="shared" si="273"/>
        <v>1088.2651373108306</v>
      </c>
      <c r="C1891" s="68">
        <f t="shared" si="274"/>
        <v>156.33333333333334</v>
      </c>
      <c r="D1891" s="72">
        <f t="shared" si="275"/>
        <v>1088.633596884081</v>
      </c>
      <c r="E1891" s="69">
        <f t="shared" si="276"/>
        <v>1088.633596884081</v>
      </c>
      <c r="F1891" s="70">
        <f t="shared" si="277"/>
        <v>156.82816679957938</v>
      </c>
      <c r="G1891" s="70" cm="1">
        <f t="array" ref="G1891">_xll.DCE_EC312_SpecificHeat_Ca(B1891)</f>
        <v>650</v>
      </c>
      <c r="H1891" s="69">
        <f t="shared" si="278"/>
        <v>8.0040506491701066E-2</v>
      </c>
      <c r="I1891" s="69">
        <f t="shared" si="279"/>
        <v>1088.3451778173223</v>
      </c>
      <c r="J1891" s="73">
        <f t="shared" si="271"/>
        <v>156.33333333333334</v>
      </c>
      <c r="K1891" s="74">
        <f t="shared" si="272"/>
        <v>1088.3451778173223</v>
      </c>
    </row>
    <row r="1892" spans="1:11">
      <c r="A1892" s="67">
        <v>1877</v>
      </c>
      <c r="B1892" s="69">
        <f t="shared" si="273"/>
        <v>1088.3451778173223</v>
      </c>
      <c r="C1892" s="68">
        <f t="shared" si="274"/>
        <v>156.41666666666666</v>
      </c>
      <c r="D1892" s="72">
        <f t="shared" si="275"/>
        <v>1088.7133794185841</v>
      </c>
      <c r="E1892" s="69">
        <f t="shared" si="276"/>
        <v>1088.7133794185841</v>
      </c>
      <c r="F1892" s="70">
        <f t="shared" si="277"/>
        <v>156.74434248966855</v>
      </c>
      <c r="G1892" s="70" cm="1">
        <f t="array" ref="G1892">_xll.DCE_EC312_SpecificHeat_Ca(B1892)</f>
        <v>650</v>
      </c>
      <c r="H1892" s="69">
        <f t="shared" si="278"/>
        <v>7.9997725017183469E-2</v>
      </c>
      <c r="I1892" s="69">
        <f t="shared" si="279"/>
        <v>1088.4251755423395</v>
      </c>
      <c r="J1892" s="73">
        <f t="shared" si="271"/>
        <v>156.41666666666666</v>
      </c>
      <c r="K1892" s="74">
        <f t="shared" si="272"/>
        <v>1088.4251755423395</v>
      </c>
    </row>
    <row r="1893" spans="1:11">
      <c r="A1893" s="67">
        <v>1878</v>
      </c>
      <c r="B1893" s="69">
        <f t="shared" si="273"/>
        <v>1088.4251755423395</v>
      </c>
      <c r="C1893" s="68">
        <f t="shared" si="274"/>
        <v>156.5</v>
      </c>
      <c r="D1893" s="72">
        <f t="shared" si="275"/>
        <v>1088.7931194929818</v>
      </c>
      <c r="E1893" s="69">
        <f t="shared" si="276"/>
        <v>1088.7931194929818</v>
      </c>
      <c r="F1893" s="70">
        <f t="shared" si="277"/>
        <v>156.66060780988533</v>
      </c>
      <c r="G1893" s="70" cm="1">
        <f t="array" ref="G1893">_xll.DCE_EC312_SpecificHeat_Ca(B1893)</f>
        <v>650</v>
      </c>
      <c r="H1893" s="69">
        <f t="shared" si="278"/>
        <v>7.9954989287259803E-2</v>
      </c>
      <c r="I1893" s="69">
        <f t="shared" si="279"/>
        <v>1088.5051305316267</v>
      </c>
      <c r="J1893" s="73">
        <f t="shared" si="271"/>
        <v>156.5</v>
      </c>
      <c r="K1893" s="74">
        <f t="shared" si="272"/>
        <v>1088.5051305316267</v>
      </c>
    </row>
    <row r="1894" spans="1:11">
      <c r="A1894" s="67">
        <v>1879</v>
      </c>
      <c r="B1894" s="69">
        <f t="shared" si="273"/>
        <v>1088.5051305316267</v>
      </c>
      <c r="C1894" s="68">
        <f t="shared" si="274"/>
        <v>156.58333333333334</v>
      </c>
      <c r="D1894" s="72">
        <f t="shared" si="275"/>
        <v>1088.8728171524442</v>
      </c>
      <c r="E1894" s="69">
        <f t="shared" si="276"/>
        <v>1088.8728171524442</v>
      </c>
      <c r="F1894" s="70">
        <f t="shared" si="277"/>
        <v>156.57696261633018</v>
      </c>
      <c r="G1894" s="70" cm="1">
        <f t="array" ref="G1894">_xll.DCE_EC312_SpecificHeat_Ca(B1894)</f>
        <v>650</v>
      </c>
      <c r="H1894" s="69">
        <f t="shared" si="278"/>
        <v>7.9912299228487985E-2</v>
      </c>
      <c r="I1894" s="69">
        <f t="shared" si="279"/>
        <v>1088.5850428308552</v>
      </c>
      <c r="J1894" s="73">
        <f t="shared" si="271"/>
        <v>156.58333333333334</v>
      </c>
      <c r="K1894" s="74">
        <f t="shared" si="272"/>
        <v>1088.5850428308552</v>
      </c>
    </row>
    <row r="1895" spans="1:11">
      <c r="A1895" s="67">
        <v>1880</v>
      </c>
      <c r="B1895" s="69">
        <f t="shared" si="273"/>
        <v>1088.5850428308552</v>
      </c>
      <c r="C1895" s="68">
        <f t="shared" si="274"/>
        <v>156.66666666666666</v>
      </c>
      <c r="D1895" s="72">
        <f t="shared" si="275"/>
        <v>1088.9524724420696</v>
      </c>
      <c r="E1895" s="69">
        <f t="shared" si="276"/>
        <v>1088.9524724420696</v>
      </c>
      <c r="F1895" s="70">
        <f t="shared" si="277"/>
        <v>156.49340676543417</v>
      </c>
      <c r="G1895" s="70" cm="1">
        <f t="array" ref="G1895">_xll.DCE_EC312_SpecificHeat_Ca(B1895)</f>
        <v>650</v>
      </c>
      <c r="H1895" s="69">
        <f t="shared" si="278"/>
        <v>7.9869654767594625E-2</v>
      </c>
      <c r="I1895" s="69">
        <f t="shared" si="279"/>
        <v>1088.6649124856228</v>
      </c>
      <c r="J1895" s="73">
        <f t="shared" ref="J1895:J1935" si="280">C1895</f>
        <v>156.66666666666666</v>
      </c>
      <c r="K1895" s="74">
        <f t="shared" ref="K1895:K1935" si="281">I1895</f>
        <v>1088.6649124856228</v>
      </c>
    </row>
    <row r="1896" spans="1:11">
      <c r="A1896" s="67">
        <v>1881</v>
      </c>
      <c r="B1896" s="69">
        <f t="shared" si="273"/>
        <v>1088.6649124856228</v>
      </c>
      <c r="C1896" s="68">
        <f t="shared" si="274"/>
        <v>156.75</v>
      </c>
      <c r="D1896" s="72">
        <f t="shared" si="275"/>
        <v>1089.0320854068848</v>
      </c>
      <c r="E1896" s="69">
        <f t="shared" si="276"/>
        <v>1089.0320854068848</v>
      </c>
      <c r="F1896" s="70">
        <f t="shared" si="277"/>
        <v>156.40994011425516</v>
      </c>
      <c r="G1896" s="70" cm="1">
        <f t="array" ref="G1896">_xll.DCE_EC312_SpecificHeat_Ca(B1896)</f>
        <v>650</v>
      </c>
      <c r="H1896" s="69">
        <f t="shared" si="278"/>
        <v>7.9827055831626234E-2</v>
      </c>
      <c r="I1896" s="69">
        <f t="shared" si="279"/>
        <v>1088.7447395414545</v>
      </c>
      <c r="J1896" s="73">
        <f t="shared" si="280"/>
        <v>156.75</v>
      </c>
      <c r="K1896" s="74">
        <f t="shared" si="281"/>
        <v>1088.7447395414545</v>
      </c>
    </row>
    <row r="1897" spans="1:11">
      <c r="A1897" s="67">
        <v>1882</v>
      </c>
      <c r="B1897" s="69">
        <f t="shared" si="273"/>
        <v>1088.7447395414545</v>
      </c>
      <c r="C1897" s="68">
        <f t="shared" si="274"/>
        <v>156.83333333333334</v>
      </c>
      <c r="D1897" s="72">
        <f t="shared" si="275"/>
        <v>1089.1116560918438</v>
      </c>
      <c r="E1897" s="69">
        <f t="shared" si="276"/>
        <v>1089.1116560918438</v>
      </c>
      <c r="F1897" s="70">
        <f t="shared" si="277"/>
        <v>156.32656251966864</v>
      </c>
      <c r="G1897" s="70" cm="1">
        <f t="array" ref="G1897">_xll.DCE_EC312_SpecificHeat_Ca(B1897)</f>
        <v>650</v>
      </c>
      <c r="H1897" s="69">
        <f t="shared" si="278"/>
        <v>7.9784502347536257E-2</v>
      </c>
      <c r="I1897" s="69">
        <f t="shared" si="279"/>
        <v>1088.8245240438021</v>
      </c>
      <c r="J1897" s="73">
        <f t="shared" si="280"/>
        <v>156.83333333333334</v>
      </c>
      <c r="K1897" s="74">
        <f t="shared" si="281"/>
        <v>1088.8245240438021</v>
      </c>
    </row>
    <row r="1898" spans="1:11">
      <c r="A1898" s="67">
        <v>1883</v>
      </c>
      <c r="B1898" s="69">
        <f t="shared" si="273"/>
        <v>1088.8245240438021</v>
      </c>
      <c r="C1898" s="68">
        <f t="shared" si="274"/>
        <v>156.91666666666666</v>
      </c>
      <c r="D1898" s="72">
        <f t="shared" si="275"/>
        <v>1089.1911845418301</v>
      </c>
      <c r="E1898" s="69">
        <f t="shared" si="276"/>
        <v>1089.1911845418301</v>
      </c>
      <c r="F1898" s="70">
        <f t="shared" si="277"/>
        <v>156.24327383938208</v>
      </c>
      <c r="G1898" s="70" cm="1">
        <f t="array" ref="G1898">_xll.DCE_EC312_SpecificHeat_Ca(B1898)</f>
        <v>650</v>
      </c>
      <c r="H1898" s="69">
        <f t="shared" si="278"/>
        <v>7.9741994242702757E-2</v>
      </c>
      <c r="I1898" s="69">
        <f t="shared" si="279"/>
        <v>1088.9042660380449</v>
      </c>
      <c r="J1898" s="73">
        <f t="shared" si="280"/>
        <v>156.91666666666666</v>
      </c>
      <c r="K1898" s="74">
        <f t="shared" si="281"/>
        <v>1088.9042660380449</v>
      </c>
    </row>
    <row r="1899" spans="1:11">
      <c r="A1899" s="67">
        <v>1884</v>
      </c>
      <c r="B1899" s="69">
        <f t="shared" si="273"/>
        <v>1088.9042660380449</v>
      </c>
      <c r="C1899" s="68">
        <f t="shared" si="274"/>
        <v>157</v>
      </c>
      <c r="D1899" s="72">
        <f t="shared" si="275"/>
        <v>1089.2706708016553</v>
      </c>
      <c r="E1899" s="69">
        <f t="shared" si="276"/>
        <v>1089.2706708016553</v>
      </c>
      <c r="F1899" s="70">
        <f t="shared" si="277"/>
        <v>156.16007393096501</v>
      </c>
      <c r="G1899" s="70" cm="1">
        <f t="array" ref="G1899">_xll.DCE_EC312_SpecificHeat_Ca(B1899)</f>
        <v>650</v>
      </c>
      <c r="H1899" s="69">
        <f t="shared" si="278"/>
        <v>7.9699531444433397E-2</v>
      </c>
      <c r="I1899" s="69">
        <f t="shared" si="279"/>
        <v>1088.9839655694893</v>
      </c>
      <c r="J1899" s="73">
        <f t="shared" si="280"/>
        <v>157</v>
      </c>
      <c r="K1899" s="74">
        <f t="shared" si="281"/>
        <v>1088.9839655694893</v>
      </c>
    </row>
    <row r="1900" spans="1:11">
      <c r="A1900" s="67">
        <v>1885</v>
      </c>
      <c r="B1900" s="69">
        <f t="shared" si="273"/>
        <v>1088.9839655694893</v>
      </c>
      <c r="C1900" s="68">
        <f t="shared" si="274"/>
        <v>157.08333333333334</v>
      </c>
      <c r="D1900" s="72">
        <f t="shared" si="275"/>
        <v>1089.35011491606</v>
      </c>
      <c r="E1900" s="69">
        <f t="shared" si="276"/>
        <v>1089.35011491606</v>
      </c>
      <c r="F1900" s="70">
        <f t="shared" si="277"/>
        <v>156.07696265273009</v>
      </c>
      <c r="G1900" s="70" cm="1">
        <f t="array" ref="G1900">_xll.DCE_EC312_SpecificHeat_Ca(B1900)</f>
        <v>650</v>
      </c>
      <c r="H1900" s="69">
        <f t="shared" si="278"/>
        <v>7.965711388041509E-2</v>
      </c>
      <c r="I1900" s="69">
        <f t="shared" si="279"/>
        <v>1089.0636226833697</v>
      </c>
      <c r="J1900" s="73">
        <f t="shared" si="280"/>
        <v>157.08333333333334</v>
      </c>
      <c r="K1900" s="74">
        <f t="shared" si="281"/>
        <v>1089.0636226833697</v>
      </c>
    </row>
    <row r="1901" spans="1:11">
      <c r="A1901" s="67">
        <v>1886</v>
      </c>
      <c r="B1901" s="69">
        <f t="shared" si="273"/>
        <v>1089.0636226833697</v>
      </c>
      <c r="C1901" s="68">
        <f t="shared" si="274"/>
        <v>157.16666666666666</v>
      </c>
      <c r="D1901" s="72">
        <f t="shared" si="275"/>
        <v>1089.4295169297129</v>
      </c>
      <c r="E1901" s="69">
        <f t="shared" si="276"/>
        <v>1089.4295169297129</v>
      </c>
      <c r="F1901" s="70">
        <f t="shared" si="277"/>
        <v>155.99393986285199</v>
      </c>
      <c r="G1901" s="70" cm="1">
        <f t="array" ref="G1901">_xll.DCE_EC312_SpecificHeat_Ca(B1901)</f>
        <v>650</v>
      </c>
      <c r="H1901" s="69">
        <f t="shared" si="278"/>
        <v>7.9614741478264334E-2</v>
      </c>
      <c r="I1901" s="69">
        <f t="shared" si="279"/>
        <v>1089.1432374248479</v>
      </c>
      <c r="J1901" s="73">
        <f t="shared" si="280"/>
        <v>157.16666666666666</v>
      </c>
      <c r="K1901" s="74">
        <f t="shared" si="281"/>
        <v>1089.1432374248479</v>
      </c>
    </row>
    <row r="1902" spans="1:11">
      <c r="A1902" s="67">
        <v>1887</v>
      </c>
      <c r="B1902" s="69">
        <f t="shared" si="273"/>
        <v>1089.1432374248479</v>
      </c>
      <c r="C1902" s="68">
        <f t="shared" si="274"/>
        <v>157.25</v>
      </c>
      <c r="D1902" s="72">
        <f t="shared" si="275"/>
        <v>1089.5088768872126</v>
      </c>
      <c r="E1902" s="69">
        <f t="shared" si="276"/>
        <v>1089.5088768872126</v>
      </c>
      <c r="F1902" s="70">
        <f t="shared" si="277"/>
        <v>155.91100541997156</v>
      </c>
      <c r="G1902" s="70" cm="1">
        <f t="array" ref="G1902">_xll.DCE_EC312_SpecificHeat_Ca(B1902)</f>
        <v>650</v>
      </c>
      <c r="H1902" s="69">
        <f t="shared" si="278"/>
        <v>7.9572414165835562E-2</v>
      </c>
      <c r="I1902" s="69">
        <f t="shared" si="279"/>
        <v>1089.2228098390137</v>
      </c>
      <c r="J1902" s="73">
        <f t="shared" si="280"/>
        <v>157.25</v>
      </c>
      <c r="K1902" s="74">
        <f t="shared" si="281"/>
        <v>1089.2228098390137</v>
      </c>
    </row>
    <row r="1903" spans="1:11">
      <c r="A1903" s="67">
        <v>1888</v>
      </c>
      <c r="B1903" s="69">
        <f t="shared" si="273"/>
        <v>1089.2228098390137</v>
      </c>
      <c r="C1903" s="68">
        <f t="shared" si="274"/>
        <v>157.33333333333334</v>
      </c>
      <c r="D1903" s="72">
        <f t="shared" si="275"/>
        <v>1089.5881948330864</v>
      </c>
      <c r="E1903" s="69">
        <f t="shared" si="276"/>
        <v>1089.5881948330864</v>
      </c>
      <c r="F1903" s="70">
        <f t="shared" si="277"/>
        <v>155.8281591830544</v>
      </c>
      <c r="G1903" s="70" cm="1">
        <f t="array" ref="G1903">_xll.DCE_EC312_SpecificHeat_Ca(B1903)</f>
        <v>650</v>
      </c>
      <c r="H1903" s="69">
        <f t="shared" si="278"/>
        <v>7.9530131871148949E-2</v>
      </c>
      <c r="I1903" s="69">
        <f t="shared" si="279"/>
        <v>1089.302339970885</v>
      </c>
      <c r="J1903" s="73">
        <f t="shared" si="280"/>
        <v>157.33333333333334</v>
      </c>
      <c r="K1903" s="74">
        <f t="shared" si="281"/>
        <v>1089.302339970885</v>
      </c>
    </row>
    <row r="1904" spans="1:11">
      <c r="A1904" s="67">
        <v>1889</v>
      </c>
      <c r="B1904" s="69">
        <f t="shared" si="273"/>
        <v>1089.302339970885</v>
      </c>
      <c r="C1904" s="68">
        <f t="shared" si="274"/>
        <v>157.41666666666666</v>
      </c>
      <c r="D1904" s="72">
        <f t="shared" si="275"/>
        <v>1089.6674708117912</v>
      </c>
      <c r="E1904" s="69">
        <f t="shared" si="276"/>
        <v>1089.6674708117912</v>
      </c>
      <c r="F1904" s="70">
        <f t="shared" si="277"/>
        <v>155.74540101148787</v>
      </c>
      <c r="G1904" s="70" cm="1">
        <f t="array" ref="G1904">_xll.DCE_EC312_SpecificHeat_Ca(B1904)</f>
        <v>650</v>
      </c>
      <c r="H1904" s="69">
        <f t="shared" si="278"/>
        <v>7.9487894522439914E-2</v>
      </c>
      <c r="I1904" s="69">
        <f t="shared" si="279"/>
        <v>1089.3818278654073</v>
      </c>
      <c r="J1904" s="73">
        <f t="shared" si="280"/>
        <v>157.41666666666666</v>
      </c>
      <c r="K1904" s="74">
        <f t="shared" si="281"/>
        <v>1089.3818278654073</v>
      </c>
    </row>
    <row r="1905" spans="1:11">
      <c r="A1905" s="67">
        <v>1890</v>
      </c>
      <c r="B1905" s="69">
        <f t="shared" si="273"/>
        <v>1089.3818278654073</v>
      </c>
      <c r="C1905" s="68">
        <f t="shared" si="274"/>
        <v>157.5</v>
      </c>
      <c r="D1905" s="72">
        <f t="shared" si="275"/>
        <v>1089.7467048677131</v>
      </c>
      <c r="E1905" s="69">
        <f t="shared" si="276"/>
        <v>1089.7467048677131</v>
      </c>
      <c r="F1905" s="70">
        <f t="shared" si="277"/>
        <v>155.66273076480968</v>
      </c>
      <c r="G1905" s="70" cm="1">
        <f t="array" ref="G1905">_xll.DCE_EC312_SpecificHeat_Ca(B1905)</f>
        <v>650</v>
      </c>
      <c r="H1905" s="69">
        <f t="shared" si="278"/>
        <v>7.9445702048020622E-2</v>
      </c>
      <c r="I1905" s="69">
        <f t="shared" si="279"/>
        <v>1089.4612735674555</v>
      </c>
      <c r="J1905" s="73">
        <f t="shared" si="280"/>
        <v>157.5</v>
      </c>
      <c r="K1905" s="74">
        <f t="shared" si="281"/>
        <v>1089.4612735674555</v>
      </c>
    </row>
    <row r="1906" spans="1:11">
      <c r="A1906" s="67">
        <v>1891</v>
      </c>
      <c r="B1906" s="69">
        <f t="shared" si="273"/>
        <v>1089.4612735674555</v>
      </c>
      <c r="C1906" s="68">
        <f t="shared" si="274"/>
        <v>157.58333333333334</v>
      </c>
      <c r="D1906" s="72">
        <f t="shared" si="275"/>
        <v>1089.8258970451682</v>
      </c>
      <c r="E1906" s="69">
        <f t="shared" si="276"/>
        <v>1089.8258970451682</v>
      </c>
      <c r="F1906" s="70">
        <f t="shared" si="277"/>
        <v>155.58014830281283</v>
      </c>
      <c r="G1906" s="70" cm="1">
        <f t="array" ref="G1906">_xll.DCE_EC312_SpecificHeat_Ca(B1906)</f>
        <v>650</v>
      </c>
      <c r="H1906" s="69">
        <f t="shared" si="278"/>
        <v>7.9403554376333535E-2</v>
      </c>
      <c r="I1906" s="69">
        <f t="shared" si="279"/>
        <v>1089.5406771218318</v>
      </c>
      <c r="J1906" s="73">
        <f t="shared" si="280"/>
        <v>157.58333333333334</v>
      </c>
      <c r="K1906" s="74">
        <f t="shared" si="281"/>
        <v>1089.5406771218318</v>
      </c>
    </row>
    <row r="1907" spans="1:11">
      <c r="A1907" s="67">
        <v>1892</v>
      </c>
      <c r="B1907" s="69">
        <f t="shared" si="273"/>
        <v>1089.5406771218318</v>
      </c>
      <c r="C1907" s="68">
        <f t="shared" si="274"/>
        <v>157.66666666666666</v>
      </c>
      <c r="D1907" s="72">
        <f t="shared" si="275"/>
        <v>1089.9050473884015</v>
      </c>
      <c r="E1907" s="69">
        <f t="shared" si="276"/>
        <v>1089.9050473884015</v>
      </c>
      <c r="F1907" s="70">
        <f t="shared" si="277"/>
        <v>155.49765348557639</v>
      </c>
      <c r="G1907" s="70" cm="1">
        <f t="array" ref="G1907">_xll.DCE_EC312_SpecificHeat_Ca(B1907)</f>
        <v>650</v>
      </c>
      <c r="H1907" s="69">
        <f t="shared" si="278"/>
        <v>7.9361451435967068E-2</v>
      </c>
      <c r="I1907" s="69">
        <f t="shared" si="279"/>
        <v>1089.6200385732677</v>
      </c>
      <c r="J1907" s="73">
        <f t="shared" si="280"/>
        <v>157.66666666666666</v>
      </c>
      <c r="K1907" s="74">
        <f t="shared" si="281"/>
        <v>1089.6200385732677</v>
      </c>
    </row>
    <row r="1908" spans="1:11">
      <c r="A1908" s="67">
        <v>1893</v>
      </c>
      <c r="B1908" s="69">
        <f t="shared" si="273"/>
        <v>1089.6200385732677</v>
      </c>
      <c r="C1908" s="68">
        <f t="shared" si="274"/>
        <v>157.75</v>
      </c>
      <c r="D1908" s="72">
        <f t="shared" si="275"/>
        <v>1089.9841559415891</v>
      </c>
      <c r="E1908" s="69">
        <f t="shared" si="276"/>
        <v>1089.9841559415891</v>
      </c>
      <c r="F1908" s="70">
        <f t="shared" si="277"/>
        <v>155.41524617374819</v>
      </c>
      <c r="G1908" s="70" cm="1">
        <f t="array" ref="G1908">_xll.DCE_EC312_SpecificHeat_Ca(B1908)</f>
        <v>650</v>
      </c>
      <c r="H1908" s="69">
        <f t="shared" si="278"/>
        <v>7.9319393155799944E-2</v>
      </c>
      <c r="I1908" s="69">
        <f t="shared" si="279"/>
        <v>1089.6993579664236</v>
      </c>
      <c r="J1908" s="73">
        <f t="shared" si="280"/>
        <v>157.75</v>
      </c>
      <c r="K1908" s="74">
        <f t="shared" si="281"/>
        <v>1089.6993579664236</v>
      </c>
    </row>
    <row r="1909" spans="1:11">
      <c r="A1909" s="67">
        <v>1894</v>
      </c>
      <c r="B1909" s="69">
        <f t="shared" si="273"/>
        <v>1089.6993579664236</v>
      </c>
      <c r="C1909" s="68">
        <f t="shared" si="274"/>
        <v>157.83333333333334</v>
      </c>
      <c r="D1909" s="72">
        <f t="shared" si="275"/>
        <v>1090.0632227488363</v>
      </c>
      <c r="E1909" s="69">
        <f t="shared" si="276"/>
        <v>1090.0632227488363</v>
      </c>
      <c r="F1909" s="70">
        <f t="shared" si="277"/>
        <v>155.332926227993</v>
      </c>
      <c r="G1909" s="70" cm="1">
        <f t="array" ref="G1909">_xll.DCE_EC312_SpecificHeat_Ca(B1909)</f>
        <v>650</v>
      </c>
      <c r="H1909" s="69">
        <f t="shared" si="278"/>
        <v>7.9277379464719605E-2</v>
      </c>
      <c r="I1909" s="69">
        <f t="shared" si="279"/>
        <v>1089.7786353458882</v>
      </c>
      <c r="J1909" s="73">
        <f t="shared" si="280"/>
        <v>157.83333333333334</v>
      </c>
      <c r="K1909" s="74">
        <f t="shared" si="281"/>
        <v>1089.7786353458882</v>
      </c>
    </row>
    <row r="1910" spans="1:11">
      <c r="A1910" s="67">
        <v>1895</v>
      </c>
      <c r="B1910" s="69">
        <f t="shared" si="273"/>
        <v>1089.7786353458882</v>
      </c>
      <c r="C1910" s="68">
        <f t="shared" si="274"/>
        <v>157.91666666666666</v>
      </c>
      <c r="D1910" s="72">
        <f t="shared" si="275"/>
        <v>1090.1422478541792</v>
      </c>
      <c r="E1910" s="69">
        <f t="shared" si="276"/>
        <v>1090.1422478541792</v>
      </c>
      <c r="F1910" s="70">
        <f t="shared" si="277"/>
        <v>155.25069350944756</v>
      </c>
      <c r="G1910" s="70" cm="1">
        <f t="array" ref="G1910">_xll.DCE_EC312_SpecificHeat_Ca(B1910)</f>
        <v>650</v>
      </c>
      <c r="H1910" s="69">
        <f t="shared" si="278"/>
        <v>7.9235410291854255E-2</v>
      </c>
      <c r="I1910" s="69">
        <f t="shared" si="279"/>
        <v>1089.8578707561801</v>
      </c>
      <c r="J1910" s="73">
        <f t="shared" si="280"/>
        <v>157.91666666666666</v>
      </c>
      <c r="K1910" s="74">
        <f t="shared" si="281"/>
        <v>1089.8578707561801</v>
      </c>
    </row>
    <row r="1911" spans="1:11">
      <c r="A1911" s="67">
        <v>1896</v>
      </c>
      <c r="B1911" s="69">
        <f t="shared" si="273"/>
        <v>1089.8578707561801</v>
      </c>
      <c r="C1911" s="68">
        <f t="shared" si="274"/>
        <v>158</v>
      </c>
      <c r="D1911" s="72">
        <f t="shared" si="275"/>
        <v>1090.2212313015837</v>
      </c>
      <c r="E1911" s="69">
        <f t="shared" si="276"/>
        <v>1090.2212313015837</v>
      </c>
      <c r="F1911" s="70">
        <f t="shared" si="277"/>
        <v>155.16854787931803</v>
      </c>
      <c r="G1911" s="70" cm="1">
        <f t="array" ref="G1911">_xll.DCE_EC312_SpecificHeat_Ca(B1911)</f>
        <v>650</v>
      </c>
      <c r="H1911" s="69">
        <f t="shared" si="278"/>
        <v>7.91934855663676E-2</v>
      </c>
      <c r="I1911" s="69">
        <f t="shared" si="279"/>
        <v>1089.9370642417464</v>
      </c>
      <c r="J1911" s="73">
        <f t="shared" si="280"/>
        <v>158</v>
      </c>
      <c r="K1911" s="74">
        <f t="shared" si="281"/>
        <v>1089.9370642417464</v>
      </c>
    </row>
    <row r="1912" spans="1:11">
      <c r="A1912" s="67">
        <v>1897</v>
      </c>
      <c r="B1912" s="69">
        <f t="shared" si="273"/>
        <v>1089.9370642417464</v>
      </c>
      <c r="C1912" s="68">
        <f t="shared" si="274"/>
        <v>158.08333333333334</v>
      </c>
      <c r="D1912" s="72">
        <f t="shared" si="275"/>
        <v>1090.3001731349466</v>
      </c>
      <c r="E1912" s="69">
        <f t="shared" si="276"/>
        <v>1090.3001731349466</v>
      </c>
      <c r="F1912" s="70">
        <f t="shared" si="277"/>
        <v>155.08648919933256</v>
      </c>
      <c r="G1912" s="70" cm="1">
        <f t="array" ref="G1912">_xll.DCE_EC312_SpecificHeat_Ca(B1912)</f>
        <v>650</v>
      </c>
      <c r="H1912" s="69">
        <f t="shared" si="278"/>
        <v>7.9151605217689741E-2</v>
      </c>
      <c r="I1912" s="69">
        <f t="shared" si="279"/>
        <v>1090.0162158469641</v>
      </c>
      <c r="J1912" s="73">
        <f t="shared" si="280"/>
        <v>158.08333333333334</v>
      </c>
      <c r="K1912" s="74">
        <f t="shared" si="281"/>
        <v>1090.0162158469641</v>
      </c>
    </row>
    <row r="1913" spans="1:11">
      <c r="A1913" s="67">
        <v>1898</v>
      </c>
      <c r="B1913" s="69">
        <f t="shared" si="273"/>
        <v>1090.0162158469641</v>
      </c>
      <c r="C1913" s="68">
        <f t="shared" si="274"/>
        <v>158.16666666666666</v>
      </c>
      <c r="D1913" s="72">
        <f t="shared" si="275"/>
        <v>1090.379073398095</v>
      </c>
      <c r="E1913" s="69">
        <f t="shared" si="276"/>
        <v>1090.379073398095</v>
      </c>
      <c r="F1913" s="70">
        <f t="shared" si="277"/>
        <v>155.00451733132186</v>
      </c>
      <c r="G1913" s="70" cm="1">
        <f t="array" ref="G1913">_xll.DCE_EC312_SpecificHeat_Ca(B1913)</f>
        <v>650</v>
      </c>
      <c r="H1913" s="69">
        <f t="shared" si="278"/>
        <v>7.9109769175303102E-2</v>
      </c>
      <c r="I1913" s="69">
        <f t="shared" si="279"/>
        <v>1090.0953256161395</v>
      </c>
      <c r="J1913" s="73">
        <f t="shared" si="280"/>
        <v>158.16666666666666</v>
      </c>
      <c r="K1913" s="74">
        <f t="shared" si="281"/>
        <v>1090.0953256161395</v>
      </c>
    </row>
    <row r="1914" spans="1:11">
      <c r="A1914" s="67">
        <v>1899</v>
      </c>
      <c r="B1914" s="69">
        <f t="shared" si="273"/>
        <v>1090.0953256161395</v>
      </c>
      <c r="C1914" s="68">
        <f t="shared" si="274"/>
        <v>158.25</v>
      </c>
      <c r="D1914" s="72">
        <f t="shared" si="275"/>
        <v>1090.4579321347874</v>
      </c>
      <c r="E1914" s="69">
        <f t="shared" si="276"/>
        <v>1090.4579321347874</v>
      </c>
      <c r="F1914" s="70">
        <f t="shared" si="277"/>
        <v>154.92263213763866</v>
      </c>
      <c r="G1914" s="70" cm="1">
        <f t="array" ref="G1914">_xll.DCE_EC312_SpecificHeat_Ca(B1914)</f>
        <v>650</v>
      </c>
      <c r="H1914" s="69">
        <f t="shared" si="278"/>
        <v>7.9067977368956543E-2</v>
      </c>
      <c r="I1914" s="69">
        <f t="shared" si="279"/>
        <v>1090.1743935935085</v>
      </c>
      <c r="J1914" s="73">
        <f t="shared" si="280"/>
        <v>158.25</v>
      </c>
      <c r="K1914" s="74">
        <f t="shared" si="281"/>
        <v>1090.1743935935085</v>
      </c>
    </row>
    <row r="1915" spans="1:11">
      <c r="A1915" s="67">
        <v>1900</v>
      </c>
      <c r="B1915" s="69">
        <f t="shared" si="273"/>
        <v>1090.1743935935085</v>
      </c>
      <c r="C1915" s="68">
        <f t="shared" si="274"/>
        <v>158.33333333333334</v>
      </c>
      <c r="D1915" s="72">
        <f t="shared" si="275"/>
        <v>1090.5367493887125</v>
      </c>
      <c r="E1915" s="69">
        <f t="shared" si="276"/>
        <v>1090.5367493887125</v>
      </c>
      <c r="F1915" s="70">
        <f t="shared" si="277"/>
        <v>154.84083348064698</v>
      </c>
      <c r="G1915" s="70" cm="1">
        <f t="array" ref="G1915">_xll.DCE_EC312_SpecificHeat_Ca(B1915)</f>
        <v>650</v>
      </c>
      <c r="H1915" s="69">
        <f t="shared" si="278"/>
        <v>7.9026229728404673E-2</v>
      </c>
      <c r="I1915" s="69">
        <f t="shared" si="279"/>
        <v>1090.253419823237</v>
      </c>
      <c r="J1915" s="73">
        <f t="shared" si="280"/>
        <v>158.33333333333334</v>
      </c>
      <c r="K1915" s="74">
        <f t="shared" si="281"/>
        <v>1090.253419823237</v>
      </c>
    </row>
    <row r="1916" spans="1:11">
      <c r="A1916" s="67">
        <v>1901</v>
      </c>
      <c r="B1916" s="69">
        <f t="shared" si="273"/>
        <v>1090.253419823237</v>
      </c>
      <c r="C1916" s="68">
        <f t="shared" si="274"/>
        <v>158.41666666666666</v>
      </c>
      <c r="D1916" s="72">
        <f t="shared" si="275"/>
        <v>1090.6155252034907</v>
      </c>
      <c r="E1916" s="69">
        <f t="shared" si="276"/>
        <v>1090.6155252034907</v>
      </c>
      <c r="F1916" s="70">
        <f t="shared" si="277"/>
        <v>154.75912122336283</v>
      </c>
      <c r="G1916" s="70" cm="1">
        <f t="array" ref="G1916">_xll.DCE_EC312_SpecificHeat_Ca(B1916)</f>
        <v>650</v>
      </c>
      <c r="H1916" s="69">
        <f t="shared" si="278"/>
        <v>7.8984526183734916E-2</v>
      </c>
      <c r="I1916" s="69">
        <f t="shared" si="279"/>
        <v>1090.3324043494208</v>
      </c>
      <c r="J1916" s="73">
        <f t="shared" si="280"/>
        <v>158.41666666666666</v>
      </c>
      <c r="K1916" s="74">
        <f t="shared" si="281"/>
        <v>1090.3324043494208</v>
      </c>
    </row>
    <row r="1917" spans="1:11">
      <c r="A1917" s="67">
        <v>1902</v>
      </c>
      <c r="B1917" s="69">
        <f t="shared" si="273"/>
        <v>1090.3324043494208</v>
      </c>
      <c r="C1917" s="68">
        <f t="shared" si="274"/>
        <v>158.5</v>
      </c>
      <c r="D1917" s="72">
        <f t="shared" si="275"/>
        <v>1090.6942596226731</v>
      </c>
      <c r="E1917" s="69">
        <f t="shared" si="276"/>
        <v>1090.6942596226731</v>
      </c>
      <c r="F1917" s="70">
        <f t="shared" si="277"/>
        <v>154.67749522865284</v>
      </c>
      <c r="G1917" s="70" cm="1">
        <f t="array" ref="G1917">_xll.DCE_EC312_SpecificHeat_Ca(B1917)</f>
        <v>650</v>
      </c>
      <c r="H1917" s="69">
        <f t="shared" si="278"/>
        <v>7.894286666495838E-2</v>
      </c>
      <c r="I1917" s="69">
        <f t="shared" si="279"/>
        <v>1090.4113472160857</v>
      </c>
      <c r="J1917" s="73">
        <f t="shared" si="280"/>
        <v>158.5</v>
      </c>
      <c r="K1917" s="74">
        <f t="shared" si="281"/>
        <v>1090.4113472160857</v>
      </c>
    </row>
    <row r="1918" spans="1:11">
      <c r="A1918" s="67">
        <v>1903</v>
      </c>
      <c r="B1918" s="69">
        <f t="shared" si="273"/>
        <v>1090.4113472160857</v>
      </c>
      <c r="C1918" s="68">
        <f t="shared" si="274"/>
        <v>158.58333333333334</v>
      </c>
      <c r="D1918" s="72">
        <f t="shared" si="275"/>
        <v>1090.7729526897429</v>
      </c>
      <c r="E1918" s="69">
        <f t="shared" si="276"/>
        <v>1090.7729526897429</v>
      </c>
      <c r="F1918" s="70">
        <f t="shared" si="277"/>
        <v>154.59595536010514</v>
      </c>
      <c r="G1918" s="70" cm="1">
        <f t="array" ref="G1918">_xll.DCE_EC312_SpecificHeat_Ca(B1918)</f>
        <v>650</v>
      </c>
      <c r="H1918" s="69">
        <f t="shared" si="278"/>
        <v>7.8901251102454467E-2</v>
      </c>
      <c r="I1918" s="69">
        <f t="shared" si="279"/>
        <v>1090.4902484671882</v>
      </c>
      <c r="J1918" s="73">
        <f t="shared" si="280"/>
        <v>158.58333333333334</v>
      </c>
      <c r="K1918" s="74">
        <f t="shared" si="281"/>
        <v>1090.4902484671882</v>
      </c>
    </row>
    <row r="1919" spans="1:11">
      <c r="A1919" s="67">
        <v>1904</v>
      </c>
      <c r="B1919" s="69">
        <f t="shared" si="273"/>
        <v>1090.4902484671882</v>
      </c>
      <c r="C1919" s="68">
        <f t="shared" si="274"/>
        <v>158.66666666666666</v>
      </c>
      <c r="D1919" s="72">
        <f t="shared" si="275"/>
        <v>1090.8516044481141</v>
      </c>
      <c r="E1919" s="69">
        <f t="shared" si="276"/>
        <v>1090.8516044481141</v>
      </c>
      <c r="F1919" s="70">
        <f t="shared" si="277"/>
        <v>154.51450148133279</v>
      </c>
      <c r="G1919" s="70" cm="1">
        <f t="array" ref="G1919">_xll.DCE_EC312_SpecificHeat_Ca(B1919)</f>
        <v>650</v>
      </c>
      <c r="H1919" s="69">
        <f t="shared" si="278"/>
        <v>7.8859679426615231E-2</v>
      </c>
      <c r="I1919" s="69">
        <f t="shared" si="279"/>
        <v>1090.5691081466148</v>
      </c>
      <c r="J1919" s="73">
        <f t="shared" si="280"/>
        <v>158.66666666666666</v>
      </c>
      <c r="K1919" s="74">
        <f t="shared" si="281"/>
        <v>1090.5691081466148</v>
      </c>
    </row>
    <row r="1920" spans="1:11">
      <c r="A1920" s="67">
        <v>1905</v>
      </c>
      <c r="B1920" s="69">
        <f t="shared" si="273"/>
        <v>1090.5691081466148</v>
      </c>
      <c r="C1920" s="68">
        <f t="shared" si="274"/>
        <v>158.75</v>
      </c>
      <c r="D1920" s="72">
        <f t="shared" si="275"/>
        <v>1090.9302149411328</v>
      </c>
      <c r="E1920" s="69">
        <f t="shared" si="276"/>
        <v>1090.9302149411328</v>
      </c>
      <c r="F1920" s="70">
        <f t="shared" si="277"/>
        <v>154.43313345631827</v>
      </c>
      <c r="G1920" s="70" cm="1">
        <f t="array" ref="G1920">_xll.DCE_EC312_SpecificHeat_Ca(B1920)</f>
        <v>650</v>
      </c>
      <c r="H1920" s="69">
        <f t="shared" si="278"/>
        <v>7.8818151568021341E-2</v>
      </c>
      <c r="I1920" s="69">
        <f t="shared" si="279"/>
        <v>1090.6479262981827</v>
      </c>
      <c r="J1920" s="73">
        <f t="shared" si="280"/>
        <v>158.75</v>
      </c>
      <c r="K1920" s="74">
        <f t="shared" si="281"/>
        <v>1090.6479262981827</v>
      </c>
    </row>
    <row r="1921" spans="1:11">
      <c r="A1921" s="67">
        <v>1906</v>
      </c>
      <c r="B1921" s="69">
        <f t="shared" si="273"/>
        <v>1090.6479262981827</v>
      </c>
      <c r="C1921" s="68">
        <f t="shared" si="274"/>
        <v>158.83333333333334</v>
      </c>
      <c r="D1921" s="72">
        <f t="shared" si="275"/>
        <v>1091.0087842120768</v>
      </c>
      <c r="E1921" s="69">
        <f t="shared" si="276"/>
        <v>1091.0087842120768</v>
      </c>
      <c r="F1921" s="70">
        <f t="shared" si="277"/>
        <v>154.35185114925244</v>
      </c>
      <c r="G1921" s="70" cm="1">
        <f t="array" ref="G1921">_xll.DCE_EC312_SpecificHeat_Ca(B1921)</f>
        <v>650</v>
      </c>
      <c r="H1921" s="69">
        <f t="shared" si="278"/>
        <v>7.8776667457359784E-2</v>
      </c>
      <c r="I1921" s="69">
        <f t="shared" si="279"/>
        <v>1090.72670296564</v>
      </c>
      <c r="J1921" s="73">
        <f t="shared" si="280"/>
        <v>158.83333333333334</v>
      </c>
      <c r="K1921" s="74">
        <f t="shared" si="281"/>
        <v>1090.72670296564</v>
      </c>
    </row>
    <row r="1922" spans="1:11">
      <c r="A1922" s="67">
        <v>1907</v>
      </c>
      <c r="B1922" s="69">
        <f t="shared" si="273"/>
        <v>1090.72670296564</v>
      </c>
      <c r="C1922" s="68">
        <f t="shared" si="274"/>
        <v>158.91666666666666</v>
      </c>
      <c r="D1922" s="72">
        <f t="shared" si="275"/>
        <v>1091.0873123041556</v>
      </c>
      <c r="E1922" s="69">
        <f t="shared" si="276"/>
        <v>1091.0873123041556</v>
      </c>
      <c r="F1922" s="70">
        <f t="shared" si="277"/>
        <v>154.2706544246397</v>
      </c>
      <c r="G1922" s="70" cm="1">
        <f t="array" ref="G1922">_xll.DCE_EC312_SpecificHeat_Ca(B1922)</f>
        <v>650</v>
      </c>
      <c r="H1922" s="69">
        <f t="shared" si="278"/>
        <v>7.8735227025477569E-2</v>
      </c>
      <c r="I1922" s="69">
        <f t="shared" si="279"/>
        <v>1090.8054381926654</v>
      </c>
      <c r="J1922" s="73">
        <f t="shared" si="280"/>
        <v>158.91666666666666</v>
      </c>
      <c r="K1922" s="74">
        <f t="shared" si="281"/>
        <v>1090.8054381926654</v>
      </c>
    </row>
    <row r="1923" spans="1:11">
      <c r="A1923" s="67">
        <v>1908</v>
      </c>
      <c r="B1923" s="69">
        <f t="shared" si="273"/>
        <v>1090.8054381926654</v>
      </c>
      <c r="C1923" s="68">
        <f t="shared" si="274"/>
        <v>159</v>
      </c>
      <c r="D1923" s="72">
        <f t="shared" si="275"/>
        <v>1091.165799260511</v>
      </c>
      <c r="E1923" s="69">
        <f t="shared" si="276"/>
        <v>1091.165799260511</v>
      </c>
      <c r="F1923" s="70">
        <f t="shared" si="277"/>
        <v>154.18954314730919</v>
      </c>
      <c r="G1923" s="70" cm="1">
        <f t="array" ref="G1923">_xll.DCE_EC312_SpecificHeat_Ca(B1923)</f>
        <v>650</v>
      </c>
      <c r="H1923" s="69">
        <f t="shared" si="278"/>
        <v>7.8693830203387438E-2</v>
      </c>
      <c r="I1923" s="69">
        <f t="shared" si="279"/>
        <v>1090.8841320228687</v>
      </c>
      <c r="J1923" s="73">
        <f t="shared" si="280"/>
        <v>159</v>
      </c>
      <c r="K1923" s="74">
        <f t="shared" si="281"/>
        <v>1090.8841320228687</v>
      </c>
    </row>
    <row r="1924" spans="1:11">
      <c r="A1924" s="67">
        <v>1909</v>
      </c>
      <c r="B1924" s="69">
        <f t="shared" si="273"/>
        <v>1090.8841320228687</v>
      </c>
      <c r="C1924" s="68">
        <f t="shared" si="274"/>
        <v>159.08333333333334</v>
      </c>
      <c r="D1924" s="72">
        <f t="shared" si="275"/>
        <v>1091.2442451242175</v>
      </c>
      <c r="E1924" s="69">
        <f t="shared" si="276"/>
        <v>1091.2442451242175</v>
      </c>
      <c r="F1924" s="70">
        <f t="shared" si="277"/>
        <v>154.10851718246499</v>
      </c>
      <c r="G1924" s="70" cm="1">
        <f t="array" ref="G1924">_xll.DCE_EC312_SpecificHeat_Ca(B1924)</f>
        <v>650</v>
      </c>
      <c r="H1924" s="69">
        <f t="shared" si="278"/>
        <v>7.8652476922293504E-2</v>
      </c>
      <c r="I1924" s="69">
        <f t="shared" si="279"/>
        <v>1090.962784499791</v>
      </c>
      <c r="J1924" s="73">
        <f t="shared" si="280"/>
        <v>159.08333333333334</v>
      </c>
      <c r="K1924" s="74">
        <f t="shared" si="281"/>
        <v>1090.962784499791</v>
      </c>
    </row>
    <row r="1925" spans="1:11">
      <c r="A1925" s="67">
        <v>1910</v>
      </c>
      <c r="B1925" s="69">
        <f t="shared" si="273"/>
        <v>1090.962784499791</v>
      </c>
      <c r="C1925" s="68">
        <f t="shared" si="274"/>
        <v>159.16666666666666</v>
      </c>
      <c r="D1925" s="72">
        <f t="shared" si="275"/>
        <v>1091.3226499382811</v>
      </c>
      <c r="E1925" s="69">
        <f t="shared" si="276"/>
        <v>1091.3226499382811</v>
      </c>
      <c r="F1925" s="70">
        <f t="shared" si="277"/>
        <v>154.02757639534997</v>
      </c>
      <c r="G1925" s="70" cm="1">
        <f t="array" ref="G1925">_xll.DCE_EC312_SpecificHeat_Ca(B1925)</f>
        <v>650</v>
      </c>
      <c r="H1925" s="69">
        <f t="shared" si="278"/>
        <v>7.8611167113419672E-2</v>
      </c>
      <c r="I1925" s="69">
        <f t="shared" si="279"/>
        <v>1091.0413956669045</v>
      </c>
      <c r="J1925" s="73">
        <f t="shared" si="280"/>
        <v>159.16666666666666</v>
      </c>
      <c r="K1925" s="74">
        <f t="shared" si="281"/>
        <v>1091.0413956669045</v>
      </c>
    </row>
    <row r="1926" spans="1:11">
      <c r="A1926" s="67">
        <v>1911</v>
      </c>
      <c r="B1926" s="69">
        <f t="shared" si="273"/>
        <v>1091.0413956669045</v>
      </c>
      <c r="C1926" s="68">
        <f t="shared" si="274"/>
        <v>159.25</v>
      </c>
      <c r="D1926" s="72">
        <f t="shared" si="275"/>
        <v>1091.401013745641</v>
      </c>
      <c r="E1926" s="69">
        <f t="shared" si="276"/>
        <v>1091.401013745641</v>
      </c>
      <c r="F1926" s="70">
        <f t="shared" si="277"/>
        <v>153.9467206517734</v>
      </c>
      <c r="G1926" s="70" cm="1">
        <f t="array" ref="G1926">_xll.DCE_EC312_SpecificHeat_Ca(B1926)</f>
        <v>650</v>
      </c>
      <c r="H1926" s="69">
        <f t="shared" si="278"/>
        <v>7.8569900708278934E-2</v>
      </c>
      <c r="I1926" s="69">
        <f t="shared" si="279"/>
        <v>1091.1199655676128</v>
      </c>
      <c r="J1926" s="73">
        <f t="shared" si="280"/>
        <v>159.25</v>
      </c>
      <c r="K1926" s="74">
        <f t="shared" si="281"/>
        <v>1091.1199655676128</v>
      </c>
    </row>
    <row r="1927" spans="1:11">
      <c r="A1927" s="67">
        <v>1912</v>
      </c>
      <c r="B1927" s="69">
        <f t="shared" si="273"/>
        <v>1091.1199655676128</v>
      </c>
      <c r="C1927" s="68">
        <f t="shared" si="274"/>
        <v>159.33333333333334</v>
      </c>
      <c r="D1927" s="72">
        <f t="shared" si="275"/>
        <v>1091.4793365891687</v>
      </c>
      <c r="E1927" s="69">
        <f t="shared" si="276"/>
        <v>1091.4793365891687</v>
      </c>
      <c r="F1927" s="70">
        <f t="shared" si="277"/>
        <v>153.86594981763341</v>
      </c>
      <c r="G1927" s="70" cm="1">
        <f t="array" ref="G1927">_xll.DCE_EC312_SpecificHeat_Ca(B1927)</f>
        <v>650</v>
      </c>
      <c r="H1927" s="69">
        <f t="shared" si="278"/>
        <v>7.8528677638429606E-2</v>
      </c>
      <c r="I1927" s="69">
        <f t="shared" si="279"/>
        <v>1091.1984942452511</v>
      </c>
      <c r="J1927" s="73">
        <f t="shared" si="280"/>
        <v>159.33333333333334</v>
      </c>
      <c r="K1927" s="74">
        <f t="shared" si="281"/>
        <v>1091.1984942452511</v>
      </c>
    </row>
    <row r="1928" spans="1:11">
      <c r="A1928" s="67">
        <v>1913</v>
      </c>
      <c r="B1928" s="69">
        <f t="shared" si="273"/>
        <v>1091.1984942452511</v>
      </c>
      <c r="C1928" s="68">
        <f t="shared" si="274"/>
        <v>159.41666666666666</v>
      </c>
      <c r="D1928" s="72">
        <f t="shared" si="275"/>
        <v>1091.5576185116688</v>
      </c>
      <c r="E1928" s="69">
        <f t="shared" si="276"/>
        <v>1091.5576185116688</v>
      </c>
      <c r="F1928" s="70">
        <f t="shared" si="277"/>
        <v>153.78526375927493</v>
      </c>
      <c r="G1928" s="70" cm="1">
        <f t="array" ref="G1928">_xll.DCE_EC312_SpecificHeat_Ca(B1928)</f>
        <v>650</v>
      </c>
      <c r="H1928" s="69">
        <f t="shared" si="278"/>
        <v>7.8487497835658046E-2</v>
      </c>
      <c r="I1928" s="69">
        <f t="shared" si="279"/>
        <v>1091.2769817430867</v>
      </c>
      <c r="J1928" s="73">
        <f t="shared" si="280"/>
        <v>159.41666666666666</v>
      </c>
      <c r="K1928" s="74">
        <f t="shared" si="281"/>
        <v>1091.2769817430867</v>
      </c>
    </row>
    <row r="1929" spans="1:11">
      <c r="A1929" s="67">
        <v>1914</v>
      </c>
      <c r="B1929" s="69">
        <f t="shared" si="273"/>
        <v>1091.2769817430867</v>
      </c>
      <c r="C1929" s="68">
        <f t="shared" si="274"/>
        <v>159.5</v>
      </c>
      <c r="D1929" s="72">
        <f t="shared" si="275"/>
        <v>1091.6358595558784</v>
      </c>
      <c r="E1929" s="69">
        <f t="shared" si="276"/>
        <v>1091.6358595558784</v>
      </c>
      <c r="F1929" s="70">
        <f t="shared" si="277"/>
        <v>153.70466234300176</v>
      </c>
      <c r="G1929" s="70" cm="1">
        <f t="array" ref="G1929">_xll.DCE_EC312_SpecificHeat_Ca(B1929)</f>
        <v>650</v>
      </c>
      <c r="H1929" s="69">
        <f t="shared" si="278"/>
        <v>7.8446361231729628E-2</v>
      </c>
      <c r="I1929" s="69">
        <f t="shared" si="279"/>
        <v>1091.3554281043184</v>
      </c>
      <c r="J1929" s="73">
        <f t="shared" si="280"/>
        <v>159.5</v>
      </c>
      <c r="K1929" s="74">
        <f t="shared" si="281"/>
        <v>1091.3554281043184</v>
      </c>
    </row>
    <row r="1930" spans="1:11">
      <c r="A1930" s="67">
        <v>1915</v>
      </c>
      <c r="B1930" s="69">
        <f t="shared" si="273"/>
        <v>1091.3554281043184</v>
      </c>
      <c r="C1930" s="68">
        <f t="shared" si="274"/>
        <v>159.58333333333334</v>
      </c>
      <c r="D1930" s="72">
        <f t="shared" si="275"/>
        <v>1091.7140597644679</v>
      </c>
      <c r="E1930" s="69">
        <f t="shared" si="276"/>
        <v>1091.7140597644679</v>
      </c>
      <c r="F1930" s="70">
        <f t="shared" si="277"/>
        <v>153.62414543562264</v>
      </c>
      <c r="G1930" s="70" cm="1">
        <f t="array" ref="G1930">_xll.DCE_EC312_SpecificHeat_Ca(B1930)</f>
        <v>650</v>
      </c>
      <c r="H1930" s="69">
        <f t="shared" si="278"/>
        <v>7.8405267758667449E-2</v>
      </c>
      <c r="I1930" s="69">
        <f t="shared" si="279"/>
        <v>1091.4338333720771</v>
      </c>
      <c r="J1930" s="73">
        <f t="shared" si="280"/>
        <v>159.58333333333334</v>
      </c>
      <c r="K1930" s="74">
        <f t="shared" si="281"/>
        <v>1091.4338333720771</v>
      </c>
    </row>
    <row r="1931" spans="1:11">
      <c r="A1931" s="67">
        <v>1916</v>
      </c>
      <c r="B1931" s="69">
        <f t="shared" si="273"/>
        <v>1091.4338333720771</v>
      </c>
      <c r="C1931" s="68">
        <f t="shared" si="274"/>
        <v>159.66666666666666</v>
      </c>
      <c r="D1931" s="72">
        <f t="shared" si="275"/>
        <v>1091.7922191800415</v>
      </c>
      <c r="E1931" s="69">
        <f t="shared" si="276"/>
        <v>1091.7922191800415</v>
      </c>
      <c r="F1931" s="70">
        <f t="shared" si="277"/>
        <v>153.54371290448998</v>
      </c>
      <c r="G1931" s="70" cm="1">
        <f t="array" ref="G1931">_xll.DCE_EC312_SpecificHeat_Ca(B1931)</f>
        <v>650</v>
      </c>
      <c r="H1931" s="69">
        <f t="shared" si="278"/>
        <v>7.8364217348772039E-2</v>
      </c>
      <c r="I1931" s="69">
        <f t="shared" si="279"/>
        <v>1091.5121975894258</v>
      </c>
      <c r="J1931" s="73">
        <f t="shared" si="280"/>
        <v>159.66666666666666</v>
      </c>
      <c r="K1931" s="74">
        <f t="shared" si="281"/>
        <v>1091.5121975894258</v>
      </c>
    </row>
    <row r="1932" spans="1:11">
      <c r="A1932" s="67">
        <v>1917</v>
      </c>
      <c r="B1932" s="69">
        <f t="shared" si="273"/>
        <v>1091.5121975894258</v>
      </c>
      <c r="C1932" s="68">
        <f t="shared" si="274"/>
        <v>159.75</v>
      </c>
      <c r="D1932" s="72">
        <f t="shared" si="275"/>
        <v>1091.8703378451355</v>
      </c>
      <c r="E1932" s="69">
        <f t="shared" si="276"/>
        <v>1091.8703378451355</v>
      </c>
      <c r="F1932" s="70">
        <f t="shared" si="277"/>
        <v>153.46336461663242</v>
      </c>
      <c r="G1932" s="70" cm="1">
        <f t="array" ref="G1932">_xll.DCE_EC312_SpecificHeat_Ca(B1932)</f>
        <v>650</v>
      </c>
      <c r="H1932" s="69">
        <f t="shared" si="278"/>
        <v>7.8323209934178725E-2</v>
      </c>
      <c r="I1932" s="69">
        <f t="shared" si="279"/>
        <v>1091.5905207993599</v>
      </c>
      <c r="J1932" s="73">
        <f t="shared" si="280"/>
        <v>159.75</v>
      </c>
      <c r="K1932" s="74">
        <f t="shared" si="281"/>
        <v>1091.5905207993599</v>
      </c>
    </row>
    <row r="1933" spans="1:11">
      <c r="A1933" s="67">
        <v>1918</v>
      </c>
      <c r="B1933" s="69">
        <f t="shared" si="273"/>
        <v>1091.5905207993599</v>
      </c>
      <c r="C1933" s="68">
        <f t="shared" si="274"/>
        <v>159.83333333333334</v>
      </c>
      <c r="D1933" s="72">
        <f t="shared" si="275"/>
        <v>1091.9484158022212</v>
      </c>
      <c r="E1933" s="69">
        <f t="shared" si="276"/>
        <v>1091.9484158022212</v>
      </c>
      <c r="F1933" s="70">
        <f t="shared" si="277"/>
        <v>153.38310043997444</v>
      </c>
      <c r="G1933" s="70" cm="1">
        <f t="array" ref="G1933">_xll.DCE_EC312_SpecificHeat_Ca(B1933)</f>
        <v>650</v>
      </c>
      <c r="H1933" s="69">
        <f t="shared" si="278"/>
        <v>7.8282245447480026E-2</v>
      </c>
      <c r="I1933" s="69">
        <f t="shared" si="279"/>
        <v>1091.6688030448074</v>
      </c>
      <c r="J1933" s="73">
        <f t="shared" si="280"/>
        <v>159.83333333333334</v>
      </c>
      <c r="K1933" s="74">
        <f t="shared" si="281"/>
        <v>1091.6688030448074</v>
      </c>
    </row>
    <row r="1934" spans="1:11">
      <c r="A1934" s="67">
        <v>1919</v>
      </c>
      <c r="B1934" s="69">
        <f t="shared" si="273"/>
        <v>1091.6688030448074</v>
      </c>
      <c r="C1934" s="68">
        <f t="shared" si="274"/>
        <v>159.91666666666666</v>
      </c>
      <c r="D1934" s="72">
        <f t="shared" si="275"/>
        <v>1092.0264530937022</v>
      </c>
      <c r="E1934" s="69">
        <f t="shared" si="276"/>
        <v>1092.0264530937022</v>
      </c>
      <c r="F1934" s="70">
        <f t="shared" si="277"/>
        <v>153.30292024213847</v>
      </c>
      <c r="G1934" s="70" cm="1">
        <f t="array" ref="G1934">_xll.DCE_EC312_SpecificHeat_Ca(B1934)</f>
        <v>650</v>
      </c>
      <c r="H1934" s="69">
        <f t="shared" si="278"/>
        <v>7.8241323821114289E-2</v>
      </c>
      <c r="I1934" s="69">
        <f t="shared" si="279"/>
        <v>1091.7470443686286</v>
      </c>
      <c r="J1934" s="73">
        <f t="shared" si="280"/>
        <v>159.91666666666666</v>
      </c>
      <c r="K1934" s="74">
        <f t="shared" si="281"/>
        <v>1091.7470443686286</v>
      </c>
    </row>
    <row r="1935" spans="1:11">
      <c r="A1935" s="67">
        <v>1920</v>
      </c>
      <c r="B1935" s="69">
        <f t="shared" si="273"/>
        <v>1091.7470443686286</v>
      </c>
      <c r="C1935" s="68">
        <f t="shared" si="274"/>
        <v>160</v>
      </c>
      <c r="D1935" s="72">
        <f t="shared" si="275"/>
        <v>1092.1044497619168</v>
      </c>
      <c r="E1935" s="69">
        <f t="shared" si="276"/>
        <v>1092.1044497619168</v>
      </c>
      <c r="F1935" s="70">
        <f t="shared" si="277"/>
        <v>153.22282389157095</v>
      </c>
      <c r="G1935" s="70" cm="1">
        <f t="array" ref="G1935">_xll.DCE_EC312_SpecificHeat_Ca(B1935)</f>
        <v>650</v>
      </c>
      <c r="H1935" s="69">
        <f t="shared" si="278"/>
        <v>7.8200444987940446E-2</v>
      </c>
      <c r="I1935" s="69">
        <f t="shared" si="279"/>
        <v>1091.8252448136166</v>
      </c>
      <c r="J1935" s="73">
        <f t="shared" si="280"/>
        <v>160</v>
      </c>
      <c r="K1935" s="74">
        <f t="shared" si="281"/>
        <v>1091.8252448136166</v>
      </c>
    </row>
  </sheetData>
  <mergeCells count="7">
    <mergeCell ref="N16:N18"/>
    <mergeCell ref="R13:S13"/>
    <mergeCell ref="A14:A15"/>
    <mergeCell ref="L13:M13"/>
    <mergeCell ref="J13:K13"/>
    <mergeCell ref="N13:O13"/>
    <mergeCell ref="P13:Q13"/>
  </mergeCells>
  <pageMargins left="0.7" right="0.7" top="0.75" bottom="0.75" header="0.3" footer="0.3"/>
  <pageSetup orientation="portrait" r:id="rId1"/>
  <ignoredErrors>
    <ignoredError sqref="Q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LyThuyet</vt:lpstr>
      <vt:lpstr>Paint</vt:lpstr>
      <vt:lpstr>Data</vt:lpstr>
      <vt:lpstr>Cal</vt:lpstr>
      <vt:lpstr>DESAM_R120</vt:lpstr>
      <vt:lpstr>DESAM_R45</vt:lpstr>
      <vt:lpstr>DESAM_R60</vt:lpstr>
      <vt:lpstr>DESAM_R90</vt:lpstr>
      <vt:lpstr>FactorKE</vt:lpstr>
      <vt:lpstr>FactorKp</vt:lpstr>
      <vt:lpstr>FactorKy</vt:lpstr>
      <vt:lpstr>NTS_R120</vt:lpstr>
      <vt:lpstr>NTS_R45</vt:lpstr>
      <vt:lpstr>NTS_R60</vt:lpstr>
      <vt:lpstr>NTS_R90</vt:lpstr>
      <vt:lpstr>Cal!Print_Area</vt:lpstr>
      <vt:lpstr>ReductionK31</vt:lpstr>
      <vt:lpstr>SEIKO_R120</vt:lpstr>
      <vt:lpstr>SEIKO_R45</vt:lpstr>
      <vt:lpstr>SEIKO_R60</vt:lpstr>
      <vt:lpstr>SEIKO_R90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cp:lastPrinted>2026-01-18T10:30:25Z</cp:lastPrinted>
  <dcterms:created xsi:type="dcterms:W3CDTF">2025-08-01T08:31:05Z</dcterms:created>
  <dcterms:modified xsi:type="dcterms:W3CDTF">2026-01-18T11:10:01Z</dcterms:modified>
</cp:coreProperties>
</file>